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Objects="none" defaultThemeVersion="164011"/>
  <mc:AlternateContent xmlns:mc="http://schemas.openxmlformats.org/markup-compatibility/2006">
    <mc:Choice Requires="x15">
      <x15ac:absPath xmlns:x15ac="http://schemas.microsoft.com/office/spreadsheetml/2010/11/ac" url="\\192.168.74.130\e$\Share\_Общее\Муниципальная программа Развитие инженерной инфраструктуры, энергоэффективности и отрасли обращения с отходами 2023-2027\Версия 27 проект\Разместить\"/>
    </mc:Choice>
  </mc:AlternateContent>
  <bookViews>
    <workbookView xWindow="0" yWindow="0" windowWidth="28800" windowHeight="12300"/>
  </bookViews>
  <sheets>
    <sheet name="Приложение 1" sheetId="1" r:id="rId1"/>
    <sheet name="Строительство и реконструкция" sheetId="3" r:id="rId2"/>
    <sheet name="Капитальный ремонт" sheetId="2" r:id="rId3"/>
  </sheets>
  <definedNames>
    <definedName name="_xlnm._FilterDatabase" localSheetId="0" hidden="1">'Приложение 1'!$A$8:$O$475</definedName>
    <definedName name="_xlnm.Print_Titles" localSheetId="2">'Капитальный ремонт'!$7:$9</definedName>
    <definedName name="_xlnm.Print_Titles" localSheetId="0">'Приложение 1'!$8:$9</definedName>
    <definedName name="_xlnm.Print_Titles" localSheetId="1">'Строительство и реконструкция'!$7:$9</definedName>
    <definedName name="_xlnm.Print_Area" localSheetId="2">'Капитальный ремонт'!$A$1:$K$159</definedName>
    <definedName name="_xlnm.Print_Area" localSheetId="0">'Приложение 1'!$A$1:$O$481</definedName>
    <definedName name="_xlnm.Print_Area" localSheetId="1">'Строительство и реконструкция'!$A$1:$R$300</definedName>
  </definedNames>
  <calcPr calcId="162913"/>
</workbook>
</file>

<file path=xl/calcChain.xml><?xml version="1.0" encoding="utf-8"?>
<calcChain xmlns="http://schemas.openxmlformats.org/spreadsheetml/2006/main">
  <c r="M47" i="1" l="1"/>
  <c r="M50" i="1"/>
  <c r="M49" i="1"/>
  <c r="F49" i="1"/>
  <c r="E59" i="1"/>
  <c r="E57" i="1" s="1"/>
  <c r="E14" i="2"/>
  <c r="M57" i="1"/>
  <c r="M59" i="1"/>
  <c r="M58" i="1"/>
  <c r="H59" i="1"/>
  <c r="F58" i="1"/>
  <c r="G58" i="1"/>
  <c r="E58" i="1"/>
  <c r="E49" i="1" l="1"/>
  <c r="I17" i="2"/>
  <c r="E17" i="2"/>
  <c r="E12" i="2" s="1"/>
  <c r="I12" i="2"/>
  <c r="I14" i="2"/>
  <c r="F13" i="2"/>
  <c r="G13" i="2"/>
  <c r="H13" i="2"/>
  <c r="I13" i="2"/>
  <c r="J13" i="2"/>
  <c r="E18" i="2"/>
  <c r="E13" i="2" s="1"/>
  <c r="E19" i="2"/>
  <c r="J17" i="2"/>
  <c r="H17" i="2"/>
  <c r="G17" i="2"/>
  <c r="F17" i="2"/>
  <c r="L77" i="3"/>
  <c r="M77" i="3"/>
  <c r="N77" i="3"/>
  <c r="O77" i="3"/>
  <c r="P77" i="3"/>
  <c r="L76" i="3"/>
  <c r="M76" i="3"/>
  <c r="N76" i="3"/>
  <c r="O76" i="3"/>
  <c r="P76" i="3"/>
  <c r="L75" i="3"/>
  <c r="M75" i="3"/>
  <c r="N75" i="3"/>
  <c r="O75" i="3"/>
  <c r="P75" i="3"/>
  <c r="K77" i="3"/>
  <c r="K76" i="3"/>
  <c r="K75" i="3"/>
  <c r="H72" i="3"/>
  <c r="K73" i="3"/>
  <c r="K74" i="3"/>
  <c r="K72" i="3"/>
  <c r="K71" i="3"/>
  <c r="O72" i="3"/>
  <c r="P72" i="3"/>
  <c r="L117" i="3"/>
  <c r="M117" i="3"/>
  <c r="N117" i="3"/>
  <c r="O117" i="3"/>
  <c r="P117" i="3"/>
  <c r="L116" i="3"/>
  <c r="M116" i="3"/>
  <c r="N116" i="3"/>
  <c r="O116" i="3"/>
  <c r="P116" i="3"/>
  <c r="L115" i="3"/>
  <c r="M115" i="3"/>
  <c r="N115" i="3"/>
  <c r="O115" i="3"/>
  <c r="P115" i="3"/>
  <c r="K115" i="3"/>
  <c r="K117" i="3"/>
  <c r="K116" i="3"/>
  <c r="H112" i="3"/>
  <c r="K114" i="3"/>
  <c r="K113" i="3"/>
  <c r="P112" i="3"/>
  <c r="O112" i="3"/>
  <c r="N112" i="3"/>
  <c r="M112" i="3"/>
  <c r="L112" i="3"/>
  <c r="O81" i="3"/>
  <c r="O80" i="3"/>
  <c r="K191" i="3"/>
  <c r="K112" i="3" l="1"/>
  <c r="E426" i="1" l="1"/>
  <c r="H422" i="1" l="1"/>
  <c r="E422" i="1"/>
  <c r="E415" i="1"/>
  <c r="E416" i="1"/>
  <c r="E427" i="1"/>
  <c r="N144" i="3" l="1"/>
  <c r="N143" i="3"/>
  <c r="E425" i="1"/>
  <c r="E414" i="1"/>
  <c r="H414" i="1"/>
  <c r="H410" i="1"/>
  <c r="E64" i="1" l="1"/>
  <c r="E63" i="1" s="1"/>
  <c r="N63" i="1"/>
  <c r="M63" i="1"/>
  <c r="H63" i="1"/>
  <c r="G63" i="1"/>
  <c r="F63" i="1"/>
  <c r="H240" i="1"/>
  <c r="H248" i="1"/>
  <c r="H427" i="1" l="1"/>
  <c r="H426" i="1" s="1"/>
  <c r="H434" i="1"/>
  <c r="E434" i="1" s="1"/>
  <c r="E431" i="1"/>
  <c r="H416" i="1"/>
  <c r="H371" i="1" l="1"/>
  <c r="F15" i="2" l="1"/>
  <c r="F12" i="2" s="1"/>
  <c r="G15" i="2"/>
  <c r="G12" i="2" s="1"/>
  <c r="H15" i="2"/>
  <c r="H12" i="2" s="1"/>
  <c r="I15" i="2"/>
  <c r="J15" i="2"/>
  <c r="E15" i="2"/>
  <c r="J12" i="2"/>
  <c r="N57" i="1"/>
  <c r="F57" i="1"/>
  <c r="G57" i="1"/>
  <c r="H57" i="1"/>
  <c r="E16" i="2"/>
  <c r="J14" i="2"/>
  <c r="H14" i="2"/>
  <c r="G14" i="2"/>
  <c r="F14" i="2"/>
  <c r="N149" i="3"/>
  <c r="P102" i="3"/>
  <c r="P101" i="3"/>
  <c r="P100" i="3" s="1"/>
  <c r="N153" i="3" l="1"/>
  <c r="N154" i="3"/>
  <c r="H425" i="1" l="1"/>
  <c r="H415" i="1"/>
  <c r="E421" i="1"/>
  <c r="H386" i="1"/>
  <c r="H154" i="2" l="1"/>
  <c r="H146" i="2"/>
  <c r="H118" i="2"/>
  <c r="H122" i="2"/>
  <c r="H114" i="2"/>
  <c r="N183" i="3" l="1"/>
  <c r="O165" i="3"/>
  <c r="N165" i="3"/>
  <c r="H165" i="3" l="1"/>
  <c r="N250" i="3"/>
  <c r="K111" i="3" l="1"/>
  <c r="K110" i="3"/>
  <c r="K237" i="3"/>
  <c r="K236" i="3"/>
  <c r="K233" i="3"/>
  <c r="K243" i="3"/>
  <c r="K242" i="3"/>
  <c r="K240" i="3"/>
  <c r="K239" i="3"/>
  <c r="K234" i="3"/>
  <c r="K231" i="3"/>
  <c r="K230" i="3"/>
  <c r="K192" i="3"/>
  <c r="K190" i="3" s="1"/>
  <c r="K198" i="3"/>
  <c r="K197" i="3"/>
  <c r="P208" i="3"/>
  <c r="O208" i="3"/>
  <c r="K208" i="3" s="1"/>
  <c r="K210" i="3"/>
  <c r="K209" i="3"/>
  <c r="K235" i="3" l="1"/>
  <c r="H385" i="1"/>
  <c r="N195" i="3"/>
  <c r="H244" i="1"/>
  <c r="H408" i="1"/>
  <c r="H406" i="1" s="1"/>
  <c r="N246" i="3" l="1"/>
  <c r="N245" i="3"/>
  <c r="N100" i="3" l="1"/>
  <c r="N286" i="3" l="1"/>
  <c r="O48" i="3" l="1"/>
  <c r="N54" i="3" l="1"/>
  <c r="H112" i="2"/>
  <c r="H116" i="2"/>
  <c r="H120" i="2"/>
  <c r="H128" i="2"/>
  <c r="H144" i="2"/>
  <c r="H152" i="2"/>
  <c r="H95" i="2"/>
  <c r="H94" i="2"/>
  <c r="H97" i="2"/>
  <c r="O133" i="3" l="1"/>
  <c r="O132" i="3"/>
  <c r="N42" i="3"/>
  <c r="N60" i="3"/>
  <c r="H208" i="3" l="1"/>
  <c r="P128" i="3" l="1"/>
  <c r="O128" i="3"/>
  <c r="N128" i="3"/>
  <c r="P131" i="3" l="1"/>
  <c r="O131" i="3"/>
  <c r="N131" i="3"/>
  <c r="K130" i="3"/>
  <c r="K129" i="3"/>
  <c r="K128" i="3"/>
  <c r="P54" i="3" l="1"/>
  <c r="O54" i="3"/>
  <c r="N397" i="1" l="1"/>
  <c r="N396" i="1" s="1"/>
  <c r="E178" i="1"/>
  <c r="G176" i="1"/>
  <c r="E176" i="1" s="1"/>
  <c r="F397" i="1" l="1"/>
  <c r="G397" i="1"/>
  <c r="L277" i="1"/>
  <c r="K277" i="1"/>
  <c r="J277" i="1"/>
  <c r="I277" i="1"/>
  <c r="E449" i="1"/>
  <c r="E448" i="1"/>
  <c r="N447" i="1"/>
  <c r="M447" i="1"/>
  <c r="H447" i="1"/>
  <c r="G447" i="1"/>
  <c r="F447" i="1"/>
  <c r="E269" i="1"/>
  <c r="E260" i="1"/>
  <c r="E256" i="1"/>
  <c r="N255" i="1"/>
  <c r="N252" i="1" s="1"/>
  <c r="M255" i="1"/>
  <c r="M252" i="1" s="1"/>
  <c r="H255" i="1"/>
  <c r="H252" i="1" s="1"/>
  <c r="G255" i="1"/>
  <c r="G252" i="1" s="1"/>
  <c r="F255" i="1"/>
  <c r="F252" i="1" s="1"/>
  <c r="E254" i="1"/>
  <c r="E221" i="1"/>
  <c r="F223" i="1"/>
  <c r="H223" i="1"/>
  <c r="M223" i="1"/>
  <c r="F224" i="1"/>
  <c r="G224" i="1"/>
  <c r="G222" i="1" s="1"/>
  <c r="H224" i="1"/>
  <c r="M224" i="1"/>
  <c r="F225" i="1"/>
  <c r="G225" i="1"/>
  <c r="H225" i="1"/>
  <c r="M225" i="1"/>
  <c r="N225" i="1"/>
  <c r="E227" i="1"/>
  <c r="E107" i="1"/>
  <c r="E106" i="1"/>
  <c r="E105" i="1"/>
  <c r="N104" i="1"/>
  <c r="M104" i="1"/>
  <c r="H104" i="1"/>
  <c r="G104" i="1"/>
  <c r="F104" i="1"/>
  <c r="E103" i="1"/>
  <c r="E102" i="1"/>
  <c r="E101" i="1"/>
  <c r="N100" i="1"/>
  <c r="M100" i="1"/>
  <c r="H100" i="1"/>
  <c r="G100" i="1"/>
  <c r="F100" i="1"/>
  <c r="E447" i="1" l="1"/>
  <c r="E104" i="1"/>
  <c r="E100" i="1"/>
  <c r="E255" i="1"/>
  <c r="E252" i="1" s="1"/>
  <c r="E225" i="1"/>
  <c r="M222" i="1"/>
  <c r="H222" i="1"/>
  <c r="E224" i="1"/>
  <c r="F222" i="1"/>
  <c r="E223" i="1"/>
  <c r="E222" i="1" l="1"/>
  <c r="N121" i="3"/>
  <c r="N122" i="3"/>
  <c r="O106" i="3" l="1"/>
  <c r="H202" i="1" l="1"/>
  <c r="H203" i="1"/>
  <c r="E214" i="1" l="1"/>
  <c r="P109" i="3" l="1"/>
  <c r="O109" i="3"/>
  <c r="N109" i="3"/>
  <c r="M109" i="3"/>
  <c r="L109" i="3"/>
  <c r="M53" i="1" l="1"/>
  <c r="M52" i="1"/>
  <c r="K109" i="3"/>
  <c r="N153" i="1"/>
  <c r="N154" i="1"/>
  <c r="H31" i="2"/>
  <c r="H154" i="1" s="1"/>
  <c r="H30" i="2"/>
  <c r="E39" i="2"/>
  <c r="E34" i="2"/>
  <c r="E33" i="2"/>
  <c r="K143" i="3"/>
  <c r="N142" i="3"/>
  <c r="K140" i="3"/>
  <c r="K137" i="3"/>
  <c r="H29" i="2" l="1"/>
  <c r="H152" i="1" s="1"/>
  <c r="H153" i="1"/>
  <c r="K241" i="3"/>
  <c r="H241" i="3" s="1"/>
  <c r="Q77" i="3"/>
  <c r="H17" i="1"/>
  <c r="Q76" i="3"/>
  <c r="Q75" i="3"/>
  <c r="P89" i="3"/>
  <c r="P90" i="3"/>
  <c r="K87" i="3"/>
  <c r="K86" i="3"/>
  <c r="P85" i="3"/>
  <c r="O85" i="3"/>
  <c r="N85" i="3"/>
  <c r="M85" i="3"/>
  <c r="L85" i="3"/>
  <c r="I85" i="3"/>
  <c r="G427" i="1"/>
  <c r="E430" i="1"/>
  <c r="E420" i="1"/>
  <c r="E411" i="1"/>
  <c r="G410" i="1"/>
  <c r="G408" i="1" s="1"/>
  <c r="G386" i="1"/>
  <c r="E157" i="1"/>
  <c r="G154" i="1"/>
  <c r="F154" i="1"/>
  <c r="G153" i="1"/>
  <c r="F153" i="1"/>
  <c r="E43" i="2"/>
  <c r="E42" i="2"/>
  <c r="J41" i="2"/>
  <c r="I41" i="2"/>
  <c r="H41" i="2"/>
  <c r="G41" i="2"/>
  <c r="F41" i="2"/>
  <c r="E40" i="2"/>
  <c r="J38" i="2"/>
  <c r="I38" i="2"/>
  <c r="H38" i="2"/>
  <c r="G38" i="2"/>
  <c r="F38" i="2"/>
  <c r="E37" i="2"/>
  <c r="E36" i="2"/>
  <c r="J35" i="2"/>
  <c r="I35" i="2"/>
  <c r="H35" i="2"/>
  <c r="G35" i="2"/>
  <c r="F35" i="2"/>
  <c r="J32" i="2"/>
  <c r="I32" i="2"/>
  <c r="H32" i="2"/>
  <c r="G32" i="2"/>
  <c r="F32" i="2"/>
  <c r="J31" i="2"/>
  <c r="J29" i="2" s="1"/>
  <c r="I31" i="2"/>
  <c r="G31" i="2"/>
  <c r="F31" i="2"/>
  <c r="J30" i="2"/>
  <c r="I30" i="2"/>
  <c r="G30" i="2"/>
  <c r="G29" i="2" s="1"/>
  <c r="G152" i="1" s="1"/>
  <c r="F30" i="2"/>
  <c r="F29" i="2" s="1"/>
  <c r="I29" i="2"/>
  <c r="M293" i="3"/>
  <c r="M294" i="3"/>
  <c r="L287" i="3"/>
  <c r="M287" i="3"/>
  <c r="N287" i="3"/>
  <c r="O287" i="3"/>
  <c r="P287" i="3"/>
  <c r="P286" i="3"/>
  <c r="L286" i="3"/>
  <c r="M286" i="3"/>
  <c r="O286" i="3"/>
  <c r="N177" i="3"/>
  <c r="N152" i="3"/>
  <c r="H152" i="3" s="1"/>
  <c r="M142" i="3"/>
  <c r="M139" i="3"/>
  <c r="M138" i="3"/>
  <c r="N136" i="3"/>
  <c r="O136" i="3"/>
  <c r="P136" i="3"/>
  <c r="Q136" i="3"/>
  <c r="N139" i="3"/>
  <c r="O139" i="3"/>
  <c r="P139" i="3"/>
  <c r="O142" i="3"/>
  <c r="P142" i="3"/>
  <c r="K133" i="3"/>
  <c r="K131" i="3"/>
  <c r="M131" i="3"/>
  <c r="M133" i="3"/>
  <c r="E35" i="2" l="1"/>
  <c r="E38" i="2"/>
  <c r="E41" i="2"/>
  <c r="E32" i="2"/>
  <c r="M136" i="3"/>
  <c r="K138" i="3"/>
  <c r="K136" i="3" s="1"/>
  <c r="H136" i="3" s="1"/>
  <c r="E31" i="2"/>
  <c r="E154" i="1" s="1"/>
  <c r="E30" i="2"/>
  <c r="K85" i="3"/>
  <c r="H85" i="3" s="1"/>
  <c r="O241" i="3"/>
  <c r="E153" i="1" l="1"/>
  <c r="E29" i="2"/>
  <c r="E152" i="1" s="1"/>
  <c r="M239" i="1"/>
  <c r="N239" i="1"/>
  <c r="H239" i="1"/>
  <c r="N24" i="1"/>
  <c r="N23" i="1"/>
  <c r="P79" i="3"/>
  <c r="O79" i="3"/>
  <c r="O82" i="3"/>
  <c r="P82" i="3"/>
  <c r="Q117" i="3"/>
  <c r="Q116" i="3"/>
  <c r="Q115" i="3"/>
  <c r="Q97" i="3"/>
  <c r="Q96" i="3"/>
  <c r="Q89" i="3"/>
  <c r="Q90" i="3"/>
  <c r="Q88" i="3"/>
  <c r="P88" i="3" l="1"/>
  <c r="N22" i="1" s="1"/>
  <c r="N18" i="1"/>
  <c r="P51" i="3"/>
  <c r="K51" i="3" s="1"/>
  <c r="O60" i="3"/>
  <c r="P60" i="3"/>
  <c r="K70" i="3" l="1"/>
  <c r="P69" i="3"/>
  <c r="K69" i="3" s="1"/>
  <c r="E40" i="1"/>
  <c r="E37" i="1"/>
  <c r="E455" i="1" l="1"/>
  <c r="E454" i="1"/>
  <c r="N453" i="1"/>
  <c r="M453" i="1"/>
  <c r="H453" i="1"/>
  <c r="G453" i="1"/>
  <c r="F453" i="1"/>
  <c r="E443" i="1"/>
  <c r="E442" i="1"/>
  <c r="N441" i="1"/>
  <c r="M441" i="1"/>
  <c r="M397" i="1" s="1"/>
  <c r="M396" i="1" s="1"/>
  <c r="H441" i="1"/>
  <c r="G441" i="1"/>
  <c r="F441" i="1"/>
  <c r="H369" i="1"/>
  <c r="O245" i="3"/>
  <c r="O246" i="3"/>
  <c r="Q241" i="3"/>
  <c r="P241" i="3"/>
  <c r="N241" i="3"/>
  <c r="M241" i="3"/>
  <c r="L241" i="3"/>
  <c r="H397" i="1" l="1"/>
  <c r="E453" i="1"/>
  <c r="E441" i="1"/>
  <c r="K67" i="3"/>
  <c r="P66" i="3"/>
  <c r="K66" i="3" s="1"/>
  <c r="K68" i="3"/>
  <c r="K62" i="3"/>
  <c r="K61" i="3"/>
  <c r="K59" i="3"/>
  <c r="K58" i="3"/>
  <c r="K57" i="3"/>
  <c r="K60" i="3" l="1"/>
  <c r="K56" i="3"/>
  <c r="K55" i="3"/>
  <c r="M54" i="3"/>
  <c r="L54" i="3"/>
  <c r="I54" i="3"/>
  <c r="K53" i="3"/>
  <c r="K52" i="3"/>
  <c r="K50" i="3"/>
  <c r="K49" i="3"/>
  <c r="P48" i="3"/>
  <c r="N48" i="3"/>
  <c r="M48" i="3"/>
  <c r="L48" i="3"/>
  <c r="I48" i="3"/>
  <c r="K48" i="3" l="1"/>
  <c r="K54" i="3"/>
  <c r="N89" i="3"/>
  <c r="H23" i="1" s="1"/>
  <c r="H13" i="1" s="1"/>
  <c r="H43" i="1" s="1"/>
  <c r="O89" i="3"/>
  <c r="M23" i="1" s="1"/>
  <c r="N90" i="3"/>
  <c r="H24" i="1" s="1"/>
  <c r="O90" i="3"/>
  <c r="M24" i="1" s="1"/>
  <c r="K83" i="3"/>
  <c r="K84" i="3"/>
  <c r="N82" i="3"/>
  <c r="M82" i="3"/>
  <c r="L82" i="3"/>
  <c r="I82" i="3"/>
  <c r="M90" i="3"/>
  <c r="L90" i="3"/>
  <c r="M89" i="3"/>
  <c r="L89" i="3"/>
  <c r="K81" i="3"/>
  <c r="K80" i="3"/>
  <c r="N79" i="3"/>
  <c r="M79" i="3"/>
  <c r="M88" i="3" s="1"/>
  <c r="L79" i="3"/>
  <c r="I79" i="3"/>
  <c r="K89" i="3" l="1"/>
  <c r="K90" i="3"/>
  <c r="E24" i="1" s="1"/>
  <c r="E23" i="1"/>
  <c r="O88" i="3"/>
  <c r="M22" i="1" s="1"/>
  <c r="N88" i="3"/>
  <c r="H22" i="1" s="1"/>
  <c r="K82" i="3"/>
  <c r="H82" i="3" s="1"/>
  <c r="K79" i="3"/>
  <c r="H79" i="3" s="1"/>
  <c r="L88" i="3"/>
  <c r="K88" i="3" l="1"/>
  <c r="E22" i="1"/>
  <c r="N193" i="3" l="1"/>
  <c r="G387" i="1" l="1"/>
  <c r="G385" i="1" l="1"/>
  <c r="Q246" i="3" l="1"/>
  <c r="P246" i="3"/>
  <c r="M246" i="3"/>
  <c r="L245" i="3"/>
  <c r="M245" i="3"/>
  <c r="P245" i="3"/>
  <c r="Q245" i="3"/>
  <c r="Q244" i="3"/>
  <c r="E391" i="1"/>
  <c r="G94" i="2" l="1"/>
  <c r="G95" i="2"/>
  <c r="M68" i="1"/>
  <c r="O126" i="3"/>
  <c r="K195" i="3" l="1"/>
  <c r="K194" i="3"/>
  <c r="P193" i="3"/>
  <c r="O193" i="3"/>
  <c r="M193" i="3"/>
  <c r="L193" i="3"/>
  <c r="K193" i="3" l="1"/>
  <c r="H193" i="3" s="1"/>
  <c r="E200" i="1" l="1"/>
  <c r="N197" i="1"/>
  <c r="M197" i="1"/>
  <c r="H197" i="1"/>
  <c r="N195" i="1"/>
  <c r="M195" i="1"/>
  <c r="F195" i="1"/>
  <c r="N194" i="1"/>
  <c r="M194" i="1"/>
  <c r="F194" i="1"/>
  <c r="E87" i="2"/>
  <c r="E196" i="1" s="1"/>
  <c r="H87" i="2"/>
  <c r="H196" i="1" s="1"/>
  <c r="H86" i="2"/>
  <c r="H195" i="1" s="1"/>
  <c r="G87" i="2"/>
  <c r="G196" i="1" s="1"/>
  <c r="G86" i="2"/>
  <c r="G85" i="2" s="1"/>
  <c r="G194" i="1" s="1"/>
  <c r="G89" i="2"/>
  <c r="E91" i="2"/>
  <c r="E90" i="2"/>
  <c r="E86" i="2" s="1"/>
  <c r="E195" i="1" s="1"/>
  <c r="J89" i="2"/>
  <c r="I89" i="2"/>
  <c r="H89" i="2"/>
  <c r="F89" i="2"/>
  <c r="G195" i="1" l="1"/>
  <c r="H85" i="2"/>
  <c r="H194" i="1" s="1"/>
  <c r="E85" i="2"/>
  <c r="E194" i="1" s="1"/>
  <c r="E89" i="2"/>
  <c r="N119" i="3"/>
  <c r="F95" i="2" l="1"/>
  <c r="I95" i="2"/>
  <c r="J95" i="2"/>
  <c r="F94" i="2"/>
  <c r="F87" i="2" s="1"/>
  <c r="I94" i="2"/>
  <c r="I87" i="2" s="1"/>
  <c r="J94" i="2"/>
  <c r="J87" i="2" s="1"/>
  <c r="M427" i="1" l="1"/>
  <c r="M426" i="1" s="1"/>
  <c r="N427" i="1"/>
  <c r="N426" i="1" s="1"/>
  <c r="G426" i="1"/>
  <c r="F427" i="1"/>
  <c r="F426" i="1"/>
  <c r="M416" i="1"/>
  <c r="M415" i="1" s="1"/>
  <c r="N416" i="1"/>
  <c r="N415" i="1" s="1"/>
  <c r="F416" i="1"/>
  <c r="F415" i="1"/>
  <c r="E419" i="1"/>
  <c r="G418" i="1"/>
  <c r="M408" i="1"/>
  <c r="M407" i="1" s="1"/>
  <c r="N408" i="1"/>
  <c r="N407" i="1" s="1"/>
  <c r="H407" i="1"/>
  <c r="E410" i="1"/>
  <c r="E418" i="1" l="1"/>
  <c r="G416" i="1"/>
  <c r="G406" i="1" s="1"/>
  <c r="G398" i="1" s="1"/>
  <c r="H398" i="1"/>
  <c r="M406" i="1"/>
  <c r="N406" i="1"/>
  <c r="G415" i="1"/>
  <c r="E429" i="1"/>
  <c r="G407" i="1" l="1"/>
  <c r="N187" i="3"/>
  <c r="M187" i="3"/>
  <c r="M188" i="3" l="1"/>
  <c r="M186" i="3" s="1"/>
  <c r="M261" i="3" l="1"/>
  <c r="N261" i="3" l="1"/>
  <c r="H261" i="3" s="1"/>
  <c r="L188" i="3" l="1"/>
  <c r="N188" i="3"/>
  <c r="O188" i="3"/>
  <c r="L187" i="3"/>
  <c r="O187" i="3"/>
  <c r="P187" i="3"/>
  <c r="K185" i="3"/>
  <c r="K184" i="3"/>
  <c r="Q183" i="3"/>
  <c r="P183" i="3"/>
  <c r="N152" i="1" s="1"/>
  <c r="O183" i="3"/>
  <c r="M183" i="3"/>
  <c r="L183" i="3"/>
  <c r="F152" i="1" s="1"/>
  <c r="K182" i="3"/>
  <c r="K181" i="3"/>
  <c r="Q180" i="3"/>
  <c r="P180" i="3"/>
  <c r="O180" i="3"/>
  <c r="N180" i="3"/>
  <c r="H180" i="3" s="1"/>
  <c r="M180" i="3"/>
  <c r="L180" i="3"/>
  <c r="H183" i="3" l="1"/>
  <c r="K183" i="3"/>
  <c r="K180" i="3"/>
  <c r="L294" i="3" l="1"/>
  <c r="N294" i="3"/>
  <c r="O294" i="3"/>
  <c r="P294" i="3"/>
  <c r="L293" i="3"/>
  <c r="N293" i="3"/>
  <c r="O293" i="3"/>
  <c r="P293" i="3"/>
  <c r="E155" i="2"/>
  <c r="E154" i="2"/>
  <c r="E153" i="2"/>
  <c r="J152" i="2"/>
  <c r="I152" i="2"/>
  <c r="F152" i="2"/>
  <c r="E152" i="2" l="1"/>
  <c r="G189" i="1"/>
  <c r="H189" i="1"/>
  <c r="G188" i="1"/>
  <c r="H188" i="1"/>
  <c r="E190" i="1" l="1"/>
  <c r="F189" i="1"/>
  <c r="F188" i="1"/>
  <c r="K257" i="3"/>
  <c r="K256" i="3"/>
  <c r="Q255" i="3"/>
  <c r="P255" i="3"/>
  <c r="O255" i="3"/>
  <c r="N255" i="3"/>
  <c r="H255" i="3" s="1"/>
  <c r="M255" i="3"/>
  <c r="L255" i="3"/>
  <c r="F187" i="1" l="1"/>
  <c r="K255" i="3"/>
  <c r="E53" i="2"/>
  <c r="G52" i="2"/>
  <c r="E168" i="1" l="1"/>
  <c r="K176" i="3" l="1"/>
  <c r="K175" i="3"/>
  <c r="G146" i="1" l="1"/>
  <c r="K174" i="3"/>
  <c r="G248" i="1"/>
  <c r="G240" i="1"/>
  <c r="E248" i="1" l="1"/>
  <c r="M174" i="3" l="1"/>
  <c r="N174" i="3"/>
  <c r="H174" i="3" s="1"/>
  <c r="Q174" i="3"/>
  <c r="P174" i="3"/>
  <c r="O174" i="3"/>
  <c r="L174" i="3"/>
  <c r="M97" i="3" l="1"/>
  <c r="Q235" i="3"/>
  <c r="P235" i="3"/>
  <c r="O235" i="3"/>
  <c r="N235" i="3"/>
  <c r="M235" i="3"/>
  <c r="L235" i="3"/>
  <c r="Q238" i="3"/>
  <c r="P238" i="3"/>
  <c r="O238" i="3"/>
  <c r="N238" i="3"/>
  <c r="M238" i="3"/>
  <c r="L238" i="3"/>
  <c r="K47" i="3"/>
  <c r="K46" i="3"/>
  <c r="P45" i="3"/>
  <c r="O45" i="3"/>
  <c r="N45" i="3"/>
  <c r="M45" i="3"/>
  <c r="L45" i="3"/>
  <c r="I45" i="3"/>
  <c r="K238" i="3" l="1"/>
  <c r="K45" i="3"/>
  <c r="M203" i="1"/>
  <c r="N203" i="1"/>
  <c r="M202" i="1"/>
  <c r="N202" i="1"/>
  <c r="M201" i="1"/>
  <c r="N201" i="1"/>
  <c r="F203" i="1"/>
  <c r="G203" i="1"/>
  <c r="F202" i="1"/>
  <c r="G202" i="1"/>
  <c r="K291" i="3"/>
  <c r="K294" i="3" s="1"/>
  <c r="K290" i="3"/>
  <c r="K293" i="3" s="1"/>
  <c r="P289" i="3"/>
  <c r="P292" i="3" s="1"/>
  <c r="O289" i="3"/>
  <c r="O292" i="3" s="1"/>
  <c r="N289" i="3"/>
  <c r="H289" i="3" s="1"/>
  <c r="M289" i="3"/>
  <c r="M292" i="3" s="1"/>
  <c r="L289" i="3"/>
  <c r="L292" i="3" s="1"/>
  <c r="M211" i="1"/>
  <c r="N211" i="1"/>
  <c r="H211" i="1"/>
  <c r="G209" i="1"/>
  <c r="G210" i="1"/>
  <c r="F210" i="1"/>
  <c r="F209" i="1"/>
  <c r="E183" i="1"/>
  <c r="G47" i="2"/>
  <c r="H47" i="2"/>
  <c r="I47" i="2"/>
  <c r="J47" i="2"/>
  <c r="F46" i="2"/>
  <c r="G46" i="2"/>
  <c r="H46" i="2"/>
  <c r="I46" i="2"/>
  <c r="J46" i="2"/>
  <c r="F51" i="2"/>
  <c r="F47" i="2" s="1"/>
  <c r="E50" i="2"/>
  <c r="J49" i="2"/>
  <c r="I49" i="2"/>
  <c r="H49" i="2"/>
  <c r="H209" i="1"/>
  <c r="F48" i="2"/>
  <c r="G48" i="2"/>
  <c r="H48" i="2"/>
  <c r="I48" i="2"/>
  <c r="J48" i="2"/>
  <c r="E151" i="2"/>
  <c r="E150" i="2"/>
  <c r="E149" i="2"/>
  <c r="J148" i="2"/>
  <c r="I148" i="2"/>
  <c r="H148" i="2"/>
  <c r="F148" i="2"/>
  <c r="E147" i="2"/>
  <c r="E146" i="2"/>
  <c r="E145" i="2"/>
  <c r="J144" i="2"/>
  <c r="I144" i="2"/>
  <c r="F144" i="2"/>
  <c r="E143" i="2"/>
  <c r="E142" i="2"/>
  <c r="J140" i="2"/>
  <c r="I140" i="2"/>
  <c r="H140" i="2"/>
  <c r="G140" i="2"/>
  <c r="F140" i="2"/>
  <c r="E139" i="2"/>
  <c r="E138" i="2"/>
  <c r="E137" i="2"/>
  <c r="E136" i="2" s="1"/>
  <c r="J136" i="2"/>
  <c r="I136" i="2"/>
  <c r="H136" i="2"/>
  <c r="F136" i="2"/>
  <c r="E135" i="2"/>
  <c r="E134" i="2"/>
  <c r="E132" i="2" s="1"/>
  <c r="J132" i="2"/>
  <c r="I132" i="2"/>
  <c r="H132" i="2"/>
  <c r="G132" i="2"/>
  <c r="F132" i="2"/>
  <c r="E131" i="2"/>
  <c r="E130" i="2"/>
  <c r="E129" i="2"/>
  <c r="J128" i="2"/>
  <c r="I128" i="2"/>
  <c r="F128" i="2"/>
  <c r="E127" i="2"/>
  <c r="E126" i="2"/>
  <c r="E125" i="2"/>
  <c r="J124" i="2"/>
  <c r="I124" i="2"/>
  <c r="H124" i="2"/>
  <c r="F124" i="2"/>
  <c r="E123" i="2"/>
  <c r="E122" i="2"/>
  <c r="E121" i="2"/>
  <c r="J120" i="2"/>
  <c r="I120" i="2"/>
  <c r="F120" i="2"/>
  <c r="E119" i="2"/>
  <c r="E118" i="2"/>
  <c r="E117" i="2"/>
  <c r="J116" i="2"/>
  <c r="I116" i="2"/>
  <c r="F116" i="2"/>
  <c r="E115" i="2"/>
  <c r="E114" i="2"/>
  <c r="E113" i="2"/>
  <c r="J112" i="2"/>
  <c r="I112" i="2"/>
  <c r="F112" i="2"/>
  <c r="E111" i="2"/>
  <c r="E110" i="2"/>
  <c r="F108" i="2"/>
  <c r="E107" i="2"/>
  <c r="E106" i="2"/>
  <c r="E105" i="2"/>
  <c r="J104" i="2"/>
  <c r="I104" i="2"/>
  <c r="H104" i="2"/>
  <c r="F104" i="2"/>
  <c r="E103" i="2"/>
  <c r="E102" i="2"/>
  <c r="E100" i="2" s="1"/>
  <c r="J100" i="2"/>
  <c r="I100" i="2"/>
  <c r="H100" i="2"/>
  <c r="G100" i="2"/>
  <c r="F100" i="2"/>
  <c r="E99" i="2"/>
  <c r="E98" i="2"/>
  <c r="J97" i="2"/>
  <c r="I97" i="2"/>
  <c r="G97" i="2"/>
  <c r="F97" i="2"/>
  <c r="F93" i="2" l="1"/>
  <c r="F86" i="2" s="1"/>
  <c r="G93" i="2"/>
  <c r="N292" i="3"/>
  <c r="H201" i="1"/>
  <c r="E116" i="2"/>
  <c r="I85" i="2"/>
  <c r="F85" i="2"/>
  <c r="J85" i="2"/>
  <c r="H93" i="2"/>
  <c r="J93" i="2"/>
  <c r="J86" i="2" s="1"/>
  <c r="E148" i="2"/>
  <c r="I93" i="2"/>
  <c r="I86" i="2" s="1"/>
  <c r="E95" i="2"/>
  <c r="E210" i="1" s="1"/>
  <c r="E104" i="2"/>
  <c r="E94" i="2"/>
  <c r="E209" i="1" s="1"/>
  <c r="N209" i="1"/>
  <c r="E51" i="2"/>
  <c r="M209" i="1"/>
  <c r="N210" i="1"/>
  <c r="M210" i="1"/>
  <c r="F49" i="2"/>
  <c r="E49" i="2" s="1"/>
  <c r="E128" i="2"/>
  <c r="E112" i="2"/>
  <c r="E124" i="2"/>
  <c r="H210" i="1"/>
  <c r="E144" i="2"/>
  <c r="E97" i="2"/>
  <c r="F208" i="1"/>
  <c r="E202" i="1"/>
  <c r="G201" i="1"/>
  <c r="F201" i="1"/>
  <c r="K289" i="3"/>
  <c r="E203" i="1"/>
  <c r="E108" i="2"/>
  <c r="E120" i="2"/>
  <c r="E140" i="2"/>
  <c r="M208" i="1" l="1"/>
  <c r="N208" i="1"/>
  <c r="K292" i="3"/>
  <c r="G208" i="1"/>
  <c r="H208" i="1"/>
  <c r="E93" i="2"/>
  <c r="E201" i="1"/>
  <c r="E208" i="1" l="1"/>
  <c r="F148" i="1"/>
  <c r="H148" i="1"/>
  <c r="M148" i="1"/>
  <c r="P188" i="3"/>
  <c r="N148" i="1" s="1"/>
  <c r="F147" i="1"/>
  <c r="G147" i="1"/>
  <c r="H147" i="1"/>
  <c r="M147" i="1"/>
  <c r="L160" i="3"/>
  <c r="M160" i="3"/>
  <c r="N160" i="3"/>
  <c r="O160" i="3"/>
  <c r="P160" i="3"/>
  <c r="L159" i="3"/>
  <c r="M159" i="3"/>
  <c r="N159" i="3"/>
  <c r="O159" i="3"/>
  <c r="K173" i="3"/>
  <c r="K172" i="3"/>
  <c r="Q171" i="3"/>
  <c r="P171" i="3"/>
  <c r="O171" i="3"/>
  <c r="N171" i="3"/>
  <c r="H171" i="3" s="1"/>
  <c r="M171" i="3"/>
  <c r="L171" i="3"/>
  <c r="K170" i="3"/>
  <c r="K169" i="3"/>
  <c r="Q168" i="3"/>
  <c r="P168" i="3"/>
  <c r="O168" i="3"/>
  <c r="N168" i="3"/>
  <c r="H168" i="3" s="1"/>
  <c r="M168" i="3"/>
  <c r="L168" i="3"/>
  <c r="K167" i="3"/>
  <c r="K166" i="3"/>
  <c r="Q165" i="3"/>
  <c r="P165" i="3"/>
  <c r="M165" i="3"/>
  <c r="L165" i="3"/>
  <c r="K164" i="3"/>
  <c r="K163" i="3"/>
  <c r="Q162" i="3"/>
  <c r="P162" i="3"/>
  <c r="O162" i="3"/>
  <c r="N162" i="3"/>
  <c r="H162" i="3" s="1"/>
  <c r="M162" i="3"/>
  <c r="L162" i="3"/>
  <c r="E151" i="1"/>
  <c r="K162" i="3" l="1"/>
  <c r="N186" i="3"/>
  <c r="H146" i="1" s="1"/>
  <c r="K171" i="3"/>
  <c r="M158" i="3"/>
  <c r="P186" i="3"/>
  <c r="N146" i="1" s="1"/>
  <c r="N147" i="1"/>
  <c r="G148" i="1"/>
  <c r="O186" i="3"/>
  <c r="M146" i="1" s="1"/>
  <c r="L186" i="3"/>
  <c r="F146" i="1" s="1"/>
  <c r="K168" i="3"/>
  <c r="K165" i="3"/>
  <c r="E145" i="1"/>
  <c r="G142" i="1"/>
  <c r="N158" i="3"/>
  <c r="H140" i="1" s="1"/>
  <c r="O158" i="3"/>
  <c r="G141" i="1"/>
  <c r="M152" i="3"/>
  <c r="H142" i="1"/>
  <c r="M140" i="1" l="1"/>
  <c r="M142" i="1"/>
  <c r="M141" i="1"/>
  <c r="G140" i="1"/>
  <c r="H141" i="1"/>
  <c r="H92" i="3"/>
  <c r="E428" i="1" l="1"/>
  <c r="E417" i="1"/>
  <c r="F409" i="1"/>
  <c r="E409" i="1" l="1"/>
  <c r="E408" i="1" s="1"/>
  <c r="F408" i="1"/>
  <c r="K281" i="3"/>
  <c r="K280" i="3"/>
  <c r="Q279" i="3"/>
  <c r="P279" i="3"/>
  <c r="O279" i="3"/>
  <c r="N279" i="3"/>
  <c r="H279" i="3" s="1"/>
  <c r="M279" i="3"/>
  <c r="L279" i="3"/>
  <c r="K284" i="3"/>
  <c r="K283" i="3"/>
  <c r="Q282" i="3"/>
  <c r="P282" i="3"/>
  <c r="O282" i="3"/>
  <c r="N282" i="3"/>
  <c r="H282" i="3" s="1"/>
  <c r="M282" i="3"/>
  <c r="L282" i="3"/>
  <c r="K278" i="3"/>
  <c r="K277" i="3"/>
  <c r="Q276" i="3"/>
  <c r="P276" i="3"/>
  <c r="O276" i="3"/>
  <c r="N276" i="3"/>
  <c r="H276" i="3" s="1"/>
  <c r="M276" i="3"/>
  <c r="L276" i="3"/>
  <c r="K272" i="3"/>
  <c r="K271" i="3"/>
  <c r="Q270" i="3"/>
  <c r="P270" i="3"/>
  <c r="O270" i="3"/>
  <c r="N270" i="3"/>
  <c r="H270" i="3" s="1"/>
  <c r="M270" i="3"/>
  <c r="L270" i="3"/>
  <c r="K269" i="3"/>
  <c r="K268" i="3"/>
  <c r="Q267" i="3"/>
  <c r="P267" i="3"/>
  <c r="O267" i="3"/>
  <c r="N267" i="3"/>
  <c r="M267" i="3"/>
  <c r="L267" i="3"/>
  <c r="K275" i="3"/>
  <c r="K274" i="3"/>
  <c r="Q273" i="3"/>
  <c r="P273" i="3"/>
  <c r="O273" i="3"/>
  <c r="N273" i="3"/>
  <c r="M273" i="3"/>
  <c r="L273" i="3"/>
  <c r="F407" i="1" l="1"/>
  <c r="E407" i="1" s="1"/>
  <c r="F406" i="1"/>
  <c r="F398" i="1" s="1"/>
  <c r="E406" i="1"/>
  <c r="K279" i="3"/>
  <c r="K282" i="3"/>
  <c r="K276" i="3"/>
  <c r="K267" i="3"/>
  <c r="H267" i="3" s="1"/>
  <c r="K273" i="3"/>
  <c r="H273" i="3" s="1"/>
  <c r="K270" i="3"/>
  <c r="Q188" i="3" l="1"/>
  <c r="Q186" i="3" s="1"/>
  <c r="K266" i="3"/>
  <c r="K265" i="3"/>
  <c r="Q264" i="3"/>
  <c r="P264" i="3"/>
  <c r="O264" i="3"/>
  <c r="N264" i="3"/>
  <c r="H264" i="3" s="1"/>
  <c r="M264" i="3"/>
  <c r="L264" i="3"/>
  <c r="K157" i="3"/>
  <c r="K156" i="3"/>
  <c r="Q155" i="3"/>
  <c r="P155" i="3"/>
  <c r="O155" i="3"/>
  <c r="N155" i="3"/>
  <c r="M155" i="3"/>
  <c r="L155" i="3"/>
  <c r="K263" i="3"/>
  <c r="K262" i="3"/>
  <c r="Q261" i="3"/>
  <c r="P261" i="3"/>
  <c r="O261" i="3"/>
  <c r="L261" i="3"/>
  <c r="K179" i="3"/>
  <c r="K188" i="3" s="1"/>
  <c r="E148" i="1" s="1"/>
  <c r="K178" i="3"/>
  <c r="K187" i="3" s="1"/>
  <c r="Q177" i="3"/>
  <c r="P177" i="3"/>
  <c r="O177" i="3"/>
  <c r="H177" i="3" s="1"/>
  <c r="M177" i="3"/>
  <c r="L177" i="3"/>
  <c r="K260" i="3"/>
  <c r="K259" i="3"/>
  <c r="Q258" i="3"/>
  <c r="P258" i="3"/>
  <c r="O258" i="3"/>
  <c r="O285" i="3" s="1"/>
  <c r="N258" i="3"/>
  <c r="M258" i="3"/>
  <c r="M285" i="3" s="1"/>
  <c r="L258" i="3"/>
  <c r="L285" i="3" l="1"/>
  <c r="N285" i="3"/>
  <c r="H258" i="3"/>
  <c r="P285" i="3"/>
  <c r="K286" i="3"/>
  <c r="K287" i="3"/>
  <c r="G187" i="1"/>
  <c r="K186" i="3"/>
  <c r="E146" i="1" s="1"/>
  <c r="E147" i="1"/>
  <c r="H187" i="1"/>
  <c r="E189" i="1"/>
  <c r="E188" i="1"/>
  <c r="K264" i="3"/>
  <c r="K177" i="3"/>
  <c r="K258" i="3"/>
  <c r="K261" i="3"/>
  <c r="K155" i="3"/>
  <c r="H155" i="3" s="1"/>
  <c r="G25" i="2"/>
  <c r="K285" i="3" l="1"/>
  <c r="E187" i="1"/>
  <c r="N190" i="3"/>
  <c r="Q160" i="3" l="1"/>
  <c r="P159" i="3"/>
  <c r="F24" i="2"/>
  <c r="F136" i="1" s="1"/>
  <c r="G24" i="2"/>
  <c r="G136" i="1" s="1"/>
  <c r="H24" i="2"/>
  <c r="H136" i="1" s="1"/>
  <c r="I24" i="2"/>
  <c r="M136" i="1" s="1"/>
  <c r="J24" i="2"/>
  <c r="N136" i="1" s="1"/>
  <c r="F23" i="2"/>
  <c r="F22" i="2" s="1"/>
  <c r="F134" i="1" s="1"/>
  <c r="G23" i="2"/>
  <c r="G135" i="1" s="1"/>
  <c r="H23" i="2"/>
  <c r="H22" i="2" s="1"/>
  <c r="H134" i="1" s="1"/>
  <c r="I23" i="2"/>
  <c r="M135" i="1" s="1"/>
  <c r="J23" i="2"/>
  <c r="E27" i="2"/>
  <c r="E24" i="2" s="1"/>
  <c r="E136" i="1" s="1"/>
  <c r="E26" i="2"/>
  <c r="E23" i="2" s="1"/>
  <c r="J25" i="2"/>
  <c r="I25" i="2"/>
  <c r="H25" i="2"/>
  <c r="F25" i="2"/>
  <c r="F142" i="1"/>
  <c r="K154" i="3"/>
  <c r="K160" i="3" s="1"/>
  <c r="K153" i="3"/>
  <c r="K159" i="3" s="1"/>
  <c r="Q152" i="3"/>
  <c r="P152" i="3"/>
  <c r="O152" i="3"/>
  <c r="L152" i="3"/>
  <c r="J22" i="2" l="1"/>
  <c r="N134" i="1" s="1"/>
  <c r="F135" i="1"/>
  <c r="N135" i="1"/>
  <c r="H135" i="1"/>
  <c r="E135" i="1"/>
  <c r="E22" i="2"/>
  <c r="E134" i="1" s="1"/>
  <c r="I22" i="2"/>
  <c r="M134" i="1" s="1"/>
  <c r="G22" i="2"/>
  <c r="G134" i="1" s="1"/>
  <c r="K158" i="3"/>
  <c r="E140" i="1" s="1"/>
  <c r="P158" i="3"/>
  <c r="N141" i="1"/>
  <c r="N142" i="1"/>
  <c r="L158" i="3"/>
  <c r="F140" i="1" s="1"/>
  <c r="Q158" i="3"/>
  <c r="E141" i="1"/>
  <c r="F141" i="1"/>
  <c r="E25" i="2"/>
  <c r="K152" i="3"/>
  <c r="E390" i="1"/>
  <c r="E142" i="1" l="1"/>
  <c r="N140" i="1"/>
  <c r="G181" i="1"/>
  <c r="G182" i="1"/>
  <c r="F181" i="1"/>
  <c r="F182" i="1"/>
  <c r="M252" i="3"/>
  <c r="P253" i="3"/>
  <c r="O253" i="3"/>
  <c r="N253" i="3"/>
  <c r="H182" i="1" s="1"/>
  <c r="M253" i="3"/>
  <c r="L253" i="3"/>
  <c r="P252" i="3"/>
  <c r="O252" i="3"/>
  <c r="N252" i="3"/>
  <c r="H181" i="1" s="1"/>
  <c r="L252" i="3"/>
  <c r="G163" i="1"/>
  <c r="K250" i="3"/>
  <c r="E182" i="1" s="1"/>
  <c r="K249" i="3"/>
  <c r="P248" i="3"/>
  <c r="P251" i="3" s="1"/>
  <c r="O248" i="3"/>
  <c r="O251" i="3" s="1"/>
  <c r="N248" i="3"/>
  <c r="M248" i="3"/>
  <c r="M251" i="3" s="1"/>
  <c r="L248" i="3"/>
  <c r="L251" i="3" s="1"/>
  <c r="I248" i="3"/>
  <c r="N251" i="3" l="1"/>
  <c r="H180" i="1" s="1"/>
  <c r="K248" i="3"/>
  <c r="K253" i="3"/>
  <c r="K251" i="3"/>
  <c r="F180" i="1"/>
  <c r="E181" i="1"/>
  <c r="G180" i="1"/>
  <c r="K252" i="3"/>
  <c r="E180" i="1" l="1"/>
  <c r="H248" i="3"/>
  <c r="M214" i="3"/>
  <c r="K213" i="3" l="1"/>
  <c r="K211" i="3" s="1"/>
  <c r="H211" i="3" s="1"/>
  <c r="E437" i="1" l="1"/>
  <c r="E436" i="1"/>
  <c r="E435" i="1" s="1"/>
  <c r="N435" i="1"/>
  <c r="M435" i="1"/>
  <c r="H435" i="1"/>
  <c r="G435" i="1"/>
  <c r="F435" i="1"/>
  <c r="K229" i="3" l="1"/>
  <c r="F239" i="1" l="1"/>
  <c r="E207" i="1"/>
  <c r="E21" i="1" l="1"/>
  <c r="L108" i="3" l="1"/>
  <c r="L141" i="3"/>
  <c r="K141" i="3" s="1"/>
  <c r="K139" i="3" s="1"/>
  <c r="H139" i="3" s="1"/>
  <c r="L144" i="3"/>
  <c r="K144" i="3" s="1"/>
  <c r="K142" i="3" s="1"/>
  <c r="H142" i="3" l="1"/>
  <c r="N126" i="3"/>
  <c r="M124" i="3" l="1"/>
  <c r="N124" i="3"/>
  <c r="E69" i="2"/>
  <c r="E57" i="2"/>
  <c r="E77" i="2"/>
  <c r="E65" i="2"/>
  <c r="E61" i="2"/>
  <c r="E73" i="2"/>
  <c r="E46" i="2" l="1"/>
  <c r="K132" i="3"/>
  <c r="K44" i="3"/>
  <c r="K43" i="3"/>
  <c r="P42" i="3"/>
  <c r="O42" i="3"/>
  <c r="M42" i="3"/>
  <c r="L42" i="3"/>
  <c r="I42" i="3"/>
  <c r="K42" i="3" l="1"/>
  <c r="M14" i="3"/>
  <c r="G18" i="1" l="1"/>
  <c r="F461" i="1"/>
  <c r="F463" i="1"/>
  <c r="K13" i="3" l="1"/>
  <c r="N133" i="3" l="1"/>
  <c r="P133" i="3"/>
  <c r="Q133" i="3"/>
  <c r="M132" i="3"/>
  <c r="N132" i="3"/>
  <c r="P132" i="3"/>
  <c r="Q132" i="3"/>
  <c r="L133" i="3"/>
  <c r="L132" i="3"/>
  <c r="L131" i="3"/>
  <c r="M150" i="3" l="1"/>
  <c r="Q148" i="3" l="1"/>
  <c r="L106" i="3"/>
  <c r="K107" i="3"/>
  <c r="N150" i="3"/>
  <c r="O150" i="3"/>
  <c r="P150" i="3"/>
  <c r="Q150" i="3"/>
  <c r="O149" i="3"/>
  <c r="P149" i="3"/>
  <c r="Q149" i="3"/>
  <c r="Q128" i="3"/>
  <c r="Q295" i="3" s="1"/>
  <c r="Q131" i="3" l="1"/>
  <c r="K41" i="3"/>
  <c r="K40" i="3"/>
  <c r="K39" i="3"/>
  <c r="K35" i="3"/>
  <c r="K34" i="3"/>
  <c r="K33" i="3"/>
  <c r="K38" i="3"/>
  <c r="K37" i="3"/>
  <c r="K36" i="3"/>
  <c r="E371" i="1" l="1"/>
  <c r="E389" i="1" l="1"/>
  <c r="E81" i="1" l="1"/>
  <c r="P229" i="3" l="1"/>
  <c r="M229" i="3"/>
  <c r="L229" i="3"/>
  <c r="I229" i="3"/>
  <c r="H229" i="3" s="1"/>
  <c r="P232" i="3"/>
  <c r="M232" i="3"/>
  <c r="L232" i="3"/>
  <c r="I232" i="3"/>
  <c r="K232" i="3" l="1"/>
  <c r="H232" i="3" s="1"/>
  <c r="N196" i="3" l="1"/>
  <c r="K196" i="3" l="1"/>
  <c r="L196" i="3"/>
  <c r="O196" i="3"/>
  <c r="P196" i="3"/>
  <c r="K15" i="3" l="1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14" i="3"/>
  <c r="K63" i="3"/>
  <c r="K64" i="3"/>
  <c r="K65" i="3"/>
  <c r="F387" i="1" l="1"/>
  <c r="K219" i="3" l="1"/>
  <c r="H237" i="1" l="1"/>
  <c r="G239" i="1"/>
  <c r="G237" i="1" s="1"/>
  <c r="E238" i="1"/>
  <c r="N237" i="1"/>
  <c r="M237" i="1"/>
  <c r="E239" i="1" l="1"/>
  <c r="E237" i="1" s="1"/>
  <c r="F237" i="1"/>
  <c r="H15" i="1" l="1"/>
  <c r="M15" i="1"/>
  <c r="N15" i="1"/>
  <c r="G15" i="1"/>
  <c r="F15" i="1"/>
  <c r="I226" i="3" l="1"/>
  <c r="I223" i="3"/>
  <c r="F53" i="1" l="1"/>
  <c r="K105" i="3"/>
  <c r="K104" i="3"/>
  <c r="P103" i="3"/>
  <c r="O103" i="3"/>
  <c r="N103" i="3"/>
  <c r="L103" i="3"/>
  <c r="K103" i="3" l="1"/>
  <c r="H103" i="3" s="1"/>
  <c r="M103" i="3"/>
  <c r="F163" i="1" l="1"/>
  <c r="H163" i="1"/>
  <c r="M163" i="1"/>
  <c r="N163" i="1"/>
  <c r="G164" i="1"/>
  <c r="H164" i="1"/>
  <c r="M164" i="1"/>
  <c r="N164" i="1"/>
  <c r="L226" i="3" l="1"/>
  <c r="P226" i="3"/>
  <c r="O226" i="3"/>
  <c r="N226" i="3"/>
  <c r="M226" i="3"/>
  <c r="K228" i="3" l="1"/>
  <c r="K226" i="3" s="1"/>
  <c r="H226" i="3" s="1"/>
  <c r="L225" i="3" l="1"/>
  <c r="L246" i="3" s="1"/>
  <c r="K222" i="3"/>
  <c r="K220" i="3" s="1"/>
  <c r="H220" i="3" s="1"/>
  <c r="P220" i="3"/>
  <c r="O220" i="3"/>
  <c r="N220" i="3"/>
  <c r="M220" i="3"/>
  <c r="L220" i="3"/>
  <c r="P223" i="3"/>
  <c r="O223" i="3"/>
  <c r="N223" i="3"/>
  <c r="M223" i="3"/>
  <c r="K225" i="3" l="1"/>
  <c r="K223" i="3" s="1"/>
  <c r="H223" i="3" s="1"/>
  <c r="F164" i="1"/>
  <c r="L223" i="3"/>
  <c r="F344" i="1" l="1"/>
  <c r="K216" i="3" l="1"/>
  <c r="K214" i="3" s="1"/>
  <c r="H214" i="3" s="1"/>
  <c r="P214" i="3"/>
  <c r="O214" i="3"/>
  <c r="N214" i="3"/>
  <c r="L214" i="3"/>
  <c r="N122" i="1"/>
  <c r="N118" i="1" s="1"/>
  <c r="N123" i="1"/>
  <c r="N119" i="1" s="1"/>
  <c r="M122" i="1"/>
  <c r="M118" i="1" s="1"/>
  <c r="M123" i="1"/>
  <c r="M119" i="1" s="1"/>
  <c r="H122" i="1"/>
  <c r="H118" i="1" s="1"/>
  <c r="H123" i="1"/>
  <c r="H119" i="1" s="1"/>
  <c r="M149" i="3"/>
  <c r="G122" i="1" s="1"/>
  <c r="G118" i="1" s="1"/>
  <c r="G123" i="1"/>
  <c r="G119" i="1" s="1"/>
  <c r="L149" i="3"/>
  <c r="F122" i="1" s="1"/>
  <c r="F118" i="1" s="1"/>
  <c r="L150" i="3"/>
  <c r="F123" i="1" s="1"/>
  <c r="F119" i="1" s="1"/>
  <c r="K147" i="3"/>
  <c r="K146" i="3"/>
  <c r="P145" i="3"/>
  <c r="O145" i="3"/>
  <c r="N145" i="3"/>
  <c r="N148" i="3" s="1"/>
  <c r="M145" i="3"/>
  <c r="L145" i="3"/>
  <c r="M77" i="1"/>
  <c r="M78" i="1"/>
  <c r="H77" i="1"/>
  <c r="H78" i="1"/>
  <c r="G77" i="1"/>
  <c r="G78" i="1"/>
  <c r="F77" i="1"/>
  <c r="F78" i="1"/>
  <c r="F76" i="1"/>
  <c r="G76" i="1"/>
  <c r="H76" i="1"/>
  <c r="M76" i="1"/>
  <c r="N76" i="1"/>
  <c r="E77" i="1"/>
  <c r="E78" i="1"/>
  <c r="E76" i="1"/>
  <c r="N78" i="1"/>
  <c r="N66" i="1"/>
  <c r="N67" i="1"/>
  <c r="N68" i="1"/>
  <c r="M66" i="1"/>
  <c r="M67" i="1"/>
  <c r="H66" i="1"/>
  <c r="H67" i="1"/>
  <c r="H68" i="1"/>
  <c r="P124" i="3"/>
  <c r="P125" i="3"/>
  <c r="P126" i="3"/>
  <c r="O124" i="3"/>
  <c r="O125" i="3"/>
  <c r="N125" i="3"/>
  <c r="G66" i="1"/>
  <c r="M125" i="3"/>
  <c r="G67" i="1" s="1"/>
  <c r="M126" i="3"/>
  <c r="G68" i="1" s="1"/>
  <c r="L124" i="3"/>
  <c r="F66" i="1" s="1"/>
  <c r="L125" i="3"/>
  <c r="F67" i="1" s="1"/>
  <c r="L126" i="3"/>
  <c r="F68" i="1" s="1"/>
  <c r="F50" i="1" s="1"/>
  <c r="H53" i="1"/>
  <c r="H50" i="1" s="1"/>
  <c r="N53" i="1"/>
  <c r="N50" i="1" s="1"/>
  <c r="F52" i="1"/>
  <c r="G52" i="1"/>
  <c r="H52" i="1"/>
  <c r="N52" i="1"/>
  <c r="N51" i="1" l="1"/>
  <c r="N77" i="1"/>
  <c r="K145" i="3"/>
  <c r="F51" i="1"/>
  <c r="P96" i="3"/>
  <c r="P97" i="3"/>
  <c r="N31" i="1" s="1"/>
  <c r="N14" i="1" s="1"/>
  <c r="N44" i="1" s="1"/>
  <c r="O96" i="3"/>
  <c r="O97" i="3"/>
  <c r="M31" i="1" s="1"/>
  <c r="N96" i="3"/>
  <c r="N97" i="3"/>
  <c r="H31" i="1" s="1"/>
  <c r="M96" i="3"/>
  <c r="G31" i="1"/>
  <c r="L96" i="3"/>
  <c r="L97" i="3"/>
  <c r="F31" i="1" s="1"/>
  <c r="Q95" i="3"/>
  <c r="K217" i="3"/>
  <c r="P217" i="3"/>
  <c r="O217" i="3"/>
  <c r="N217" i="3"/>
  <c r="M217" i="3"/>
  <c r="L217" i="3"/>
  <c r="P211" i="3"/>
  <c r="O211" i="3"/>
  <c r="N211" i="3"/>
  <c r="M211" i="3"/>
  <c r="L211" i="3"/>
  <c r="K207" i="3"/>
  <c r="K206" i="3"/>
  <c r="P205" i="3"/>
  <c r="O205" i="3"/>
  <c r="N205" i="3"/>
  <c r="M205" i="3"/>
  <c r="L205" i="3"/>
  <c r="K204" i="3"/>
  <c r="K203" i="3"/>
  <c r="P202" i="3"/>
  <c r="O202" i="3"/>
  <c r="N202" i="3"/>
  <c r="M202" i="3"/>
  <c r="L202" i="3"/>
  <c r="K201" i="3"/>
  <c r="K200" i="3"/>
  <c r="P199" i="3"/>
  <c r="O199" i="3"/>
  <c r="N199" i="3"/>
  <c r="M199" i="3"/>
  <c r="L199" i="3"/>
  <c r="P190" i="3"/>
  <c r="O190" i="3"/>
  <c r="M190" i="3"/>
  <c r="L190" i="3"/>
  <c r="L142" i="3"/>
  <c r="L139" i="3"/>
  <c r="L136" i="3"/>
  <c r="K122" i="3"/>
  <c r="K126" i="3" s="1"/>
  <c r="E68" i="1" s="1"/>
  <c r="K121" i="3"/>
  <c r="K125" i="3" s="1"/>
  <c r="K120" i="3"/>
  <c r="K124" i="3" s="1"/>
  <c r="E66" i="1" s="1"/>
  <c r="P119" i="3"/>
  <c r="O119" i="3"/>
  <c r="M119" i="3"/>
  <c r="L119" i="3"/>
  <c r="L123" i="3" s="1"/>
  <c r="F65" i="1" s="1"/>
  <c r="K108" i="3"/>
  <c r="P106" i="3"/>
  <c r="N106" i="3"/>
  <c r="M106" i="3"/>
  <c r="K101" i="3"/>
  <c r="O100" i="3"/>
  <c r="L100" i="3"/>
  <c r="K94" i="3"/>
  <c r="K97" i="3" s="1"/>
  <c r="K93" i="3"/>
  <c r="K96" i="3" s="1"/>
  <c r="P92" i="3"/>
  <c r="P95" i="3" s="1"/>
  <c r="N29" i="1" s="1"/>
  <c r="O92" i="3"/>
  <c r="O95" i="3" s="1"/>
  <c r="M29" i="1" s="1"/>
  <c r="N92" i="3"/>
  <c r="N95" i="3" s="1"/>
  <c r="H29" i="1" s="1"/>
  <c r="M92" i="3"/>
  <c r="M95" i="3" s="1"/>
  <c r="L92" i="3"/>
  <c r="L95" i="3" s="1"/>
  <c r="F29" i="1" s="1"/>
  <c r="I92" i="3"/>
  <c r="I295" i="3" s="1"/>
  <c r="P12" i="3"/>
  <c r="O12" i="3"/>
  <c r="N12" i="3"/>
  <c r="N295" i="3" s="1"/>
  <c r="L12" i="3"/>
  <c r="H16" i="1" l="1"/>
  <c r="L295" i="3"/>
  <c r="O244" i="3"/>
  <c r="M162" i="1" s="1"/>
  <c r="O295" i="3"/>
  <c r="E52" i="1"/>
  <c r="N244" i="3"/>
  <c r="H162" i="1" s="1"/>
  <c r="P295" i="3"/>
  <c r="M51" i="1"/>
  <c r="K245" i="3"/>
  <c r="E163" i="1" s="1"/>
  <c r="K246" i="3"/>
  <c r="E164" i="1" s="1"/>
  <c r="N16" i="1"/>
  <c r="L244" i="3"/>
  <c r="F162" i="1" s="1"/>
  <c r="M244" i="3"/>
  <c r="G162" i="1" s="1"/>
  <c r="P244" i="3"/>
  <c r="N162" i="1" s="1"/>
  <c r="N123" i="3"/>
  <c r="M148" i="3"/>
  <c r="G121" i="1" s="1"/>
  <c r="K150" i="3"/>
  <c r="E123" i="1" s="1"/>
  <c r="H121" i="1"/>
  <c r="H145" i="3"/>
  <c r="E31" i="1"/>
  <c r="G29" i="1"/>
  <c r="H217" i="3"/>
  <c r="O148" i="3"/>
  <c r="P148" i="3"/>
  <c r="K106" i="3"/>
  <c r="G53" i="1"/>
  <c r="K205" i="3"/>
  <c r="L148" i="3"/>
  <c r="F121" i="1" s="1"/>
  <c r="M100" i="3"/>
  <c r="K149" i="3"/>
  <c r="E122" i="1" s="1"/>
  <c r="K102" i="3"/>
  <c r="E53" i="1" s="1"/>
  <c r="K119" i="3"/>
  <c r="M123" i="3"/>
  <c r="G65" i="1" s="1"/>
  <c r="H65" i="1"/>
  <c r="O123" i="3"/>
  <c r="M65" i="1"/>
  <c r="K202" i="3"/>
  <c r="N65" i="1"/>
  <c r="P123" i="3"/>
  <c r="Q123" i="3"/>
  <c r="E67" i="1"/>
  <c r="F30" i="1"/>
  <c r="H18" i="1"/>
  <c r="H14" i="1" s="1"/>
  <c r="G30" i="1"/>
  <c r="M18" i="1"/>
  <c r="M14" i="1" s="1"/>
  <c r="M44" i="1" s="1"/>
  <c r="E30" i="1"/>
  <c r="M17" i="1"/>
  <c r="M13" i="1" s="1"/>
  <c r="M43" i="1" s="1"/>
  <c r="H30" i="1"/>
  <c r="G17" i="1"/>
  <c r="N17" i="1"/>
  <c r="N13" i="1" s="1"/>
  <c r="N43" i="1" s="1"/>
  <c r="M30" i="1"/>
  <c r="F18" i="1"/>
  <c r="N30" i="1"/>
  <c r="F17" i="1"/>
  <c r="M12" i="3"/>
  <c r="K92" i="3"/>
  <c r="K95" i="3" s="1"/>
  <c r="F16" i="1"/>
  <c r="E18" i="1"/>
  <c r="E17" i="1"/>
  <c r="M16" i="1"/>
  <c r="K199" i="3"/>
  <c r="M295" i="3" l="1"/>
  <c r="G16" i="1"/>
  <c r="H190" i="3"/>
  <c r="G51" i="1"/>
  <c r="G50" i="1"/>
  <c r="E50" i="1" s="1"/>
  <c r="K244" i="3"/>
  <c r="E162" i="1" s="1"/>
  <c r="H12" i="1"/>
  <c r="H44" i="1"/>
  <c r="M12" i="1"/>
  <c r="N12" i="1"/>
  <c r="K148" i="3"/>
  <c r="E121" i="1" s="1"/>
  <c r="N121" i="1"/>
  <c r="M121" i="1"/>
  <c r="H119" i="3"/>
  <c r="E29" i="1"/>
  <c r="H199" i="3"/>
  <c r="K12" i="3"/>
  <c r="H12" i="3" s="1"/>
  <c r="K100" i="3"/>
  <c r="K295" i="3" s="1"/>
  <c r="H202" i="3"/>
  <c r="H205" i="3"/>
  <c r="Q126" i="3"/>
  <c r="K123" i="3"/>
  <c r="E65" i="1" s="1"/>
  <c r="Q125" i="3"/>
  <c r="Q124" i="3"/>
  <c r="E400" i="1"/>
  <c r="E399" i="1" s="1"/>
  <c r="N399" i="1"/>
  <c r="M399" i="1"/>
  <c r="H399" i="1"/>
  <c r="G399" i="1"/>
  <c r="F399" i="1"/>
  <c r="E16" i="1" l="1"/>
  <c r="F386" i="1"/>
  <c r="F385" i="1" s="1"/>
  <c r="E51" i="1" l="1"/>
  <c r="H295" i="3"/>
  <c r="E83" i="2"/>
  <c r="E82" i="2"/>
  <c r="J80" i="2"/>
  <c r="N196" i="1" s="1"/>
  <c r="I80" i="2"/>
  <c r="M196" i="1" s="1"/>
  <c r="H80" i="2"/>
  <c r="G80" i="2"/>
  <c r="F80" i="2"/>
  <c r="F196" i="1" s="1"/>
  <c r="E79" i="2"/>
  <c r="E78" i="2"/>
  <c r="J76" i="2"/>
  <c r="I76" i="2"/>
  <c r="H76" i="2"/>
  <c r="G76" i="2"/>
  <c r="F76" i="2"/>
  <c r="E75" i="2"/>
  <c r="E74" i="2"/>
  <c r="E72" i="2" s="1"/>
  <c r="J72" i="2"/>
  <c r="I72" i="2"/>
  <c r="H72" i="2"/>
  <c r="G72" i="2"/>
  <c r="F72" i="2"/>
  <c r="E71" i="2"/>
  <c r="E70" i="2"/>
  <c r="J68" i="2"/>
  <c r="I68" i="2"/>
  <c r="H68" i="2"/>
  <c r="G68" i="2"/>
  <c r="F68" i="2"/>
  <c r="E67" i="2"/>
  <c r="E66" i="2"/>
  <c r="J64" i="2"/>
  <c r="I64" i="2"/>
  <c r="H64" i="2"/>
  <c r="G64" i="2"/>
  <c r="F64" i="2"/>
  <c r="E63" i="2"/>
  <c r="E62" i="2"/>
  <c r="J60" i="2"/>
  <c r="I60" i="2"/>
  <c r="H60" i="2"/>
  <c r="G60" i="2"/>
  <c r="F60" i="2"/>
  <c r="E59" i="2"/>
  <c r="E58" i="2"/>
  <c r="J56" i="2"/>
  <c r="I56" i="2"/>
  <c r="H56" i="2"/>
  <c r="G56" i="2"/>
  <c r="F56" i="2"/>
  <c r="E55" i="2"/>
  <c r="E54" i="2"/>
  <c r="J52" i="2"/>
  <c r="I52" i="2"/>
  <c r="H52" i="2"/>
  <c r="F52" i="2"/>
  <c r="N171" i="1"/>
  <c r="M171" i="1"/>
  <c r="H171" i="1"/>
  <c r="G171" i="1"/>
  <c r="G160" i="1" s="1"/>
  <c r="G276" i="1" s="1"/>
  <c r="F171" i="1"/>
  <c r="F160" i="1" s="1"/>
  <c r="F276" i="1" s="1"/>
  <c r="N170" i="1"/>
  <c r="M170" i="1"/>
  <c r="H170" i="1"/>
  <c r="H159" i="1" s="1"/>
  <c r="H275" i="1" s="1"/>
  <c r="G170" i="1"/>
  <c r="G159" i="1" s="1"/>
  <c r="G275" i="1" s="1"/>
  <c r="F170" i="1"/>
  <c r="F159" i="1" s="1"/>
  <c r="F275" i="1" s="1"/>
  <c r="H160" i="1" l="1"/>
  <c r="H276" i="1" s="1"/>
  <c r="G45" i="2"/>
  <c r="F45" i="2"/>
  <c r="J45" i="2"/>
  <c r="I45" i="2"/>
  <c r="E48" i="2"/>
  <c r="H45" i="2"/>
  <c r="E47" i="2"/>
  <c r="F169" i="1"/>
  <c r="G172" i="1"/>
  <c r="H169" i="1"/>
  <c r="H158" i="1" s="1"/>
  <c r="M169" i="1"/>
  <c r="M172" i="1"/>
  <c r="M176" i="1"/>
  <c r="H172" i="1"/>
  <c r="H176" i="1"/>
  <c r="N172" i="1"/>
  <c r="N176" i="1"/>
  <c r="F172" i="1"/>
  <c r="F176" i="1"/>
  <c r="G169" i="1"/>
  <c r="G158" i="1" s="1"/>
  <c r="E76" i="2"/>
  <c r="E170" i="1"/>
  <c r="E159" i="1" s="1"/>
  <c r="E171" i="1"/>
  <c r="E160" i="1" s="1"/>
  <c r="E56" i="2"/>
  <c r="E52" i="2"/>
  <c r="E68" i="2"/>
  <c r="E64" i="2"/>
  <c r="E60" i="2"/>
  <c r="E80" i="2"/>
  <c r="F158" i="1" l="1"/>
  <c r="E45" i="2"/>
  <c r="N169" i="1"/>
  <c r="E169" i="1" s="1"/>
  <c r="E158" i="1" s="1"/>
  <c r="E175" i="1"/>
  <c r="E127" i="1"/>
  <c r="E56" i="1"/>
  <c r="F161" i="1" l="1"/>
  <c r="F277" i="1" s="1"/>
  <c r="G161" i="1"/>
  <c r="G277" i="1" s="1"/>
  <c r="E172" i="1"/>
  <c r="E165" i="1"/>
  <c r="H161" i="1"/>
  <c r="H277" i="1" s="1"/>
  <c r="H273" i="1" s="1"/>
  <c r="M161" i="1"/>
  <c r="M277" i="1" s="1"/>
  <c r="N161" i="1"/>
  <c r="N277" i="1" s="1"/>
  <c r="E161" i="1" l="1"/>
  <c r="H48" i="1" l="1"/>
  <c r="M48" i="1"/>
  <c r="N48" i="1"/>
  <c r="F48" i="1"/>
  <c r="G48" i="1" l="1"/>
  <c r="G112" i="1" s="1"/>
  <c r="F47" i="1" l="1"/>
  <c r="H112" i="1"/>
  <c r="M112" i="1"/>
  <c r="N112" i="1"/>
  <c r="F112" i="1"/>
  <c r="E112" i="1" l="1"/>
  <c r="E48" i="1"/>
  <c r="E387" i="1"/>
  <c r="F351" i="1" l="1"/>
  <c r="F342" i="1" s="1"/>
  <c r="E342" i="1" s="1"/>
  <c r="G351" i="1"/>
  <c r="H351" i="1"/>
  <c r="M351" i="1"/>
  <c r="N351" i="1"/>
  <c r="E353" i="1"/>
  <c r="E351" i="1" s="1"/>
  <c r="G404" i="1" l="1"/>
  <c r="H404" i="1" l="1"/>
  <c r="N404" i="1"/>
  <c r="M404" i="1"/>
  <c r="E405" i="1"/>
  <c r="F404" i="1"/>
  <c r="N93" i="1"/>
  <c r="M93" i="1"/>
  <c r="H93" i="1"/>
  <c r="G93" i="1"/>
  <c r="F93" i="1"/>
  <c r="G89" i="1"/>
  <c r="H89" i="1"/>
  <c r="M89" i="1"/>
  <c r="N89" i="1"/>
  <c r="F89" i="1"/>
  <c r="E83" i="1"/>
  <c r="E84" i="1"/>
  <c r="E85" i="1"/>
  <c r="E90" i="1"/>
  <c r="E91" i="1"/>
  <c r="E92" i="1"/>
  <c r="E94" i="1"/>
  <c r="E95" i="1"/>
  <c r="E96" i="1"/>
  <c r="E404" i="1" l="1"/>
  <c r="E93" i="1"/>
  <c r="E89" i="1"/>
  <c r="G49" i="1"/>
  <c r="H49" i="1"/>
  <c r="G47" i="1" l="1"/>
  <c r="H47" i="1"/>
  <c r="E286" i="1"/>
  <c r="E285" i="1"/>
  <c r="E284" i="1"/>
  <c r="F283" i="1"/>
  <c r="G283" i="1"/>
  <c r="H283" i="1"/>
  <c r="M283" i="1"/>
  <c r="N283" i="1"/>
  <c r="G282" i="1"/>
  <c r="G293" i="1" s="1"/>
  <c r="H282" i="1"/>
  <c r="H293" i="1" s="1"/>
  <c r="M282" i="1"/>
  <c r="M293" i="1" s="1"/>
  <c r="N282" i="1"/>
  <c r="N293" i="1" s="1"/>
  <c r="F282" i="1"/>
  <c r="F293" i="1" s="1"/>
  <c r="G281" i="1"/>
  <c r="G292" i="1" s="1"/>
  <c r="H281" i="1"/>
  <c r="H292" i="1" s="1"/>
  <c r="M281" i="1"/>
  <c r="N281" i="1"/>
  <c r="N292" i="1" s="1"/>
  <c r="F281" i="1"/>
  <c r="F292" i="1" s="1"/>
  <c r="G280" i="1"/>
  <c r="G291" i="1" s="1"/>
  <c r="H280" i="1"/>
  <c r="M280" i="1"/>
  <c r="M291" i="1" s="1"/>
  <c r="N280" i="1"/>
  <c r="N291" i="1" s="1"/>
  <c r="F280" i="1"/>
  <c r="F291" i="1" s="1"/>
  <c r="G470" i="1"/>
  <c r="M470" i="1"/>
  <c r="F470" i="1"/>
  <c r="E397" i="1"/>
  <c r="G460" i="1"/>
  <c r="G469" i="1" s="1"/>
  <c r="H460" i="1"/>
  <c r="H459" i="1" s="1"/>
  <c r="M460" i="1"/>
  <c r="M459" i="1" s="1"/>
  <c r="N460" i="1"/>
  <c r="F460" i="1"/>
  <c r="F459" i="1" s="1"/>
  <c r="E461" i="1"/>
  <c r="F462" i="1"/>
  <c r="G462" i="1"/>
  <c r="H462" i="1"/>
  <c r="M462" i="1"/>
  <c r="N462" i="1"/>
  <c r="E464" i="1"/>
  <c r="G379" i="1"/>
  <c r="H379" i="1"/>
  <c r="M379" i="1"/>
  <c r="N379" i="1"/>
  <c r="F379" i="1"/>
  <c r="E463" i="1"/>
  <c r="E384" i="1"/>
  <c r="H470" i="1" l="1"/>
  <c r="E398" i="1"/>
  <c r="E396" i="1" s="1"/>
  <c r="E462" i="1"/>
  <c r="G468" i="1"/>
  <c r="H396" i="1"/>
  <c r="G290" i="1"/>
  <c r="H279" i="1"/>
  <c r="E281" i="1"/>
  <c r="H469" i="1"/>
  <c r="H468" i="1" s="1"/>
  <c r="E460" i="1"/>
  <c r="E459" i="1" s="1"/>
  <c r="G459" i="1"/>
  <c r="N459" i="1"/>
  <c r="M469" i="1"/>
  <c r="M468" i="1" s="1"/>
  <c r="G279" i="1"/>
  <c r="F290" i="1"/>
  <c r="N469" i="1"/>
  <c r="E293" i="1"/>
  <c r="G396" i="1"/>
  <c r="H291" i="1"/>
  <c r="F469" i="1"/>
  <c r="F468" i="1" s="1"/>
  <c r="M292" i="1"/>
  <c r="N290" i="1"/>
  <c r="N279" i="1"/>
  <c r="E282" i="1"/>
  <c r="E283" i="1"/>
  <c r="M279" i="1"/>
  <c r="E280" i="1"/>
  <c r="F279" i="1"/>
  <c r="N470" i="1"/>
  <c r="E470" i="1" s="1"/>
  <c r="F396" i="1"/>
  <c r="M290" i="1" l="1"/>
  <c r="E291" i="1"/>
  <c r="E279" i="1"/>
  <c r="E469" i="1"/>
  <c r="E468" i="1" s="1"/>
  <c r="N468" i="1"/>
  <c r="H290" i="1"/>
  <c r="E292" i="1"/>
  <c r="F120" i="1"/>
  <c r="G120" i="1"/>
  <c r="H120" i="1"/>
  <c r="M120" i="1"/>
  <c r="N120" i="1"/>
  <c r="E124" i="1"/>
  <c r="E130" i="1"/>
  <c r="E119" i="1" s="1"/>
  <c r="E129" i="1"/>
  <c r="E118" i="1" s="1"/>
  <c r="F128" i="1"/>
  <c r="F117" i="1" s="1"/>
  <c r="G128" i="1"/>
  <c r="G117" i="1" s="1"/>
  <c r="H128" i="1"/>
  <c r="H117" i="1" s="1"/>
  <c r="M128" i="1"/>
  <c r="M117" i="1" s="1"/>
  <c r="N128" i="1"/>
  <c r="N117" i="1" s="1"/>
  <c r="M160" i="1"/>
  <c r="M276" i="1" s="1"/>
  <c r="N160" i="1"/>
  <c r="N276" i="1" s="1"/>
  <c r="M159" i="1"/>
  <c r="M275" i="1" s="1"/>
  <c r="N159" i="1"/>
  <c r="N275" i="1" s="1"/>
  <c r="E290" i="1" l="1"/>
  <c r="M158" i="1"/>
  <c r="E120" i="1"/>
  <c r="E128" i="1"/>
  <c r="E117" i="1" s="1"/>
  <c r="N158" i="1"/>
  <c r="E36" i="1" l="1"/>
  <c r="E35" i="1" s="1"/>
  <c r="G35" i="1"/>
  <c r="H35" i="1"/>
  <c r="F35" i="1" l="1"/>
  <c r="F14" i="1"/>
  <c r="F44" i="1" s="1"/>
  <c r="G14" i="1"/>
  <c r="G44" i="1" s="1"/>
  <c r="N35" i="1"/>
  <c r="M35" i="1"/>
  <c r="E14" i="1" l="1"/>
  <c r="H472" i="1"/>
  <c r="F472" i="1"/>
  <c r="G472" i="1"/>
  <c r="M472" i="1"/>
  <c r="N472" i="1" l="1"/>
  <c r="N41" i="1"/>
  <c r="E352" i="1"/>
  <c r="E350" i="1"/>
  <c r="F349" i="1"/>
  <c r="G349" i="1"/>
  <c r="H349" i="1"/>
  <c r="M349" i="1"/>
  <c r="N349" i="1"/>
  <c r="M385" i="1" l="1"/>
  <c r="M380" i="1" s="1"/>
  <c r="N385" i="1"/>
  <c r="N380" i="1" s="1"/>
  <c r="G380" i="1"/>
  <c r="E385" i="1" l="1"/>
  <c r="H380" i="1"/>
  <c r="G296" i="1" l="1"/>
  <c r="H296" i="1"/>
  <c r="M296" i="1"/>
  <c r="N296" i="1"/>
  <c r="F296" i="1"/>
  <c r="G73" i="1"/>
  <c r="G113" i="1" s="1"/>
  <c r="H73" i="1"/>
  <c r="H113" i="1" s="1"/>
  <c r="M73" i="1"/>
  <c r="M113" i="1" s="1"/>
  <c r="N73" i="1"/>
  <c r="F73" i="1"/>
  <c r="F113" i="1" s="1"/>
  <c r="G74" i="1"/>
  <c r="G114" i="1" s="1"/>
  <c r="H74" i="1"/>
  <c r="H114" i="1" s="1"/>
  <c r="M74" i="1"/>
  <c r="M114" i="1" s="1"/>
  <c r="N74" i="1"/>
  <c r="F74" i="1"/>
  <c r="F114" i="1" s="1"/>
  <c r="N49" i="1"/>
  <c r="N113" i="1" l="1"/>
  <c r="E113" i="1"/>
  <c r="H72" i="1"/>
  <c r="G72" i="1"/>
  <c r="M72" i="1"/>
  <c r="N72" i="1"/>
  <c r="M342" i="1" l="1"/>
  <c r="M365" i="1" s="1"/>
  <c r="N342" i="1"/>
  <c r="N365" i="1" s="1"/>
  <c r="H342" i="1"/>
  <c r="H365" i="1" s="1"/>
  <c r="E345" i="1"/>
  <c r="E349" i="1"/>
  <c r="M82" i="1" l="1"/>
  <c r="H51" i="1" l="1"/>
  <c r="E240" i="1" l="1"/>
  <c r="N114" i="1" l="1"/>
  <c r="N47" i="1" l="1"/>
  <c r="E47" i="1"/>
  <c r="E244" i="1"/>
  <c r="H82" i="1" l="1"/>
  <c r="F13" i="1"/>
  <c r="F43" i="1" s="1"/>
  <c r="F12" i="1" l="1"/>
  <c r="E45" i="1"/>
  <c r="G273" i="1" l="1"/>
  <c r="G369" i="1" l="1"/>
  <c r="N369" i="1" l="1"/>
  <c r="M369" i="1"/>
  <c r="F369" i="1"/>
  <c r="E383" i="1" l="1"/>
  <c r="M341" i="1" l="1"/>
  <c r="N381" i="1" l="1"/>
  <c r="M381" i="1"/>
  <c r="H381" i="1"/>
  <c r="G381" i="1"/>
  <c r="N394" i="1"/>
  <c r="M394" i="1"/>
  <c r="H394" i="1"/>
  <c r="G394" i="1"/>
  <c r="N393" i="1"/>
  <c r="N473" i="1" s="1"/>
  <c r="H393" i="1"/>
  <c r="G393" i="1"/>
  <c r="E369" i="1"/>
  <c r="N376" i="1"/>
  <c r="N375" i="1" s="1"/>
  <c r="M376" i="1"/>
  <c r="H376" i="1"/>
  <c r="H375" i="1" s="1"/>
  <c r="G376" i="1"/>
  <c r="G375" i="1" s="1"/>
  <c r="F376" i="1"/>
  <c r="F375" i="1" s="1"/>
  <c r="N366" i="1"/>
  <c r="M366" i="1"/>
  <c r="H366" i="1"/>
  <c r="G366" i="1"/>
  <c r="F366" i="1"/>
  <c r="E358" i="1"/>
  <c r="E357" i="1" s="1"/>
  <c r="G357" i="1"/>
  <c r="E344" i="1"/>
  <c r="N341" i="1"/>
  <c r="H341" i="1"/>
  <c r="G342" i="1"/>
  <c r="G365" i="1" s="1"/>
  <c r="F365" i="1"/>
  <c r="E297" i="1"/>
  <c r="H295" i="1"/>
  <c r="G295" i="1"/>
  <c r="F295" i="1"/>
  <c r="N295" i="1"/>
  <c r="M295" i="1"/>
  <c r="F273" i="1"/>
  <c r="N115" i="1"/>
  <c r="N111" i="1" s="1"/>
  <c r="M115" i="1"/>
  <c r="M111" i="1" s="1"/>
  <c r="H115" i="1"/>
  <c r="H111" i="1" s="1"/>
  <c r="G115" i="1"/>
  <c r="G111" i="1" s="1"/>
  <c r="F115" i="1"/>
  <c r="N82" i="1"/>
  <c r="F111" i="1" l="1"/>
  <c r="G474" i="1"/>
  <c r="M393" i="1"/>
  <c r="M392" i="1" s="1"/>
  <c r="M378" i="1"/>
  <c r="E368" i="1"/>
  <c r="F381" i="1"/>
  <c r="E381" i="1" s="1"/>
  <c r="H363" i="1"/>
  <c r="F341" i="1"/>
  <c r="H368" i="1"/>
  <c r="N363" i="1"/>
  <c r="M375" i="1"/>
  <c r="G341" i="1"/>
  <c r="G378" i="1"/>
  <c r="N378" i="1"/>
  <c r="G368" i="1"/>
  <c r="E15" i="1"/>
  <c r="G82" i="1"/>
  <c r="E115" i="1"/>
  <c r="F475" i="1"/>
  <c r="N475" i="1"/>
  <c r="G363" i="1"/>
  <c r="E74" i="1"/>
  <c r="F72" i="1"/>
  <c r="M475" i="1"/>
  <c r="E296" i="1"/>
  <c r="E295" i="1" s="1"/>
  <c r="F368" i="1"/>
  <c r="N368" i="1"/>
  <c r="E366" i="1"/>
  <c r="E364" i="1" s="1"/>
  <c r="H475" i="1"/>
  <c r="F363" i="1"/>
  <c r="M363" i="1"/>
  <c r="M368" i="1"/>
  <c r="H378" i="1"/>
  <c r="G392" i="1"/>
  <c r="E382" i="1"/>
  <c r="H392" i="1"/>
  <c r="G13" i="1"/>
  <c r="G43" i="1" s="1"/>
  <c r="E73" i="1"/>
  <c r="E365" i="1"/>
  <c r="N392" i="1"/>
  <c r="E13" i="1" l="1"/>
  <c r="G12" i="1"/>
  <c r="E12" i="1" s="1"/>
  <c r="G473" i="1"/>
  <c r="H473" i="1"/>
  <c r="H474" i="1"/>
  <c r="M474" i="1"/>
  <c r="N474" i="1"/>
  <c r="M473" i="1"/>
  <c r="F393" i="1"/>
  <c r="E379" i="1"/>
  <c r="E393" i="1" s="1"/>
  <c r="N273" i="1"/>
  <c r="H41" i="1"/>
  <c r="M41" i="1"/>
  <c r="E43" i="1"/>
  <c r="E472" i="1"/>
  <c r="E376" i="1"/>
  <c r="E375" i="1" s="1"/>
  <c r="E341" i="1"/>
  <c r="E363" i="1"/>
  <c r="E72" i="1"/>
  <c r="F82" i="1"/>
  <c r="E82" i="1" s="1"/>
  <c r="H471" i="1" l="1"/>
  <c r="M471" i="1"/>
  <c r="F473" i="1"/>
  <c r="E473" i="1" s="1"/>
  <c r="G41" i="1"/>
  <c r="E42" i="1"/>
  <c r="E276" i="1"/>
  <c r="M273" i="1"/>
  <c r="E275" i="1"/>
  <c r="G475" i="1"/>
  <c r="E475" i="1" s="1"/>
  <c r="E277" i="1"/>
  <c r="E114" i="1"/>
  <c r="E111" i="1" s="1"/>
  <c r="N471" i="1" l="1"/>
  <c r="E44" i="1"/>
  <c r="E41" i="1" s="1"/>
  <c r="F41" i="1"/>
  <c r="E273" i="1"/>
  <c r="G471" i="1"/>
  <c r="E386" i="1"/>
  <c r="F380" i="1" l="1"/>
  <c r="F394" i="1" s="1"/>
  <c r="F392" i="1" s="1"/>
  <c r="F378" i="1" l="1"/>
  <c r="E380" i="1"/>
  <c r="E394" i="1" s="1"/>
  <c r="E392" i="1" s="1"/>
  <c r="F474" i="1"/>
  <c r="F471" i="1" l="1"/>
  <c r="E378" i="1"/>
  <c r="E474" i="1"/>
  <c r="E471" i="1" s="1"/>
</calcChain>
</file>

<file path=xl/sharedStrings.xml><?xml version="1.0" encoding="utf-8"?>
<sst xmlns="http://schemas.openxmlformats.org/spreadsheetml/2006/main" count="2484" uniqueCount="597">
  <si>
    <t>N п/п</t>
  </si>
  <si>
    <t>Срок исполнения мероприятия</t>
  </si>
  <si>
    <t>Источники финансирования</t>
  </si>
  <si>
    <t>Всего (тыс. руб.)</t>
  </si>
  <si>
    <t>Объем финансирования по годам (тыс. руб.)</t>
  </si>
  <si>
    <t>Ответственный за выполнение мероприятия программы</t>
  </si>
  <si>
    <t>1.</t>
  </si>
  <si>
    <t>Основное мероприятие 02. Строительство, реконструкция, капитальный ремонт, приобретение, монтаж и ввод в эксплуатацию объектов водоснабжения на территории муниципальных образований Московской области</t>
  </si>
  <si>
    <t>Итого</t>
  </si>
  <si>
    <t>Средства федерального бюджета</t>
  </si>
  <si>
    <t>Средства бюджета Московской области</t>
  </si>
  <si>
    <t>Средства бюджета  Одинцовского городского округа</t>
  </si>
  <si>
    <t>Внебюджетные источники</t>
  </si>
  <si>
    <t>1.1.</t>
  </si>
  <si>
    <t>Итого:</t>
  </si>
  <si>
    <t xml:space="preserve">Внебюджетные источники </t>
  </si>
  <si>
    <t>1.2.</t>
  </si>
  <si>
    <t>Управление жилищно-коммунального хозяйства</t>
  </si>
  <si>
    <t>Средства бюджета Одинцовского городского округа</t>
  </si>
  <si>
    <t>1.4.</t>
  </si>
  <si>
    <t>Основное мероприятие 01. Строительство, реконструкция (модернизация), капитальный ремонт, приобретение, монтаж и ввод в эксплуатацию объектов очистки сточных вод на территории муниципальных образований Московской области</t>
  </si>
  <si>
    <t>1.2.1.</t>
  </si>
  <si>
    <t>1.3.</t>
  </si>
  <si>
    <t>2.</t>
  </si>
  <si>
    <t>Основное мероприятие 02. Строительство (реконструкция), капитальный ремонт канализационных коллекторов (участков) и канализационных насосных станций на территории муниципальных образований Московской области</t>
  </si>
  <si>
    <t>2.1.</t>
  </si>
  <si>
    <t>2.2.</t>
  </si>
  <si>
    <t>3.</t>
  </si>
  <si>
    <t>3.1.</t>
  </si>
  <si>
    <t>1.5.</t>
  </si>
  <si>
    <t xml:space="preserve">Управление жилищно-коммунального хозяйства </t>
  </si>
  <si>
    <t>4.</t>
  </si>
  <si>
    <t>4.1.</t>
  </si>
  <si>
    <t>1.6.</t>
  </si>
  <si>
    <t>1.7.</t>
  </si>
  <si>
    <t>1.8.</t>
  </si>
  <si>
    <t>1.9.</t>
  </si>
  <si>
    <t>Управляющие компании</t>
  </si>
  <si>
    <t>Основное мероприятие 01. Создание условий для реализации полномочий органов местного самоуправления</t>
  </si>
  <si>
    <t>ИТОГО ПО ПРОГРАММЕ:</t>
  </si>
  <si>
    <t>Мероприятие 03.02. Капитальные вложения в объекты инженерной инфраструктуры на территории военных городков</t>
  </si>
  <si>
    <t>Мероприятие 03.01. Проведение первоочередных мероприятий по восстановлению объектов социальной и инженерной инфраструктуры военных городков на территории Московской области, переданных из федеральной собственности</t>
  </si>
  <si>
    <t>Мероприятие 01.01. Установка (модернизация) ИПТ с установкой теплообменника отопления и аппаратуры управления отоплением</t>
  </si>
  <si>
    <t>Мероприятие 01.02. Установка терморегулирующих клапанов (терморегуляторов) на отопительных приборах</t>
  </si>
  <si>
    <t>Мероприятие 01.03. Промывка трубопроводов и стояков системы отопления</t>
  </si>
  <si>
    <t>Мероприятие 01.04. Замена светильников внутреннего освещения на светодиодные</t>
  </si>
  <si>
    <t>Мероприятие 01.05. Установка автоматизированной системы регулирования освещением, датчиков движения и  освещенности</t>
  </si>
  <si>
    <t>Мероприятие 01.06. Повышение теплозащиты наружных стен, утепление кровли и чердачных помещений</t>
  </si>
  <si>
    <t>Мероприятие 01.07. Установка насосного оборудования и электроустановок с частотно-регулируемым приводом</t>
  </si>
  <si>
    <t>Мероприятие 01.08. Модернизация трубопроводов и арматуры системы ГВС</t>
  </si>
  <si>
    <t>Мероприятие 01.09. Установка аэраторов с регулятором расхода воды</t>
  </si>
  <si>
    <t>Мероприятие 02.01. Установка, замена, поверка общедомовых приборов учета энергетических ресурсов в многоквартирных домах</t>
  </si>
  <si>
    <t>Мероприятие 01.01. Строительство газопровода к населенным пунктам с последующей газификацией</t>
  </si>
  <si>
    <t>Мероприятие 01.02. Организация в границах городского округа газоснабжения населения</t>
  </si>
  <si>
    <t>3.2.</t>
  </si>
  <si>
    <t xml:space="preserve">ПЕРЕЧЕНЬ МЕРОПРИЯТИЙ МУНИЦИПАЛЬНОЙ ПРОГРАММЫ ОДИНЦОВСКОГО ГОРОДСКОГО ОКРУГА МОСКОВСКОЙ ОБЛАСТИ </t>
  </si>
  <si>
    <t>Мероприятие подпрограммы</t>
  </si>
  <si>
    <t>Управление жилищно-коммунального хозяйства, Теруправления</t>
  </si>
  <si>
    <t>Основное мероприятие 02. Организация учета энергоресурсов в жилищном фонде Московской области</t>
  </si>
  <si>
    <t>Реконструкция ВЗУ с. Каринское, Одинцовский г.о. (в т.ч. ПИР)</t>
  </si>
  <si>
    <t>Строительство блочно-модульных очистных сооружений с. Каринское Одинцовский г.о. (в т.ч. ПИР)</t>
  </si>
  <si>
    <t>Обеспечение инженерной инфраструктурой земельных участков, выданных многодетным семьям</t>
  </si>
  <si>
    <t>Поставка воды для водопроводных колонок общего пользования Одинцовского городского округа</t>
  </si>
  <si>
    <t>Основное мероприятие 01. Повышение энергетической эффективности муниципальных учреждений Московской области</t>
  </si>
  <si>
    <t>Строительство новых блоков грубой и биологической очистки, нового блока доочистки на очистных сооружениях, расположенных по адресу: п. ВНИИССОК, ул. Липовая, д.1-а (в том числе ПИР)</t>
  </si>
  <si>
    <t>Мероприятие 03.01. Организация работы с УК по подаче заявлений в ГУ МО "Государственная жилищная инспекция Московской области"</t>
  </si>
  <si>
    <t>Строительство сетей водоснабжения р.п.Новоивановское, г.о. Одинцовский, в т.ч. ПИР</t>
  </si>
  <si>
    <t>2023-2027</t>
  </si>
  <si>
    <t xml:space="preserve">"Развитие инженерной инфраструктуры, энергоэффективности и отрасли обращения с отходами" </t>
  </si>
  <si>
    <t>Мероприятие 02.01. Строительство и реконструкция объектов водоснабжения муниципальной собственности</t>
  </si>
  <si>
    <t>Мероприятие 02.02. Капитальный ремонт, приобретение, монтаж и ввод в эксплуатацию объектов водоснабжения муниципальной собственности</t>
  </si>
  <si>
    <t>Количество построенных и реконструированных (модернизированных) объектов питьевого водоснабжения</t>
  </si>
  <si>
    <t>Мероприятие 01.01. Строительство и реконструкция объектов очистки сточных вод муниципальной собственности</t>
  </si>
  <si>
    <t>Мероприятие 02.01. Строительство (реконструкция) канализационных коллекторов, канализационных насосных станций муниципальной собственности</t>
  </si>
  <si>
    <t>Основное мероприятие 03. Реализация проектов по строительству, реконструкции, модернизации объектов  очистки сточных вод с использованием финансовых инструментов «Инфраструктурного меню»</t>
  </si>
  <si>
    <t>Министерство жилищно-коммунального хозяйства Московской области</t>
  </si>
  <si>
    <t>Основное мероприятие 01 – Строительство, реконструкция, капитальный ремонт объектов теплоснабжения  на территории муниципальных образований Московской области</t>
  </si>
  <si>
    <t>Мероприятие 01.03 – Капитальный ремонт объектов теплоснабжения муниципальной собственности</t>
  </si>
  <si>
    <t>Мероприятие 02.01 – Строительство и реконструкция сетей водоснабжения, водоотведения, теплоснабжения муниципальной собственности</t>
  </si>
  <si>
    <t>2.3.</t>
  </si>
  <si>
    <t>Основное мероприятие 03. Создание производственных мощностей в отрасли обращения с отходами</t>
  </si>
  <si>
    <t xml:space="preserve">Мероприятие 03.01 - 
Строительство и реконструкция объектов инженерной инфраструктуры для комплексов по переработке и размещению отходов (КПО) на территории муниципальных образований Московской области
</t>
  </si>
  <si>
    <t>Основное мероприятие 03.Повышение энергетической эффективности многоквартирных домов</t>
  </si>
  <si>
    <t>Мероприятие 01.01. Обеспечение деятельности муниципальных органов - учреждения в сфере жилищно-коммунального хозяйства</t>
  </si>
  <si>
    <t>Мероприятие 01.02. Расходы на обеспечение деятельности (оказание услуг) муниципальных учреждений в сфере жилищно-коммунального хозяйства</t>
  </si>
  <si>
    <t>Мероприятие 01.03. Организация в границах городского округа электро-, тепло-, газо- и водоснабжения населения, водоотведения, снабжения населения топливом</t>
  </si>
  <si>
    <t>Основное мероприятие 01 - Создание экономических условий для повышения эффективности работы организаций жилищно-коммунального хозяйства Московской области</t>
  </si>
  <si>
    <t>Основное мероприятие 02 - Финансовое обеспечение расходов, направленных на осуществление полномочий в сфере жилищно-коммунального хозяйства</t>
  </si>
  <si>
    <t xml:space="preserve">Мероприятие 02.05 -
Осуществление переданных органам местного самоуправления полномочий по региональному государственному жилищному контролю (надзору) за соблюдением гражданами требований Правил пользования газом
</t>
  </si>
  <si>
    <t>Реконструкция очистных сооружений производительностью 12 425 м3/сут, расположенных по адресу: Московская область, г. Звенигород, Верхний Посад, проезд Проектируемый, владение 21 (в т.ч. ПИР)</t>
  </si>
  <si>
    <t>Мероприятие 01.02. Выполнение отдельных мероприятий муниципальных программ</t>
  </si>
  <si>
    <t>Основное мероприятие 01. Строительство и содержание газопроводов в населенных пунктах</t>
  </si>
  <si>
    <t>2.4.</t>
  </si>
  <si>
    <t>ИТОГО по подпрограмме "Развитие газификации, топливнозаправочного 
комплекса и электроэнергетики"</t>
  </si>
  <si>
    <t xml:space="preserve"> Управление образования Администрации Одинцовского городского округа, Управление жилищно-коммунального хозяйства</t>
  </si>
  <si>
    <t>Субсидии на возмещение затрат по установке автоматизированных систем контроля за газовой безопасностью в жилых помещениях (квартирах) многоквартирных домов</t>
  </si>
  <si>
    <t>Управление жилищно-коммунального хозяйства, Управляющие компании</t>
  </si>
  <si>
    <t>Реконструкция ВЗУ г. Кубинка Одинцовский городской округ</t>
  </si>
  <si>
    <t xml:space="preserve">Реконструкция сети водоотведения поверхностных стоков ЖК "Гусарская Баллада" Одинцовский г.о. </t>
  </si>
  <si>
    <t>Субсидия АО "Одинцовская теплосеть" в качестве вклада в имущество общества, не увеличивающего его уставный капитал, в целях возмещения планируемых недополученных доходов в связи с производством и оказанием коммунальных услуг в 2022-2023 годах и уменьшения планового непокрытого убытка, в том числе для расчетов за поставленные энергоносители</t>
  </si>
  <si>
    <t>Мероприятие 02.05. Строительство и реконструкция (модернизация) объектов питьевого водоснабжения за счет средств местного бюджета</t>
  </si>
  <si>
    <t>Опиловка воздушных линий и демонтаж старых опор</t>
  </si>
  <si>
    <t>Х</t>
  </si>
  <si>
    <t>Всего:</t>
  </si>
  <si>
    <t>2023 год</t>
  </si>
  <si>
    <t>2025 год</t>
  </si>
  <si>
    <t>2026 год</t>
  </si>
  <si>
    <t>2027 год</t>
  </si>
  <si>
    <t>Мероприятие 02.06.  
Содержание и ремонт шахтных колодцев</t>
  </si>
  <si>
    <t>-</t>
  </si>
  <si>
    <t>Установлено (модернизировано) ИТП с теплообменниками отопления и аппаратурой управления отоплением, ед.</t>
  </si>
  <si>
    <t>Установлены терморегулирующие клапаны (терморегуляторов) на отопительных приборах, ед</t>
  </si>
  <si>
    <t>Промыты трубопроводы и стояки системы отопления, км</t>
  </si>
  <si>
    <t>Заменены светильники внутреннего освещения на светодиодные, ед.</t>
  </si>
  <si>
    <t>Установлены автоматизированные системы регулирования освещением, датчики движения и освещенности, ед.</t>
  </si>
  <si>
    <t>Повышена теплозащита наружных стен, утеплена кровли и чердачные помещения, кв.м.</t>
  </si>
  <si>
    <t>Установлено насосное оборудование и электроустановки с частотно-регулируемым приводом, ед.</t>
  </si>
  <si>
    <t>Заменены трубопроводы и арматура системы ГВС, км</t>
  </si>
  <si>
    <t>Установлены аэраторы с регулятором расхода воды, ед.</t>
  </si>
  <si>
    <t>Установлены автоматизированные системы контроля за газовой безопасностью в жилых помещениях (квартирах) многоквартирных домов, ед.</t>
  </si>
  <si>
    <t>Погашение просроченной задолженности перед поставщиком электроэнергии, с целью повышения эффективности работы предприятий, оказывающих услуги в сфере жилищно-коммунального хозяйства, в размере не менее суммы предоставленной субсидии, тыс. руб.</t>
  </si>
  <si>
    <t>Количество утвержденных схем теплоснабжения городских округов, ед.</t>
  </si>
  <si>
    <t>Количество схем водоснабжения и водоотведения городских округов (актуализированных схем водоснабжения и водоотведения городских округов), ед.</t>
  </si>
  <si>
    <t>Количество утвержденных программ комплексного развития систем коммунальной инфраструктуры городских округов, ед.</t>
  </si>
  <si>
    <t>Кредиторская задолженность за 2022 год по строительству блочно-модульных очистных сооружений с. Каринское Одинцовский г.о. (в т.ч. ПИР)</t>
  </si>
  <si>
    <t>Мероприятие 01.05. Капитальные вложения в объекты государственной (муниципальной) собственности субъектов Российской Федерации и (или) реализация мероприятий, не относящихся к капитальным вложениям в объекты государственной (муниципальной) собственности субъектов Российской Федерации</t>
  </si>
  <si>
    <t>1.3.3.</t>
  </si>
  <si>
    <t>1.3.1.</t>
  </si>
  <si>
    <t>1.3.2.</t>
  </si>
  <si>
    <t>Подпрограмма 6 "Развитие газификации, топливнозаправочного 
комплекса и электроэнергетики"</t>
  </si>
  <si>
    <t>Подпрограмма 7 "Обеспечивающая подпрограмма"</t>
  </si>
  <si>
    <t>Подпрограмма 8 «Реализация полномочий в сфере жилищно-коммунального хозяйства»</t>
  </si>
  <si>
    <t>Подпрограмма 1 "Чистая вода"</t>
  </si>
  <si>
    <t>Подпрограмма 2 "Системы водоотведения"</t>
  </si>
  <si>
    <t>Подпрограмма 3 «Объекты теплоснабжения, инженерные коммуникации»</t>
  </si>
  <si>
    <t>Подпрограмма 4 "Обращение с отходами"</t>
  </si>
  <si>
    <t>Подпрограмма  5 "Энергосбережение и повышение энергетической эффективности"</t>
  </si>
  <si>
    <t>Погашение просроченной задолженности перед поставщиком электроэнергии, с целью повышения эффективности работы предприятий, оказывающих услуги в сфере жилищно-коммунального хозяйства, в размере не менее суммы предоставленной субсидии, тыс.руб.</t>
  </si>
  <si>
    <t>Реконструкция ВЗУ д. Дунино Одинцовский городской округ</t>
  </si>
  <si>
    <t>Капитальный ремонт сетей водоотведения от КНС 3 до КНС 12, п. Горки 10 (в т.ч. ПИР)</t>
  </si>
  <si>
    <t>Капитальный ремонт сетей водоснабжения по ул. Московская д. Немчиновка (в т.ч. ПИР)</t>
  </si>
  <si>
    <t>Капитальный ремонт сетей водоснабжения п. Лесной городок (в т.ч. ПИР)</t>
  </si>
  <si>
    <t>Капитальный ремонт сетей водоснабжения  п. Гарь-Покровское (в т.ч. ПИР)</t>
  </si>
  <si>
    <t>Капитальный ремонт сетей водоотведения п. Гарь-Покровское (в т.ч. ПИР)</t>
  </si>
  <si>
    <t>Капитальный ремонт сетей водоснабжения  п. Жуковка (в т.ч. ПИР)</t>
  </si>
  <si>
    <t>Капитальный ремонт сетей водоснабжения п. Покровский городок (в т.ч. ПИР)</t>
  </si>
  <si>
    <t>Капитальный ремонт сетей водоотведения п. Покровский городок (в т.ч. ПИР)</t>
  </si>
  <si>
    <t xml:space="preserve">Капитальный ремонт сети теплоснабжения  р.п. Большие Вяземы, ул. Городок 17: ТК-2 -ВШ №3; ТК-1 ж.д.21  (в т.ч. ПИР) </t>
  </si>
  <si>
    <t xml:space="preserve">Капитальный ремонт сети теплоснабжения г. Одинцово, ул. Ново-Спортивная (в т.ч. ПИР) </t>
  </si>
  <si>
    <t xml:space="preserve">Капитальный ремонт сети теплоснабжения  г. Одинцово, б-р М. Крылова (в т.ч. ПИР) </t>
  </si>
  <si>
    <t xml:space="preserve">Капитальный ремонт сети теплоснабжения  п. Кубинка-1,  в/г 5/1 (в т.ч. ПИР) </t>
  </si>
  <si>
    <t xml:space="preserve">Капитальный ремонт сети теплоснабжения  г. Одинцово, Микрорайон № 3: ЦТП № 5/6, ул. Жукова д.47 и ул. Жукова д.37; ул. Жукова д.47  - ТК-10,  (в т.ч. ПИР) </t>
  </si>
  <si>
    <t>Капитальный ремонт  тепловой сети Микрорайон № 4; г. Одинцово;  ТК-3  - ТК-4; ТК-4  - ТК-7 (в т.ч. ПИР)</t>
  </si>
  <si>
    <t xml:space="preserve">Реконструкция системы теплоснабжения в районе ЦТП №7  г. Одинцово, мкр.  № 8  (в т.ч. ПИР) </t>
  </si>
  <si>
    <t xml:space="preserve">Реконструкция системы теплоснабжения в районе ЦТП п. Жуковка-1  (в т.ч. ПИР) </t>
  </si>
  <si>
    <t xml:space="preserve">Капитальный ремонт сетей теплоснабжения п. Гарь- Покровское (в т.ч. ПИР) </t>
  </si>
  <si>
    <t xml:space="preserve">Реконструкция тепловых сетей и сетей  ГВС п. Покровский городок (в т.ч. ПИР) </t>
  </si>
  <si>
    <t>".</t>
  </si>
  <si>
    <t>Итого по мероприятияю:</t>
  </si>
  <si>
    <t xml:space="preserve">Адресный перечень 
 по капитальному ремонту объектов инженерной инфраструктуры в рамках реализации мероприятий муниципальной программы Одинцовского городского округа Московской области
 "Развитие инженерной инфраструктуры, энергоэффективности и отрасли обращения с отходами" </t>
  </si>
  <si>
    <t>"Приложение 6 к муниципальной программе</t>
  </si>
  <si>
    <t>Строительство сетей хозяйственно-бытовой канализации и водоснабжения на территории г. Одинцово, Одинцовского городского округа, Московской области (в т.ч. ПИР)</t>
  </si>
  <si>
    <t>Строительство сетей водоснабжения к жилым домам на территории Одинцовского городского округа в районе с. Успенское (в т.ч. ПИР)</t>
  </si>
  <si>
    <t>к муниципальной программе</t>
  </si>
  <si>
    <t>АДРЕСНЫЙ ПЕРЕЧЕНЬ ПО СТРОИТЕЛЬСТВУ И РЕКОНСТРУКЦИИ
ОБЪЕКТОВ МУНИЦИПАЛЬНОЙ СОБСТВЕННОСТИ ОДИНЦОВСКОГО ГОРОДСКОГО ОКРУГА МОСКОВСКОЙ ОБЛАСТИ,
ФИНАНСИРОВАНИЕ КОТОРЫХ ПРЕДУСМОТРЕНО МУНИЦИПАЛЬНОЙ ПРОГРАММОЙ                                                                                                                                                                                                                 
 "Развитие инженерной инфраструктуры, энергоэффективности и отрасли обращения с отходами"</t>
  </si>
  <si>
    <t>№ п/п</t>
  </si>
  <si>
    <t>Наименование объекта,  сведения о регистрации права собственности</t>
  </si>
  <si>
    <t xml:space="preserve">Мощность/
прирост мощности объекта 
(кв. метр, погонный метр, место, койко-место и т.д.)
</t>
  </si>
  <si>
    <t>Адрес объекта</t>
  </si>
  <si>
    <t>Направление инвестирования</t>
  </si>
  <si>
    <t>Сроки проведения работ по проектированию, строитнельству,/реконструкции объектов (дд.мм.гг-дд.мм.гг)</t>
  </si>
  <si>
    <t>Открытие объекта/завершение работ (дд.мм.гг)</t>
  </si>
  <si>
    <t>Предельная стоимость объекта (тыс.руб.)</t>
  </si>
  <si>
    <t>Профинансировано на 01.01.2023, тыс.руб.</t>
  </si>
  <si>
    <t>Финансирование (тыс.руб.)</t>
  </si>
  <si>
    <t>Остаток сметной стоимости до ввода в эксплуатацию, тыс.руб.</t>
  </si>
  <si>
    <t xml:space="preserve">Наименование главного распорядителя средств бюджета
Одинцовского 
городского округа
</t>
  </si>
  <si>
    <t>Всего</t>
  </si>
  <si>
    <t>4080 куб.м/сутки</t>
  </si>
  <si>
    <t>Московская область, Одинцовский г.о., г. Одинцово,  ул. Ново-Спортивная, д.22</t>
  </si>
  <si>
    <t>Реконструкция</t>
  </si>
  <si>
    <t>Администрация Одинцовского городского округа</t>
  </si>
  <si>
    <t xml:space="preserve">Реконструкция ВЗУ  Н.Ромашково Одинцовский г.о. </t>
  </si>
  <si>
    <t>1200 куб.м/сутки</t>
  </si>
  <si>
    <t>Московская область, Одинцовский г.о.,с. Ромашково</t>
  </si>
  <si>
    <t>200 куб.м/сутки</t>
  </si>
  <si>
    <t xml:space="preserve">Московская область, Одинцовский г.о.,с. Ромашково. 
ул. Ноздрюхина
</t>
  </si>
  <si>
    <t>Строительство и реконструкция</t>
  </si>
  <si>
    <t xml:space="preserve">Московская область, Одинцовский г.о., п.ПМС-4 </t>
  </si>
  <si>
    <t>5.</t>
  </si>
  <si>
    <t>2150 куб.м/сутки</t>
  </si>
  <si>
    <t xml:space="preserve">Московская область, Одинцовский г.о., п.Большие Вяземы </t>
  </si>
  <si>
    <t>1750 тыс.куб.м/сутки</t>
  </si>
  <si>
    <t>9400 куб.м/сутки</t>
  </si>
  <si>
    <t>Московская область, Одинцовский г.о., г. Одинцово,  ул. Северная, 35</t>
  </si>
  <si>
    <t>Московская область, Одинцовский г.о., с. Каринское</t>
  </si>
  <si>
    <t>20.01.2022-30.11.2024</t>
  </si>
  <si>
    <t>Средстава бюджета Московской области</t>
  </si>
  <si>
    <t>3840 куб.м/сутки</t>
  </si>
  <si>
    <t>Московской области, Одинцовский г.о., р.п. Большие 
Вяземы, ул. Институт, корпус Б</t>
  </si>
  <si>
    <t>Московской области, Одинцовский г.о., г. Кубинка</t>
  </si>
  <si>
    <t>412 куб.м/сутки</t>
  </si>
  <si>
    <t>Московской области, Одинцовский г.о., д. Дунино</t>
  </si>
  <si>
    <t>Московская область, г.Одинцово, ул. Сосновая</t>
  </si>
  <si>
    <t>3900 куб.м/сутки</t>
  </si>
  <si>
    <t>Московская область, г. Одинцово, ул. Садовая, 24</t>
  </si>
  <si>
    <t>Московская область, г.Одинцово, Подушкинское шоссе, 19</t>
  </si>
  <si>
    <t>Реконструкция насосной станции 2-ого подъема, расположенной по адресу: Одинцовский г.о., п. ВНИИССОК, ул. Дружбы, строение 1/1 (ПИР)</t>
  </si>
  <si>
    <t>1,4 тыс.куб.м/сутки</t>
  </si>
  <si>
    <t>Московская область, Одинцовский г.о., п. ВНИИССОК, ул. Дружбы, строение 1/1</t>
  </si>
  <si>
    <t>Реконструкция (в т.ч. проектные и изыскательские работы)</t>
  </si>
  <si>
    <t>Строительство  (в т.ч. проектные и изыскательские работы)</t>
  </si>
  <si>
    <t>9500 куб.м./сут.</t>
  </si>
  <si>
    <t>Московская область, Одинцовский г.о., п. ВНИИССОК, ул. Липовая, д.1-а</t>
  </si>
  <si>
    <t>Строительство (в т.ч. проектные и изыскательские работы)</t>
  </si>
  <si>
    <t>12 425 м3/сут</t>
  </si>
  <si>
    <t xml:space="preserve"> Московская область, г. Звенигород, Верхний Посад, проезд Проектируемый, владение 21 </t>
  </si>
  <si>
    <t xml:space="preserve">Московская область, Одинцовский г.о., с.Ромашково </t>
  </si>
  <si>
    <t>13 Гкал/час</t>
  </si>
  <si>
    <t xml:space="preserve">Московская область, Одинцовский г.о.,п. д/х "Жуковка",  Жуковка-1 </t>
  </si>
  <si>
    <t>Московская область, Одинцовский г.о., п. д/х "Жуковка", Жуковка-2</t>
  </si>
  <si>
    <t>1,5 Гкал/ч</t>
  </si>
  <si>
    <t>Московская область, Одинцовский г.о.,п. д/х "Жуковка",  Жуковка-2</t>
  </si>
  <si>
    <t>Московская область, Одинцовский г.о.,п. Подушкино</t>
  </si>
  <si>
    <t>Строительство</t>
  </si>
  <si>
    <t>Строительство системы ливневой канализации д.Раздоры, Одинцовский г.о., Московская область (в т.ч. ПИР).</t>
  </si>
  <si>
    <t>15 000 м.</t>
  </si>
  <si>
    <t>Московская область, Одинцовский г.о., д. Раздоры</t>
  </si>
  <si>
    <t>Строительство (в т.ч. проектные и изыскательские работы</t>
  </si>
  <si>
    <t>1194 п.м.</t>
  </si>
  <si>
    <t>Московская область, Одинцовский г.о.,р.п.Новоивановское в районе д. Марфино</t>
  </si>
  <si>
    <t>4,8 км.</t>
  </si>
  <si>
    <t>Московская область, Одинцовский г.о., д. Мамоново</t>
  </si>
  <si>
    <t>7800 п.м.</t>
  </si>
  <si>
    <t>Московская область, Одинцовский г.о.,г. Одинцово (п. Баковка)</t>
  </si>
  <si>
    <t>10,5 км.</t>
  </si>
  <si>
    <t>Московская область,г. Одинцово, п. ВНИИССОК</t>
  </si>
  <si>
    <t>1500 п.м.</t>
  </si>
  <si>
    <t>Московская область,в районе с. Успенское</t>
  </si>
  <si>
    <t>1400 п.м., 
2100 п.м.</t>
  </si>
  <si>
    <t xml:space="preserve">Московская область, д.п. Лесной городок </t>
  </si>
  <si>
    <t>Итого по мероприятию 02.01.</t>
  </si>
  <si>
    <t>Итого по мероприятию 02.05.</t>
  </si>
  <si>
    <t>Итого по мероприятию 01.01.</t>
  </si>
  <si>
    <t>Итого по мероприятию 01.05.</t>
  </si>
  <si>
    <t>10,90 км.</t>
  </si>
  <si>
    <t>Московская область, Одинцовский г.о., п. Покровский городок</t>
  </si>
  <si>
    <t>0,42 км.</t>
  </si>
  <si>
    <t>Московская область, г. Одинцово.</t>
  </si>
  <si>
    <t>0,20 км.</t>
  </si>
  <si>
    <t>Московская область, Одинцовский г.о.,п. Жуковка-1</t>
  </si>
  <si>
    <t>01.05.2023-31.12.2024</t>
  </si>
  <si>
    <t xml:space="preserve">Присоединение энергопринимающих устройств к электрическим сетям канализационной насосной станции на земельном участке, расположенном по адресу: Московская область, Одинцовский городской округ, д. Раздоры, ул. Круговая </t>
  </si>
  <si>
    <t>"Приложение 5</t>
  </si>
  <si>
    <t>"Приложение 1 к муниципальной программе</t>
  </si>
  <si>
    <t>Комплекс работ по выполнению проектно-изыскательских и строительно-монтажных работ в рамках мероприятия по технологическому присоединению к электрическим сетям 10 кВ, включая КРУН и трансформаторную подстанцию ТП пр. для дальнейшего содержания и эксплуатации полигона твердых коммунальных отходов «Часцы»</t>
  </si>
  <si>
    <t>Комплекс работ по организация централизованного водоснабжения и водоотведения д. Палицы и д. Грязь Одинцовского городского округа</t>
  </si>
  <si>
    <t>Московская область,д. Палицы и д. Грязь</t>
  </si>
  <si>
    <t>10 кВ</t>
  </si>
  <si>
    <t xml:space="preserve">Московская область, п. Часцы </t>
  </si>
  <si>
    <t>13.08.2022-31.12.2023</t>
  </si>
  <si>
    <t>Московская область, д. Раздоры</t>
  </si>
  <si>
    <t>02.12.2022-31.12.2023</t>
  </si>
  <si>
    <t>0,07 км.</t>
  </si>
  <si>
    <t>Управление жилищно-коммунального хозяйства (приложение 5 
к муниципальной программе)</t>
  </si>
  <si>
    <t>Управление жилищно-коммунального хозяйства, Территориальные управления Одинцовского городского округа 
(приложение 5 
к муниципальной программе)</t>
  </si>
  <si>
    <t>Управление жилищно-коммунального хозяйства
(приложение 5
к муниципальной программе)</t>
  </si>
  <si>
    <t>Управление жилищно-коммунального хозяйства (приложение 5
к муниципальной программе)</t>
  </si>
  <si>
    <t>Управление жилищно-коммунального хозяйства, Управление благоустройства (приложение 5
к муниципальной программе)</t>
  </si>
  <si>
    <t>Управление жилищно-коммунального хозяйства 
(приложение 6 
к муниципальной программе)</t>
  </si>
  <si>
    <t>Основное мероприятие 05. Мониторинг разработки и утверждения схем водоснабжения и водоотведения, теплоснабжения, а также программ комплексного развития систем коммунальной инфраструктуры городских округов</t>
  </si>
  <si>
    <t>Строительство сети водоснабжения и сети хозяйственно-бытовой канализации д.п. Лесной городок Одинцовский г.о., 
(в т.ч. ПИР)
 (I этап)</t>
  </si>
  <si>
    <t>Капитальный ремонт тепловой 
сети, расположенной по адресу: 
Московская область, Одинцовский г.о., п. д/х "Жуковка", Жуковка-2 (в т.ч. 
ПИР)</t>
  </si>
  <si>
    <t>Реконструкция ЦТП, расположенного по адресу: Московская область, Одинцовский г.о., п. д/х "Жуковка", Жуковка-1 (в т.ч. ПИР)</t>
  </si>
  <si>
    <t>5 Гкал/час</t>
  </si>
  <si>
    <t xml:space="preserve">Реконструкция котельной, расположенной по адресу: Московская область, Одинцовский г.о., п. д/х "Жуковка",  Жуковка-2 
(в т.ч. ПИР) </t>
  </si>
  <si>
    <t xml:space="preserve">Строительство блочно-модульной котельной мощностью 1,5 Гкал/час, расположенной по адресу: Московская область, Одинцовский г.о., п. д/х "Жуковка",  Жуковка-2 
(в т.ч. ПИР) </t>
  </si>
  <si>
    <t>Мероприятие 01.01 – Строительство и реконструкция объектов теплоснабжения муниципальной собственности</t>
  </si>
  <si>
    <t>Строительство хозяйственно-бытовой канализации в с. Ромашково через с. Немчиновка с реконструкцией существующих объектов (в т.ч. ПИР, в т.ч. тех. присоединение)</t>
  </si>
  <si>
    <t>1.3.4.</t>
  </si>
  <si>
    <t xml:space="preserve">Московская область, Одинцовский г.о., от д. Раздоры до д. Шульгино </t>
  </si>
  <si>
    <t>Количество отремонтированных шахтных колодцев, ед.</t>
  </si>
  <si>
    <t>Техническое обслуживание газопроводов и газового оборудования, %</t>
  </si>
  <si>
    <t>3500 куб.м/сутки</t>
  </si>
  <si>
    <t>Поставка электроснабжения на объекты электросетевого хозяйства, находящиеся в реестре муниципальной собственности</t>
  </si>
  <si>
    <t>600 куб.м/сутки</t>
  </si>
  <si>
    <t>20.01.2027-29.11.2028</t>
  </si>
  <si>
    <t>20.01.2022-29.11.2025</t>
  </si>
  <si>
    <t>20.01.2024-29.11.2026</t>
  </si>
  <si>
    <t>Субсидия МУП ЖКХ «Назарьево» в качестве вклада в имущество общества, не увеличивающего его уставный капитал, в целях возмещения недополученных доходов в связи с производством и оказанием услуг</t>
  </si>
  <si>
    <t xml:space="preserve">Субсидия МП «Звенигородские инженерные сети» в качестве вклада в имущество общества, не увеличивающего его уставный капитал, в целях возмещения недополученных доходов в связи с производством и оказанием услуг </t>
  </si>
  <si>
    <t>1.2.2.</t>
  </si>
  <si>
    <t>1.2.3.</t>
  </si>
  <si>
    <t>Московская область, Одинцовский г.о., д. Хлюпино</t>
  </si>
  <si>
    <t>Реконструкция водозаборного узла на территории пос. Барвиха (в т.ч. ПИР)</t>
  </si>
  <si>
    <t>Московская область, Одинцовский г.о., пос. Барвиха</t>
  </si>
  <si>
    <t>Построены и реконструированы  объекты водоснабжения муниципальной собственности, ед.</t>
  </si>
  <si>
    <t>Приобретено и введено в эксплуатацию, капитально отремонтировано объектов водоснабжения муниципальной собственности, ед.</t>
  </si>
  <si>
    <t>Построены и реконструированы   объекты очистки сточных вод муниципальной собственности, ед.</t>
  </si>
  <si>
    <t>Мероприятие 01.02 – Капитальный ремонт, приобретение, монтаж и ввод в эксплуатацию объектов очистки сточных вод муниципальной собственности</t>
  </si>
  <si>
    <t>Приобретено и введено в эксплуатацию, капитально отремонтировано объекты очистки сточных вод, ед.</t>
  </si>
  <si>
    <t>Количество завершенных объектов капитального строительства инфраструктуры, ед.</t>
  </si>
  <si>
    <t>2.5.</t>
  </si>
  <si>
    <t>2.6.</t>
  </si>
  <si>
    <t>Мероприятие 02.02 – Капитальный ремонт, приобретение, монтаж и ввод в эксплуатацию канализационных коллекторов, канализационных (ливневых) насосных станций муниципальной собственности</t>
  </si>
  <si>
    <t>Приобретено и введено в эксплуатацию, капитально отремонтированы канализационные коллектора и канализационные насосные станции, ед.</t>
  </si>
  <si>
    <t>Мероприятие 03.05 –  Финансовое обеспечение затрат муниципальных образований Московской области, связанных с возвратом займов, выданных Фондом развития территорий</t>
  </si>
  <si>
    <t>Проекты муниципальной собственности, по которым произведено погашение займа в соответствии с графиком погашения в сфере водоотведения, ед.</t>
  </si>
  <si>
    <t>ИТОГО по подпрограмме 1 "Чистая вода"</t>
  </si>
  <si>
    <t xml:space="preserve">ИТОГО </t>
  </si>
  <si>
    <t>ИТОГО по подпрограмме 2 "Системы водоотведения"</t>
  </si>
  <si>
    <t>Построены и реконструированы  объекты теплоснабжения муниципальной собственности, ед.</t>
  </si>
  <si>
    <t>Капитально отремонтированы объекты теплоснабжения муниципальной собственности, ед.</t>
  </si>
  <si>
    <t>Основное мероприятие 02 – Строительство, реконструкция, капитальный ремонт сетей водоснабжения, водоотведения, теплоснабжения на территории муниципальных образований Московской области</t>
  </si>
  <si>
    <t>Построены и реконструированы сети (участки) водоснабжения, водоотведения, теплоснабжения муниципальной собственности, ед.</t>
  </si>
  <si>
    <t>Капитально отремонтированы объекты коммунальной инфраструктуры на территории военных городков, ед.</t>
  </si>
  <si>
    <t>Построены и реконструированы объекты коммунальной инфраструктуры на территории военных городков, ед.</t>
  </si>
  <si>
    <t>ИТОГО по подпрограмме 3 «Объекты теплоснабжения, инженерные коммуникации»</t>
  </si>
  <si>
    <t>ИТОГО</t>
  </si>
  <si>
    <t>Введены в эксплуатацию объекты инженерной инфраструктуры для комплексов по переработке и размещению отходов (КПО), ед.</t>
  </si>
  <si>
    <t>ИТОГО по подпрограмме 4 "Обращение с отходами"</t>
  </si>
  <si>
    <t>ИТОГО по подпрограмме 7 "Обеспечивающая подпрограмма"</t>
  </si>
  <si>
    <t>ИТОГО по подпрограмме 8 "Реализация полномочий в сфере жилищно-коммунального хозяйства"</t>
  </si>
  <si>
    <t>Осуществлено профилактических и контрольных (надзорных) мероприятий при поступлении в ОМСУ информации о несоблюдении гражданами требований Правил пользования газом, %</t>
  </si>
  <si>
    <t xml:space="preserve">Мероприятие 01.10. Установка, замена, поверка приборов учета энергетических ресурсов на объектах бюджетной сферы </t>
  </si>
  <si>
    <t xml:space="preserve">Мероприятие 01.11. Проведение энергоэффективных мероприятий в отношении ограждающих конструкций и внутренних инженерных систем муниципальных учреждений </t>
  </si>
  <si>
    <t>ИТОГО по подпрограмме 5 "Энергосбережение и повышение энергетической эффективности"</t>
  </si>
  <si>
    <t>Построены и реконструированы канализационные коллектора, канализационные насосные станции, ед.</t>
  </si>
  <si>
    <t>1 квартал</t>
  </si>
  <si>
    <t>1 полугодие</t>
  </si>
  <si>
    <t>9 месяцев</t>
  </si>
  <si>
    <t>12 месяцев</t>
  </si>
  <si>
    <t>Итого 
2024 год</t>
  </si>
  <si>
    <t>В том числе:</t>
  </si>
  <si>
    <t>Проектные и изыскательские работы</t>
  </si>
  <si>
    <t>Строительство сетей хозяйственно-бытовой канализации от д. Раздоры до д. Шульгино Одинцовского г.о. (в т.ч. ПИР) 1-2 этапы</t>
  </si>
  <si>
    <t>Строительство сетей водоснабжения от д. Раздоры до д. Шульгино Одинцовский г.о. (в т.ч. ПИР) (1 и 2 этапы)</t>
  </si>
  <si>
    <t>3 км.</t>
  </si>
  <si>
    <t>5,9 км.</t>
  </si>
  <si>
    <t>Мероприятие 02.02. Выполнение работ по установке автоматизированных систем контроля за газовой безопасностью в жилых помещениях (квартирах) многоквартирных домов</t>
  </si>
  <si>
    <t xml:space="preserve">Мероприятие 01. 04- 
Приобретение объектов коммунальной инфраструктуры
</t>
  </si>
  <si>
    <t xml:space="preserve">Приобретены в муниципальную собственность объекты коммунальной инфраструктуры, ед. </t>
  </si>
  <si>
    <t>Управление жилищно-коммунального хозяйства 
(приложение 5
к муниципальной программе)</t>
  </si>
  <si>
    <t>Капитальный ремонт сети теплоснабжения г. Одинцово, Можайское шоссе (в т.ч. ПИР)</t>
  </si>
  <si>
    <t>Капитальный ремонт сети теплоснабжения пос. Шарапово, ТК-5 - ж.д. 23 (в т.ч. ПИР)</t>
  </si>
  <si>
    <t>Капитальный ремонт сети теплоснабжения г. Одинцово,мкр. № 7: т.вр. 3 - ТК-4а; т.вр. 3 - ТК-4. (в т.ч. ПИР)</t>
  </si>
  <si>
    <t xml:space="preserve">Капитальный ремонт сети теплоснабжения г. Одинцово, микрорайон № 1 (в т.ч. ПИР) </t>
  </si>
  <si>
    <t>Капитальный ремонт сети теплоснабжения г. Одинцово, мкр. № 8: Союзная 32 а - ЦТП № 3; ТК-4 - ЦТП № 4. (в т.ч. ПИР)</t>
  </si>
  <si>
    <t>Капитальный ремонт сети теплоснабжения г. Одинцово, Микрорайон № 4; ТК-4 - ТК-6; ЦТП № 9 - ЦТП № 4 (ППУ из.) (в т.ч. ПИР)</t>
  </si>
  <si>
    <t>5.1.</t>
  </si>
  <si>
    <t>5.2.</t>
  </si>
  <si>
    <t>Строительство участка тепловой сети между Котельной №1 и Котельной №2 по адресу: Московская область, Одинцовский г.о, р.п. Большие Вяземы, ул. Городок 17 (в т.ч. ПИР)</t>
  </si>
  <si>
    <t>Московская область, Одинцовский г.о., р.п. Большие Вяземы, ул. Городок 17</t>
  </si>
  <si>
    <t>01.03.2024-14.10.2024</t>
  </si>
  <si>
    <t>210 м.</t>
  </si>
  <si>
    <t>Заместитель Главы Одинцовского городского округа</t>
  </si>
  <si>
    <t>М.В. Коротаев</t>
  </si>
  <si>
    <t>Мероприятие 02.06 – Реализация первоочередных мероприятий по строительству и реконструкции сетей теплоснабжения муниципальной собственности</t>
  </si>
  <si>
    <t>Итого по мероприятию 02.06.</t>
  </si>
  <si>
    <t>Построены и реконструированы сети  теплоснабжения муниципальной собственности, ед.</t>
  </si>
  <si>
    <t>1.3.5.</t>
  </si>
  <si>
    <t xml:space="preserve">Оперативно-техническое обслуживание воздушных линий электропередач </t>
  </si>
  <si>
    <t>Субсидия МУП ЖКХ «Назарьево» в качестве вклада в имущество общества, не увеличивающего его уставный капитал, в целях уменьшения непокрытого убытка предприятия на 31.12.2023</t>
  </si>
  <si>
    <t>Субсидия АО "Одинцовская теплосеть" в качестве вклада в имущество общества, не увеличивающего его уставный капитал</t>
  </si>
  <si>
    <t>Мероприятие 01.06 – Реализация первоочередных мероприятий по строительству и реконструкции объектов теплоснабжения муниципальной собственности (в том числе технологическое присоединение)</t>
  </si>
  <si>
    <t>Мероприятие 01.05 – Реализация первоочередных мероприятий по капитальному ремонту, приобретению, монтажу и вводу в эксплуатацию объектов теплоснабжения муниципальной собственности (в том числе технологическое присоединение)</t>
  </si>
  <si>
    <t>Строительство БМК на 1,5 МВт по адресу: Московская область, Одинцовский г.о., Санаторий "Поречье" (в т.ч. ПИР)</t>
  </si>
  <si>
    <t>Итого по мероприятию 01.06.</t>
  </si>
  <si>
    <t>Московская область, Одинцовский г.о. г. Звенигород, п. Поречье</t>
  </si>
  <si>
    <t xml:space="preserve"> 1,5 МВт</t>
  </si>
  <si>
    <t>Реконструкция котельной по адресу: Московская обл., Одинцовский г.о., г. Звенигород, ул. Ленина, д.30. , ( в т .ч. ПИР)</t>
  </si>
  <si>
    <t>Московская обл., Одинцовский г.о., г. Звенигород, ул. Ленина, д.30</t>
  </si>
  <si>
    <t>Реконструкция котельной по адресу: Московская обл., Одинцовский г.о., г. Звенигород, пер. Зареченский, 27 ( в т .ч. ПИР)</t>
  </si>
  <si>
    <t>Московская обл., Одинцовский г.о., г. Звенигород, пер. Зареченский, 27</t>
  </si>
  <si>
    <t>Реконструкция котельной №1 c установкой дополнительного котла на 5 МВт по адресу: Московская область, Одинцовский г.о., г. Звенигород, ул. Нахабинское шоссе д.2 (в т.ч. ПИР)</t>
  </si>
  <si>
    <t xml:space="preserve"> Московская область, Одинцовский г.о., г. Звенигород, ул. Нахабинское шоссе д.2 </t>
  </si>
  <si>
    <t>Реконструкция участков тепловых сетей от котельной №1 по адресу: Московская область, Одинцовский г.о., г. Звенигород, ул. Нахабинское шоссе д.2 (в т.ч. ПИР)</t>
  </si>
  <si>
    <t>13 МВт</t>
  </si>
  <si>
    <t>Реконструкция котельной по адресу: Московская область, Одинцовский г.о., г. Звенигород, пр-д Ветеранов, д.6 (в т.ч. ПИР)</t>
  </si>
  <si>
    <t xml:space="preserve"> Московская область, Одинцовский г.о., г. Звенигород, пр-д Ветеранов, д.6 </t>
  </si>
  <si>
    <t>Реконструкция участков тепловых сетей котельной по адресу: Московская область, Одинцовский г.о., г. Звенигород, пр-д Ветеранов, д.6 (в т.ч. ПИР)</t>
  </si>
  <si>
    <t>Московская область,  Одинцовский г.о., г.Кубинка, городок Кубинка-1</t>
  </si>
  <si>
    <t>Московская область,  Одинцовский г.о.,  г. Кубинка-10</t>
  </si>
  <si>
    <t>Московская область, Одинцовский г.о., п. Городок-17</t>
  </si>
  <si>
    <t>Московская область, Одинцовский г.о., д. Новошихово</t>
  </si>
  <si>
    <t>Реконструкция участков тепловых сетей по адресу: Московская область, Одинцовский г.о., п. Барвиха (в т.ч. ПИР)</t>
  </si>
  <si>
    <t>Московская область, Одинцовский г.о., п. Барвиха</t>
  </si>
  <si>
    <t>Строительство БМК на 3 МВт по адресу: Московская область, Одинцовский г.о., п. ПМС-4 (в т.ч. ПИР)</t>
  </si>
  <si>
    <t>3 МВт</t>
  </si>
  <si>
    <t>Московская область, Одинцовский г.о., п. ПМС-4</t>
  </si>
  <si>
    <t>Реконструкция участков тепловых сетей по адресу: Московская область, Одинцовский г.о., п. ПМС-4 (в т.ч. ПИР)</t>
  </si>
  <si>
    <t>Реконструкция участков тепловых сетей по адресу: Московская область, Одинцовский г.о., р.п. Большие Вяземы, ул. Городок 17 (в т.ч. ПИР)</t>
  </si>
  <si>
    <t>Московская область, Одинцовский г.о., пос. Старый Городок</t>
  </si>
  <si>
    <t>2 МВт</t>
  </si>
  <si>
    <t>20.01.2024-14.10.2025</t>
  </si>
  <si>
    <t>20.01.2024-14.10.2026</t>
  </si>
  <si>
    <t>5 МВт</t>
  </si>
  <si>
    <t>3,5 МВт</t>
  </si>
  <si>
    <t>Реконструкция участков тепловых сетей по адресу: Московская область, Одинцовский г.о., пос. Старый Городок (в т.ч. ПИР)</t>
  </si>
  <si>
    <t>22.08.2022-30.04.2024</t>
  </si>
  <si>
    <t>20.01.2025-29.11.2025</t>
  </si>
  <si>
    <t>Строительство БМК на 5 МВт по адресу: Московская область, Одинцовский г.о., дер. Хлюпино (в т.ч. ПИР)</t>
  </si>
  <si>
    <t xml:space="preserve"> Московская область, Одинцовский г.о., г. дер. Хлюпино</t>
  </si>
  <si>
    <t>Количество построенных и реконструированных объектов теплоснабжения, ед.</t>
  </si>
  <si>
    <t>Приобретены и введены в эксплуатацию, капитально отремонтированы объекты теплоснабжения, ед.</t>
  </si>
  <si>
    <t>Построены и реконструированы объекты теплоснабжения на территории муниципальных образований Московской области, ед.</t>
  </si>
  <si>
    <t>Итого по мероприятию 01.07.</t>
  </si>
  <si>
    <t>Строительство сетей водоснабжения и водоотведения  на территории д.Мамоново (в т.ч. ПИР)</t>
  </si>
  <si>
    <t>Управление жилищно-коммунального хозяйства (приложение 6
к муниципальной программе)</t>
  </si>
  <si>
    <t>2.7.</t>
  </si>
  <si>
    <t>Мероприятие 02.11 – Капитальный ремонт сетей теплоснабжения на территории муниципальных образований Московской области</t>
  </si>
  <si>
    <t>Мероприятие 02.11. – Капитальный ремонт сетей теплоснабжения на территории муниципальных образований Московской области</t>
  </si>
  <si>
    <t>2.8.</t>
  </si>
  <si>
    <t>Управление жилищно-коммунального хозяйства 
(приложение 6
к муниципальной программе)</t>
  </si>
  <si>
    <t>Мероприятие 02.10 – Cтроительство и реконструкция сетей теплоснабжения на территории муниципальных образований Московской области</t>
  </si>
  <si>
    <t>Московская область, Одинцовский г.о., пос. ПМС-4</t>
  </si>
  <si>
    <t>Строительство водозаборного узла, расположенного по адресу: Московская область, Одинцовский г.о., д. Хлюпино. (в т.ч. ПИР)</t>
  </si>
  <si>
    <t>Реконструкция сетей водоснабжения по адресу: Московская область, Одинцовский г.о., п. Большие Вяземы.,ул. Городок -17, в том числе ПИР</t>
  </si>
  <si>
    <t>Реконструкция сетей водоотведения по адресу: Московская область, Одинцовский г.о., п. Большие Вяземы.,ул. Городок -17, в том числе ПИР</t>
  </si>
  <si>
    <t>3100 м</t>
  </si>
  <si>
    <t>3200 м</t>
  </si>
  <si>
    <t xml:space="preserve"> Московская область, Одинцовский г.о., п. ПМС-4</t>
  </si>
  <si>
    <t>04.07.2024-14.10.2025</t>
  </si>
  <si>
    <t>Итого по мероприятию 02.08.</t>
  </si>
  <si>
    <t>Мероприятие 02.08 – Реализация мероприятий по строительству и реконструкции сетей теплоснабжения муниципальной собственности</t>
  </si>
  <si>
    <t>Капитальный ремонт котельной ИФА РАН им. Обухова (в части замены котла) по адресу: Московская область, Одинцовский г.о., п. Новошихово (в т.ч. ПИР)</t>
  </si>
  <si>
    <t>Количество построенных и реконструированных (модернизированных, технически перевооруженных) сетей теплоснабжения, ед.</t>
  </si>
  <si>
    <t>Капитальный ремонт сетей теплоснабжения в районе пос. Летний Отдых, ул. Зеленая, 3а (в т.ч. ПИР)</t>
  </si>
  <si>
    <t>Итого по мероприятию 02.10.</t>
  </si>
  <si>
    <t>Реконструкция ЦТП по адресу: Московская область, Одинцовский г.о., г. Кубинка, Кубинка-10, в/г 10 (в т.ч. ПИР)</t>
  </si>
  <si>
    <t>Реконструкция котельной по адресу: Московская область, Одинцовский г.о., п. Кубинка-10 в/г 10 (в т.ч. ПИР)</t>
  </si>
  <si>
    <t xml:space="preserve">23.07.2024-14.10.2025 </t>
  </si>
  <si>
    <t>10 МВт</t>
  </si>
  <si>
    <t>5,8 МВт</t>
  </si>
  <si>
    <t>Московская область, Одинцовский г.о., п. Кубинка-10, в/г 10</t>
  </si>
  <si>
    <t>Построены и реконструированы сети (участки) теплоснабжения муниципальной собственности, ед.</t>
  </si>
  <si>
    <t>Капитально отремонтированы сети (участки) теплоснабжения, ед.</t>
  </si>
  <si>
    <t>Субсидия МУП ЖКХ «Назарьево» в качестве вклада в имущество общества, не увеличивающего его уставный капитал, в целях уменьшения непокрытого убытка предприятия на 30.06.2024</t>
  </si>
  <si>
    <t>АО "Одинцовская теплосеть":</t>
  </si>
  <si>
    <t>МУП ЖКХ «Назарьево»:</t>
  </si>
  <si>
    <t>МП «Звенигородские инженерные сети»:</t>
  </si>
  <si>
    <t xml:space="preserve"> L=1012,5 м. </t>
  </si>
  <si>
    <t xml:space="preserve"> L=2068 м. </t>
  </si>
  <si>
    <t xml:space="preserve"> L=343,5 м. </t>
  </si>
  <si>
    <t xml:space="preserve"> L=2228 м. </t>
  </si>
  <si>
    <t>Реконструкция участков тепловых сетей по адресу: Московская область, Одинцовский г.о., г. Кубинка, Кубинка-10, в/г 10 (в т.ч. ПИР)</t>
  </si>
  <si>
    <t xml:space="preserve"> L=1487 м. </t>
  </si>
  <si>
    <t xml:space="preserve"> L=611 м. </t>
  </si>
  <si>
    <t xml:space="preserve"> L=1321 м. </t>
  </si>
  <si>
    <t xml:space="preserve"> L=360 м. </t>
  </si>
  <si>
    <t xml:space="preserve"> L=3356,7 м. </t>
  </si>
  <si>
    <t>08.07.2024-14.10.2025</t>
  </si>
  <si>
    <t>Реконструкция тепловых сетей котельной по адресу: Московская обл., Одинцовский г.о., г. Звенигород, ул. Ленина, д.30 ( в т .ч. ПИР)</t>
  </si>
  <si>
    <t>Реконструкция участков тепловых сетей котельной № 278 по адресу: Московская область, Одинцовский г.о., городок Кубинка-1, Кубинка (в т.ч. ПИР)</t>
  </si>
  <si>
    <t>Реконструкция участков тепловых сетей по адресу: Московская область, Одинцовский г.о., п. Новошихово(в т.ч. ПИР)</t>
  </si>
  <si>
    <t>Капитальный ремонт участков тепловых сетей по адресу: Московская область, Одинцовский г.о., санаторий им. Герцена (в т.ч. ПИР)</t>
  </si>
  <si>
    <t>2.9.</t>
  </si>
  <si>
    <t>Количество капитально отремонтированных сетей теплоснабжения, ед.</t>
  </si>
  <si>
    <t>Актуализация проектной документации по мероприятию "Строительство сетей водоснабжения и водоотведения в д. Подушкино Одинцовского г.о."</t>
  </si>
  <si>
    <t>Проектные работы</t>
  </si>
  <si>
    <t>01.10.2024-31.12.2025</t>
  </si>
  <si>
    <t>Мероприятие 02.09. – Реализация мероприятий по капитальному ремонту сетей теплоснабжения на территории муниципальных образований</t>
  </si>
  <si>
    <t>1.3.6.</t>
  </si>
  <si>
    <t>Оснащение трансформаторной подстанции закрытого полигона ТКО «Часцы» оборудованием, обеспечивающим автоматическое переключение на резервный источник электроснабжения</t>
  </si>
  <si>
    <t>Мероприятие 02.09 – Реализация мероприятий по капитальному ремонту сетей теплоснабжения на территории муниципальных образований</t>
  </si>
  <si>
    <t>Итого по мероприятию 02.02.</t>
  </si>
  <si>
    <t>Приобретение, монтаж и ввод в эксплуатацию</t>
  </si>
  <si>
    <t>Приобретение, монтаж и ввод в эксплуатацию водоочистки  в Ликино</t>
  </si>
  <si>
    <t>Московская область, Одинцовский г.о., д. Аксиньино</t>
  </si>
  <si>
    <t>Московская область, Одинцовский г.о., д. Ликино</t>
  </si>
  <si>
    <t>Строительство ВЗУ и водопровода в 
п. Усово-Тупик Одинцовский г.о. (в 
т.ч.ПИР)</t>
  </si>
  <si>
    <t xml:space="preserve">Московская область, Одинцовский г.о., п. Усово-Тупик </t>
  </si>
  <si>
    <t>Реконструкция ВЗУ №1  р.п. Большие Вяземы, Одинцовский г.о.</t>
  </si>
  <si>
    <t>Реконструкция ВЗУ №6 Одинцовский городской округ</t>
  </si>
  <si>
    <t xml:space="preserve">Реконструкция ВЗУ №9 Одинцовский городской округ </t>
  </si>
  <si>
    <t xml:space="preserve">Реконструкция ВЗУ-10 Одинцовский городской округ </t>
  </si>
  <si>
    <t>Реконструкция ВЗУ №5, расположенного по адресу: Московская область, Одинцовский г.о., р.п. Большие Вяземы, ул. Институт, корпус Б</t>
  </si>
  <si>
    <t xml:space="preserve">Реконструкция ВЗУ -2   г.п. Большие Вяземы, Одинцовский г.о. </t>
  </si>
  <si>
    <t xml:space="preserve">Реконструкция ВЗУ -7 г.п. Одинцово Одинцовский г.о. </t>
  </si>
  <si>
    <t>Московская область, Одинцовский г.о., п. 
ВНИИССОК, ул. Дружбы, стр.1/1</t>
  </si>
  <si>
    <t>Реконструкция ВЗУ с инженерными коммуникациями (насосная станция 2-ого подъема), расположенного по адресу: Одинцовский г.о., п. ВНИИССОК, ул. Дружбы, стр.1/1)</t>
  </si>
  <si>
    <t xml:space="preserve">Реконструкция ВЗУ В.Ромашково Одинцовский г.о. </t>
  </si>
  <si>
    <t>Водопроводная сеть с реконструкцией водозаборного узла "Верхнее Ромашково" по адресу: Одинцовский г.о, с. Ромашково</t>
  </si>
  <si>
    <t xml:space="preserve">Реконструкция ВЗУ ПМС-4  п.Часцы Одинцовский г.о. </t>
  </si>
  <si>
    <t>Сети водоснабжения к жилым домам на территории Одинцовского городского округа в районе с. Успенское</t>
  </si>
  <si>
    <t>Московская область, Одинцовский г.о., с. Успенское</t>
  </si>
  <si>
    <t>Московская область, Одинцовский г.о., п. Усово-Тупик</t>
  </si>
  <si>
    <t>Мероприятие 1.17. Установка специализированного оборудования на территории муниципальных образований</t>
  </si>
  <si>
    <t>Мероприятие 1.19. Приобретение специализированной техники для аварийных бригад</t>
  </si>
  <si>
    <t>Реконструкция очистных сооружений, расположенных по адресу: Московская область, Одинцовский г.о., г. Голицыно (в т.ч. ПИР)</t>
  </si>
  <si>
    <t>Московская область, Одинцовский г.о., г. Голицыно</t>
  </si>
  <si>
    <t>20.01.2026-29.12.2028</t>
  </si>
  <si>
    <t>Реконструкция ВЗУ-8 г.п. Одинцово Одинцовский г.о.</t>
  </si>
  <si>
    <t>01.01.2026-29.11.2027</t>
  </si>
  <si>
    <t>20.01.2023-30.11.2026</t>
  </si>
  <si>
    <t>Мероприятие 01.13 – Реализация мероприятий по капитальному ремонту объектов теплоснабжения (в том числе технологическое присоединение при переводе котельных с 3 на 2 категорию надежности электроснабжения)</t>
  </si>
  <si>
    <t>Перевод с 3 на 2 категорию надежности электроснабжения объекта: котельная, Одинцовский г.о., г. Звенигород, Нахабинское ш., д. 2</t>
  </si>
  <si>
    <t>Перевод с 3 на 2 категорию надежности электроснабжения объекта: котельная, Одинцовский г.о., г. Звенигород, Ветеранов проезд</t>
  </si>
  <si>
    <t>Перевод с 3 на 2 категорию надежности электроснабжения объекта: котельная, Одинцовский г.о., г. Звенигород, ул. Лермонтова, 6</t>
  </si>
  <si>
    <t>Перевод с 3 на 2 категорию надежности электроснабжения объекта: котельная, Одинцовский г.о., г. Звенигород, ул. Ленина 30</t>
  </si>
  <si>
    <t>Субсидия АО «Одинцовская Теплосеть» в целях возмещения расходов на разработку проектной, рабочей и сметной документации по объекту «Строительство водопроводной сети
с реконструкцией водозаборного узла «Верхнее Ромашково» по адресу:
Одинцовский г.о., с. Ромашково»</t>
  </si>
  <si>
    <t xml:space="preserve">Субсидии МУП «ЖКХ Назарьево» в
целях возмещения расходов на строительно-монтажные работы по
проектированию и строительству тепловой сети в рамках технологического
присоединения объекта коммунальной инфраструктуры Школа «Горки-2» </t>
  </si>
  <si>
    <t>Субсидии МП «Звенигородские
инженерные сети» в целях возмещения недополученных доходов, связанных с
невозможностью взыскания задолженности за поставленные коммунальные
услуги, для погашения просроченной задолженности за потребленный газ</t>
  </si>
  <si>
    <t>Приобретение, монтаж и ввод в эксплуатацию блочно-модульного оборудования на ВЗУ мощностью 600 куб.м/сут. по адресу: Московская область, Одинцовский г.о., пос. ПМС-4</t>
  </si>
  <si>
    <t>20.01.2023-29.11.2028</t>
  </si>
  <si>
    <t>Количество объектов теплоснабжения, переведенных с 3 на 2 категорию надежности электроснабжения при технологическом присоединении котельных, ед.</t>
  </si>
  <si>
    <t>20.01.2025-29.11.2027</t>
  </si>
  <si>
    <t>Итого 
2025 год</t>
  </si>
  <si>
    <t>Итого
2025 год</t>
  </si>
  <si>
    <t>2024 год</t>
  </si>
  <si>
    <t xml:space="preserve">Мероприятие И3.01 – Реализация мероприятий по модернизации коммунальной инфраструктуры (строительство и реконструкция объектов очистки сточных вод муниципальной собственности) </t>
  </si>
  <si>
    <t>Мероприятие 02.02 – Капитальный ремонт сетей водоснабжения, водоотведения</t>
  </si>
  <si>
    <t>Капитально отремонтированы сети (участки) водоснабжения, водоотведения, ед.</t>
  </si>
  <si>
    <t>Мероприятие 02.16 – Аварийно-восстановительные работы на объектах водоснабжения муниципальной собственности</t>
  </si>
  <si>
    <t>Выполнены аварийно-восстановительные работы на сетях водоснабжения муниципальной собственности, ед.</t>
  </si>
  <si>
    <t xml:space="preserve">Основное мероприятие 03. Проведение первоочередных мероприятий по восстановлению инфраструктуры военных городков на территории Московской области, переданных из федеральной собственности </t>
  </si>
  <si>
    <t>Мероприятие И3.01 – Реализация мероприятий по модернизации коммунальной инфраструктуры (строительство и реконструкция сетей коммунальной инфраструктуры муниципальной собственности)</t>
  </si>
  <si>
    <t>Мероприятие И3.02 – Реализация мероприятий по модернизации коммунальной инфраструктуры (капитальный ремонт сетей коммунальной инфраструктуры муниципальной собственности)</t>
  </si>
  <si>
    <t>Установлены и подключены дизель генераторные установки на специализированных площадках, ед.</t>
  </si>
  <si>
    <t>Приобретена специализированная техника для аварийных бригад, ед.</t>
  </si>
  <si>
    <t>Мероприятие 01.18 –  Возмещение затрат, связанных с получением комплексных экологических разрешений</t>
  </si>
  <si>
    <t>Ресурсоснабжающие организации, получившие комплексное экологическое разрешение, ед.</t>
  </si>
  <si>
    <t>Построены и реконструированы объекты очистки сточных вод муниципальной собственности в рамках Федерального проекта «Модернизация коммунальной инфраструктуры, ед.</t>
  </si>
  <si>
    <t xml:space="preserve">Отремонтированы объекты коммунальной инфраструктуры муниципальной собственности в рамках Федерального проекта «Модернизация коммунальной инфраструктуры, ед. </t>
  </si>
  <si>
    <t xml:space="preserve">Построены и реконструированы объекты коммунальной инфраструктуры муниципальной собственности в рамках Федерального проекта «Модернизация коммунальной инфраструктуры, ед. </t>
  </si>
  <si>
    <t xml:space="preserve">Управление жилищно-коммунального хозяйства 
</t>
  </si>
  <si>
    <t>06.09.2022-29.11.2026</t>
  </si>
  <si>
    <t>01.04.2024-14.10.2025</t>
  </si>
  <si>
    <t>20.01.2023-14.10.2025</t>
  </si>
  <si>
    <t>01.01.2023-31.12.2025</t>
  </si>
  <si>
    <t>05.06.2023-31.12.2025</t>
  </si>
  <si>
    <t>Основное мероприятие И3 –  Модернизация коммунальной инфраструктуры</t>
  </si>
  <si>
    <t>Основное мероприятие И3 – «Модернизация коммунальной инфраструктуры»</t>
  </si>
  <si>
    <t>Мероприятие 01.07 – Реализация мероприятий по строительству и реконструкции объектов теплоснабжения муниципальной собственности</t>
  </si>
  <si>
    <t>Мероприятие 02.03 – Организация в границах муниципального образования теплоснабжения населения</t>
  </si>
  <si>
    <t>Мероприятие 05.01. Утверждение схем теплоснабжения городских округов (актуализированных схем теплоснабжения муниципальных образований)</t>
  </si>
  <si>
    <t>Мероприятие 05.03. Утверждение программ комплексного развития систем коммунальной инфраструктуры муниципальных образований</t>
  </si>
  <si>
    <t>Мероприятие 05.04. Утверждение схем водоснабжения и водоотведения городских округов (актуализированных схем водоснабжения и водоотведения муниципальных образований)</t>
  </si>
  <si>
    <t>Количество приборов учета, установленных в зданиях, строениях, сооружениях органов местного самоуправления и муниципальных учреждений, ед.</t>
  </si>
  <si>
    <t>Количество зданий, строений, сооружений муниципальной собственности, которые повысили класс энергетической эффективности до нормального и выше (А, B, C, D), ед.</t>
  </si>
  <si>
    <t>Количество многоквартирных домов, в которых установлены общедомовые приборы учета энергетических ресурсов, ед.</t>
  </si>
  <si>
    <t xml:space="preserve">Количество многоквартирных домов, которым присвоен класс энергетической эффективности, ед.
</t>
  </si>
  <si>
    <t>Приложение 2 к постановлению</t>
  </si>
  <si>
    <t>6 куб. м/сут.</t>
  </si>
  <si>
    <t>4800 куб.м/сутки</t>
  </si>
  <si>
    <t>380 куб.м/сутки</t>
  </si>
  <si>
    <t>700 куб.м/сутки</t>
  </si>
  <si>
    <t>20.01.2025-29.11.2026</t>
  </si>
  <si>
    <t>1480 куб.м/сутки</t>
  </si>
  <si>
    <t xml:space="preserve">Реконструкция </t>
  </si>
  <si>
    <t>20.01.2025-29.11.2028</t>
  </si>
  <si>
    <t>1500 пог.м.</t>
  </si>
  <si>
    <t>1000  куб.м/сутки</t>
  </si>
  <si>
    <t>20.01.2026-29.11.2027</t>
  </si>
  <si>
    <t>3024 куб.м/сутки</t>
  </si>
  <si>
    <t>проектная - 
30 000 куб.м./сут.
фактическая - 
12 000 куб.м./сут.</t>
  </si>
  <si>
    <t>2500 пог.м</t>
  </si>
  <si>
    <t>Строительство 
(в т.ч. проектные 
и изыскательские 
работы)</t>
  </si>
  <si>
    <t>20.01.2025-
29.11.2027</t>
  </si>
  <si>
    <t>Строительство и реконструкция сетей водоотведения в п. Усово-Тупик Одинцовский г.о.. (в т.ч.ПИР)</t>
  </si>
  <si>
    <t>20.01.2022-29.12.2028</t>
  </si>
  <si>
    <t>Строительство сетей и сооружений водопровода и бытовой канализации в деревне Подушкино Одинцовского городского округа Московской области</t>
  </si>
  <si>
    <t xml:space="preserve"> Мероприятие 01.01. Погашение просроченной задолженности управляющих организаций, поставщиков ресурсов (ресурсоснабжающих, теплоснабжающих организаций, гарантирующих организаций) (далее – поставщики ресурсов) перед поставщиками энергоресурсов (газа, электроэнергии, тепловой энергии) путем возмещения части недополученных доходов управляющих организаций, поставщиков ресурсов, образовавшихся в связи с задолженностью населения по оплате за жилое помещение и коммунальные услуги и (или) ликвидированных в установленном законодательством порядке юридических лиц, оказывавших услуги в сфере жилищно-коммунального хозяйства за потребленные ресурсы (газ, электроэнергию, тепловую энергию и воду), признанной невозможной к взысканию</t>
  </si>
  <si>
    <t xml:space="preserve"> Администрации Одинцовского
городского округа Московской области
от ______________________№____________</t>
  </si>
  <si>
    <t xml:space="preserve"> Администрации Одинцовского
городского округа Московской области
от ___________________№___________</t>
  </si>
  <si>
    <t xml:space="preserve"> Администрации Одинцовского
городского округа Московской области 
от __________________ №________</t>
  </si>
  <si>
    <t>Субсидия МУП ЖКХ «Назарьево» в целях уменьшения непокрытого убытка предприятия на 31.12.2024</t>
  </si>
  <si>
    <t>Подпрограмма 2 «Системы водоотведения»</t>
  </si>
  <si>
    <t>Мероприятие 01.02 - Капитальный ремонт, приобретение, монтаж и ввод в эксплуатацию объектов очистки сточных вод муниципальной собственности</t>
  </si>
  <si>
    <t>Поставка и монтаж очистного сооружения биологической очистки хоз-бытовых стоков   д. Фуньково</t>
  </si>
  <si>
    <t>Управление жилищно-коммунального хозяйства
(приложение 6 к муниципальной программе)</t>
  </si>
  <si>
    <t>09.07.2024-14.10.2026</t>
  </si>
  <si>
    <t>23.07.2024-14.10.2026</t>
  </si>
  <si>
    <t>ПРОЕКТ</t>
  </si>
  <si>
    <t>Начальник Управления бухгалтерского учета и отчетности, главный бухгалтер</t>
  </si>
  <si>
    <t>Н.А. Стародубова</t>
  </si>
  <si>
    <t>Субсидия МУП "ЖКХ Назарьево" на уменьшение непокрытого убытка на 30.06.2025</t>
  </si>
  <si>
    <t>Субсидия МП "Звенигородские инженерные сети" в целях возмещения недополученных доходов и уменьшения непокрытого убытка на 31.12.2024 года</t>
  </si>
  <si>
    <t>Мероприятие 01.03 - Организация в границах муниципального образования водоотведения</t>
  </si>
  <si>
    <t>Приложение 1 к постановлению</t>
  </si>
  <si>
    <t>Строительство БМК по адресу: Московская область, Одинцовский городской округ, г. Голицыно, 1-й Рабочий (в т.ч. ПИР)</t>
  </si>
  <si>
    <t>0,5 МВт</t>
  </si>
  <si>
    <t>Московская область,  Одинцовский г.о., г.Голицыно</t>
  </si>
  <si>
    <t>01.10.2025-14.10.2026</t>
  </si>
  <si>
    <t>4.2.</t>
  </si>
  <si>
    <t>4.3.</t>
  </si>
  <si>
    <t>10.06.2024-29.11.2026</t>
  </si>
  <si>
    <t>746,9 куб.м./сут.</t>
  </si>
  <si>
    <t>20.01.2026-29.11.2026</t>
  </si>
  <si>
    <t>Реконструкция очистных сооружений, производительностью 746,9 м3/сут деревни Липки, стр. 126 А, Московской области (в т.ч. ПИР)</t>
  </si>
  <si>
    <t>Московская область, Одинцовский г.о., д. Липки</t>
  </si>
  <si>
    <t>Реконструкция ВЗУ, производительностью 1 265 м3/сут деревни Липки, стр. 126, Московская область со строительством водоводов (в т.ч. ПИР)</t>
  </si>
  <si>
    <t>1265 куб.м/сутки</t>
  </si>
  <si>
    <t>Московская область, Одинцовский г.о., делевня Липки</t>
  </si>
  <si>
    <t>Приобретение монтаж и ввод в эксплуатацию блочно-модульных очистных сооружений мощностью 350 м3/сут. по адресу: Московская область, Одинцовской г.о., д. Липки</t>
  </si>
  <si>
    <t>Приобретение, монтаж и ввод в эксплуатацию станции водоочистки на ВЗУ в дер.Липки г.о. Одинцовский</t>
  </si>
  <si>
    <t>Приложение 3 к постановлению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</si>
</sst>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#,##0.00000"/>
    <numFmt numFmtId="165" formatCode="#,##0.000"/>
    <numFmt numFmtId="166" formatCode="0.00000"/>
    <numFmt numFmtId="167" formatCode="#,##0.0"/>
    <numFmt numFmtId="168" formatCode="0.0000000000"/>
    <numFmt numFmtId="169" formatCode="#,##0.0000000000"/>
    <numFmt numFmtId="170" formatCode="0.000000000000000"/>
  </numFmts>
  <fonts count="26" x14ac:knownFonts="1">
    <font>
      <sz val="11"/>
      <color rgb="FF000000"/>
      <name val="Calibri"/>
      <charset val="204"/>
    </font>
    <font>
      <sz val="13"/>
      <name val="Times New Roman"/>
      <family val="1"/>
      <charset val="204"/>
    </font>
    <font>
      <sz val="11"/>
      <name val="Calibri"/>
      <family val="2"/>
      <charset val="204"/>
    </font>
    <font>
      <sz val="13"/>
      <name val="Calibri"/>
      <family val="2"/>
      <charset val="204"/>
    </font>
    <font>
      <b/>
      <sz val="13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sz val="15"/>
      <name val="Times New Roman"/>
      <family val="1"/>
      <charset val="204"/>
    </font>
    <font>
      <b/>
      <sz val="15"/>
      <name val="Times New Roman"/>
      <family val="1"/>
      <charset val="204"/>
    </font>
    <font>
      <sz val="15"/>
      <name val="Calibri"/>
      <family val="2"/>
      <charset val="204"/>
      <scheme val="minor"/>
    </font>
    <font>
      <b/>
      <sz val="14"/>
      <name val="Times New Roman"/>
      <family val="1"/>
      <charset val="204"/>
    </font>
    <font>
      <sz val="16"/>
      <name val="Calibri"/>
      <family val="2"/>
      <charset val="204"/>
      <scheme val="minor"/>
    </font>
    <font>
      <sz val="20"/>
      <name val="Calibri"/>
      <family val="2"/>
      <charset val="204"/>
      <scheme val="minor"/>
    </font>
    <font>
      <sz val="12"/>
      <name val="Calibri"/>
      <family val="2"/>
      <charset val="204"/>
    </font>
    <font>
      <sz val="16"/>
      <name val="Calibri"/>
      <family val="2"/>
      <charset val="204"/>
    </font>
    <font>
      <sz val="18"/>
      <name val="Calibri"/>
      <family val="2"/>
      <charset val="204"/>
      <scheme val="minor"/>
    </font>
    <font>
      <sz val="18"/>
      <name val="Calibri"/>
      <family val="2"/>
      <charset val="204"/>
    </font>
    <font>
      <b/>
      <sz val="16"/>
      <name val="Times New Roman"/>
      <family val="1"/>
      <charset val="204"/>
    </font>
    <font>
      <sz val="13"/>
      <color rgb="FFFFFF00"/>
      <name val="Calibri"/>
      <family val="2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59">
    <xf numFmtId="0" fontId="0" fillId="0" borderId="0" xfId="0"/>
    <xf numFmtId="166" fontId="14" fillId="0" borderId="1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/>
    <xf numFmtId="0" fontId="1" fillId="0" borderId="0" xfId="0" applyNumberFormat="1" applyFont="1" applyFill="1" applyBorder="1" applyAlignment="1" applyProtection="1">
      <alignment horizontal="right"/>
    </xf>
    <xf numFmtId="0" fontId="1" fillId="0" borderId="1" xfId="0" applyNumberFormat="1" applyFont="1" applyFill="1" applyBorder="1" applyAlignment="1" applyProtection="1">
      <alignment horizontal="left" vertical="top"/>
    </xf>
    <xf numFmtId="4" fontId="1" fillId="0" borderId="1" xfId="0" applyNumberFormat="1" applyFont="1" applyFill="1" applyBorder="1" applyAlignment="1" applyProtection="1">
      <alignment horizontal="center" vertical="center"/>
    </xf>
    <xf numFmtId="0" fontId="23" fillId="0" borderId="0" xfId="0" applyNumberFormat="1" applyFont="1" applyFill="1" applyBorder="1" applyAlignment="1" applyProtection="1"/>
    <xf numFmtId="164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left" vertical="top"/>
    </xf>
    <xf numFmtId="0" fontId="2" fillId="0" borderId="0" xfId="0" applyNumberFormat="1" applyFont="1" applyFill="1" applyBorder="1" applyAlignment="1" applyProtection="1"/>
    <xf numFmtId="164" fontId="3" fillId="0" borderId="0" xfId="0" applyNumberFormat="1" applyFont="1" applyFill="1" applyBorder="1" applyAlignment="1" applyProtection="1"/>
    <xf numFmtId="0" fontId="3" fillId="0" borderId="0" xfId="0" applyNumberFormat="1" applyFont="1" applyFill="1" applyBorder="1" applyAlignment="1" applyProtection="1">
      <alignment vertical="center"/>
    </xf>
    <xf numFmtId="0" fontId="3" fillId="0" borderId="0" xfId="0" applyNumberFormat="1" applyFont="1" applyFill="1" applyBorder="1" applyAlignment="1" applyProtection="1">
      <alignment vertical="top"/>
    </xf>
    <xf numFmtId="0" fontId="4" fillId="0" borderId="1" xfId="0" applyNumberFormat="1" applyFont="1" applyFill="1" applyBorder="1" applyAlignment="1" applyProtection="1">
      <alignment vertical="top" wrapText="1"/>
    </xf>
    <xf numFmtId="164" fontId="4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vertical="top" wrapText="1"/>
    </xf>
    <xf numFmtId="4" fontId="1" fillId="0" borderId="7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vertical="center" wrapText="1"/>
    </xf>
    <xf numFmtId="0" fontId="4" fillId="0" borderId="1" xfId="0" applyNumberFormat="1" applyFont="1" applyFill="1" applyBorder="1" applyAlignment="1" applyProtection="1">
      <alignment vertical="center" wrapText="1"/>
    </xf>
    <xf numFmtId="49" fontId="1" fillId="0" borderId="2" xfId="0" applyNumberFormat="1" applyFont="1" applyFill="1" applyBorder="1" applyAlignment="1" applyProtection="1">
      <alignment horizontal="center" vertical="top"/>
    </xf>
    <xf numFmtId="165" fontId="1" fillId="0" borderId="1" xfId="0" applyNumberFormat="1" applyFont="1" applyFill="1" applyBorder="1" applyAlignment="1" applyProtection="1">
      <alignment vertical="top" wrapText="1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left" vertical="center" wrapText="1"/>
    </xf>
    <xf numFmtId="4" fontId="7" fillId="0" borderId="0" xfId="0" applyNumberFormat="1" applyFont="1" applyFill="1"/>
    <xf numFmtId="164" fontId="4" fillId="0" borderId="0" xfId="0" applyNumberFormat="1" applyFont="1" applyFill="1" applyBorder="1" applyAlignment="1" applyProtection="1">
      <alignment horizontal="center" vertical="center"/>
    </xf>
    <xf numFmtId="165" fontId="4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horizontal="center"/>
    </xf>
    <xf numFmtId="164" fontId="1" fillId="0" borderId="0" xfId="0" applyNumberFormat="1" applyFont="1" applyFill="1" applyBorder="1" applyAlignment="1" applyProtection="1"/>
    <xf numFmtId="165" fontId="1" fillId="0" borderId="0" xfId="0" applyNumberFormat="1" applyFont="1" applyFill="1" applyBorder="1" applyAlignment="1" applyProtection="1"/>
    <xf numFmtId="4" fontId="3" fillId="0" borderId="0" xfId="0" applyNumberFormat="1" applyFont="1" applyFill="1" applyBorder="1" applyAlignment="1" applyProtection="1"/>
    <xf numFmtId="0" fontId="5" fillId="0" borderId="0" xfId="0" applyFont="1" applyFill="1"/>
    <xf numFmtId="0" fontId="17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right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right"/>
    </xf>
    <xf numFmtId="0" fontId="6" fillId="0" borderId="0" xfId="0" applyFont="1" applyFill="1" applyBorder="1" applyAlignment="1">
      <alignment horizontal="center"/>
    </xf>
    <xf numFmtId="0" fontId="14" fillId="0" borderId="0" xfId="0" applyFont="1" applyFill="1" applyBorder="1" applyAlignment="1">
      <alignment horizontal="right" wrapText="1"/>
    </xf>
    <xf numFmtId="0" fontId="6" fillId="0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vertical="center" wrapText="1"/>
    </xf>
    <xf numFmtId="0" fontId="6" fillId="0" borderId="0" xfId="0" applyFont="1" applyFill="1"/>
    <xf numFmtId="0" fontId="7" fillId="0" borderId="8" xfId="0" applyFont="1" applyFill="1" applyBorder="1" applyAlignment="1">
      <alignment horizontal="right"/>
    </xf>
    <xf numFmtId="0" fontId="6" fillId="0" borderId="8" xfId="0" applyFont="1" applyFill="1" applyBorder="1" applyAlignment="1">
      <alignment horizontal="right"/>
    </xf>
    <xf numFmtId="0" fontId="6" fillId="0" borderId="8" xfId="0" applyFont="1" applyFill="1" applyBorder="1" applyAlignment="1">
      <alignment horizontal="center" vertical="center"/>
    </xf>
    <xf numFmtId="166" fontId="14" fillId="0" borderId="1" xfId="0" applyNumberFormat="1" applyFont="1" applyFill="1" applyBorder="1" applyAlignment="1">
      <alignment horizontal="center" vertical="center"/>
    </xf>
    <xf numFmtId="164" fontId="14" fillId="0" borderId="1" xfId="0" applyNumberFormat="1" applyFont="1" applyFill="1" applyBorder="1" applyAlignment="1" applyProtection="1">
      <alignment horizontal="center" vertical="center"/>
    </xf>
    <xf numFmtId="164" fontId="5" fillId="0" borderId="0" xfId="0" applyNumberFormat="1" applyFont="1" applyFill="1"/>
    <xf numFmtId="0" fontId="22" fillId="0" borderId="0" xfId="0" applyFont="1" applyFill="1"/>
    <xf numFmtId="0" fontId="18" fillId="0" borderId="0" xfId="0" applyFont="1" applyFill="1"/>
    <xf numFmtId="169" fontId="5" fillId="0" borderId="0" xfId="0" applyNumberFormat="1" applyFont="1" applyFill="1"/>
    <xf numFmtId="4" fontId="5" fillId="0" borderId="0" xfId="0" applyNumberFormat="1" applyFont="1" applyFill="1"/>
    <xf numFmtId="4" fontId="20" fillId="0" borderId="0" xfId="0" applyNumberFormat="1" applyFont="1" applyFill="1" applyAlignment="1">
      <alignment vertical="center"/>
    </xf>
    <xf numFmtId="0" fontId="20" fillId="0" borderId="0" xfId="0" applyFont="1" applyFill="1" applyAlignment="1">
      <alignment vertical="center"/>
    </xf>
    <xf numFmtId="4" fontId="20" fillId="0" borderId="0" xfId="0" applyNumberFormat="1" applyFont="1" applyFill="1"/>
    <xf numFmtId="169" fontId="18" fillId="0" borderId="0" xfId="0" applyNumberFormat="1" applyFont="1" applyFill="1"/>
    <xf numFmtId="0" fontId="11" fillId="0" borderId="0" xfId="0" applyFont="1" applyFill="1"/>
    <xf numFmtId="169" fontId="22" fillId="0" borderId="0" xfId="0" applyNumberFormat="1" applyFont="1" applyFill="1"/>
    <xf numFmtId="0" fontId="19" fillId="0" borderId="0" xfId="0" applyFont="1" applyFill="1"/>
    <xf numFmtId="169" fontId="19" fillId="0" borderId="0" xfId="0" applyNumberFormat="1" applyFont="1" applyFill="1"/>
    <xf numFmtId="168" fontId="19" fillId="0" borderId="0" xfId="0" applyNumberFormat="1" applyFont="1" applyFill="1"/>
    <xf numFmtId="170" fontId="19" fillId="0" borderId="0" xfId="0" applyNumberFormat="1" applyFont="1" applyFill="1"/>
    <xf numFmtId="0" fontId="16" fillId="0" borderId="1" xfId="0" applyFont="1" applyFill="1" applyBorder="1"/>
    <xf numFmtId="4" fontId="15" fillId="0" borderId="1" xfId="0" applyNumberFormat="1" applyFont="1" applyFill="1" applyBorder="1" applyAlignment="1">
      <alignment horizontal="center"/>
    </xf>
    <xf numFmtId="164" fontId="15" fillId="0" borderId="1" xfId="0" applyNumberFormat="1" applyFont="1" applyFill="1" applyBorder="1" applyAlignment="1">
      <alignment horizontal="center"/>
    </xf>
    <xf numFmtId="0" fontId="14" fillId="0" borderId="1" xfId="0" applyFont="1" applyFill="1" applyBorder="1"/>
    <xf numFmtId="0" fontId="5" fillId="0" borderId="0" xfId="0" applyFont="1" applyFill="1" applyBorder="1"/>
    <xf numFmtId="4" fontId="10" fillId="0" borderId="0" xfId="0" applyNumberFormat="1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/>
    </xf>
    <xf numFmtId="0" fontId="1" fillId="0" borderId="0" xfId="0" applyFont="1" applyFill="1"/>
    <xf numFmtId="0" fontId="13" fillId="0" borderId="0" xfId="0" applyFont="1" applyFill="1" applyBorder="1" applyAlignment="1">
      <alignment horizontal="center"/>
    </xf>
    <xf numFmtId="0" fontId="14" fillId="0" borderId="0" xfId="0" applyFont="1" applyFill="1" applyAlignment="1">
      <alignment vertical="top"/>
    </xf>
    <xf numFmtId="167" fontId="9" fillId="0" borderId="0" xfId="0" applyNumberFormat="1" applyFont="1" applyFill="1" applyAlignment="1">
      <alignment horizontal="center" vertical="center" wrapText="1"/>
    </xf>
    <xf numFmtId="164" fontId="11" fillId="0" borderId="0" xfId="0" applyNumberFormat="1" applyFont="1" applyFill="1"/>
    <xf numFmtId="164" fontId="11" fillId="0" borderId="0" xfId="0" applyNumberFormat="1" applyFont="1" applyFill="1" applyAlignment="1">
      <alignment horizontal="center" vertical="center"/>
    </xf>
    <xf numFmtId="0" fontId="14" fillId="0" borderId="0" xfId="0" applyFont="1" applyFill="1"/>
    <xf numFmtId="0" fontId="9" fillId="0" borderId="0" xfId="0" applyFont="1" applyFill="1" applyAlignment="1"/>
    <xf numFmtId="0" fontId="12" fillId="0" borderId="0" xfId="0" applyFont="1" applyFill="1" applyAlignment="1">
      <alignment vertical="top"/>
    </xf>
    <xf numFmtId="0" fontId="12" fillId="0" borderId="0" xfId="0" applyFont="1" applyFill="1" applyAlignment="1">
      <alignment vertical="top" wrapText="1"/>
    </xf>
    <xf numFmtId="0" fontId="12" fillId="0" borderId="0" xfId="0" applyFont="1" applyFill="1"/>
    <xf numFmtId="0" fontId="9" fillId="0" borderId="0" xfId="0" applyFont="1" applyFill="1"/>
    <xf numFmtId="0" fontId="13" fillId="0" borderId="0" xfId="0" applyFont="1" applyFill="1"/>
    <xf numFmtId="0" fontId="13" fillId="0" borderId="0" xfId="0" applyFont="1" applyFill="1" applyAlignment="1">
      <alignment horizontal="center" vertical="center"/>
    </xf>
    <xf numFmtId="164" fontId="19" fillId="0" borderId="0" xfId="0" applyNumberFormat="1" applyFont="1" applyFill="1"/>
    <xf numFmtId="0" fontId="24" fillId="0" borderId="0" xfId="0" applyFont="1" applyFill="1" applyAlignment="1">
      <alignment horizontal="center" vertical="center"/>
    </xf>
    <xf numFmtId="0" fontId="25" fillId="0" borderId="0" xfId="0" applyNumberFormat="1" applyFont="1" applyFill="1" applyBorder="1" applyAlignment="1" applyProtection="1"/>
    <xf numFmtId="0" fontId="1" fillId="0" borderId="1" xfId="0" applyNumberFormat="1" applyFont="1" applyFill="1" applyBorder="1" applyAlignment="1" applyProtection="1">
      <alignment horizontal="center" vertical="top" wrapText="1"/>
    </xf>
    <xf numFmtId="165" fontId="1" fillId="0" borderId="1" xfId="0" applyNumberFormat="1" applyFont="1" applyFill="1" applyBorder="1" applyAlignment="1" applyProtection="1">
      <alignment horizontal="center" vertical="top" wrapText="1"/>
    </xf>
    <xf numFmtId="164" fontId="1" fillId="0" borderId="3" xfId="0" applyNumberFormat="1" applyFont="1" applyFill="1" applyBorder="1" applyAlignment="1" applyProtection="1">
      <alignment horizontal="center" vertical="center" wrapText="1"/>
    </xf>
    <xf numFmtId="164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top"/>
    </xf>
    <xf numFmtId="164" fontId="1" fillId="0" borderId="1" xfId="0" applyNumberFormat="1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 applyProtection="1">
      <alignment horizontal="left" vertical="top" wrapText="1"/>
    </xf>
    <xf numFmtId="0" fontId="1" fillId="0" borderId="1" xfId="0" applyNumberFormat="1" applyFont="1" applyFill="1" applyBorder="1" applyAlignment="1" applyProtection="1">
      <alignment horizontal="left" vertical="top" wrapText="1"/>
    </xf>
    <xf numFmtId="164" fontId="1" fillId="0" borderId="2" xfId="0" applyNumberFormat="1" applyFont="1" applyFill="1" applyBorder="1" applyAlignment="1" applyProtection="1">
      <alignment horizontal="center" vertical="center"/>
    </xf>
    <xf numFmtId="164" fontId="1" fillId="0" borderId="7" xfId="0" applyNumberFormat="1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 applyProtection="1">
      <alignment horizontal="center" vertical="top" wrapText="1"/>
    </xf>
    <xf numFmtId="164" fontId="1" fillId="0" borderId="3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164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14" fontId="1" fillId="0" borderId="1" xfId="0" applyNumberFormat="1" applyFont="1" applyFill="1" applyBorder="1" applyAlignment="1" applyProtection="1">
      <alignment horizontal="center" vertical="top"/>
    </xf>
    <xf numFmtId="0" fontId="4" fillId="0" borderId="1" xfId="0" applyNumberFormat="1" applyFont="1" applyFill="1" applyBorder="1" applyAlignment="1" applyProtection="1">
      <alignment horizontal="left" vertical="center" wrapText="1"/>
    </xf>
    <xf numFmtId="49" fontId="1" fillId="0" borderId="1" xfId="0" applyNumberFormat="1" applyFont="1" applyFill="1" applyBorder="1" applyAlignment="1" applyProtection="1">
      <alignment horizontal="center" vertical="top"/>
    </xf>
    <xf numFmtId="0" fontId="1" fillId="0" borderId="0" xfId="0" applyNumberFormat="1" applyFont="1" applyFill="1" applyBorder="1" applyAlignment="1" applyProtection="1">
      <alignment horizontal="right" wrapText="1"/>
    </xf>
    <xf numFmtId="0" fontId="4" fillId="0" borderId="1" xfId="0" applyNumberFormat="1" applyFont="1" applyFill="1" applyBorder="1" applyAlignment="1" applyProtection="1">
      <alignment horizontal="left" vertical="top" wrapText="1"/>
    </xf>
    <xf numFmtId="164" fontId="4" fillId="0" borderId="3" xfId="0" applyNumberFormat="1" applyFont="1" applyFill="1" applyBorder="1" applyAlignment="1" applyProtection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164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center"/>
    </xf>
    <xf numFmtId="0" fontId="1" fillId="0" borderId="0" xfId="0" applyNumberFormat="1" applyFont="1" applyFill="1" applyBorder="1" applyAlignment="1" applyProtection="1">
      <alignment horizontal="center"/>
    </xf>
    <xf numFmtId="0" fontId="14" fillId="0" borderId="1" xfId="0" applyFont="1" applyFill="1" applyBorder="1" applyAlignment="1">
      <alignment horizontal="center" vertical="center" wrapText="1"/>
    </xf>
    <xf numFmtId="164" fontId="14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164" fontId="14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right"/>
    </xf>
    <xf numFmtId="164" fontId="14" fillId="0" borderId="7" xfId="0" applyNumberFormat="1" applyFont="1" applyFill="1" applyBorder="1" applyAlignment="1">
      <alignment horizontal="center" vertical="center" wrapText="1"/>
    </xf>
    <xf numFmtId="164" fontId="1" fillId="0" borderId="3" xfId="0" applyNumberFormat="1" applyFont="1" applyFill="1" applyBorder="1" applyAlignment="1" applyProtection="1">
      <alignment horizontal="center" vertical="center"/>
    </xf>
    <xf numFmtId="164" fontId="1" fillId="0" borderId="4" xfId="0" applyNumberFormat="1" applyFont="1" applyFill="1" applyBorder="1" applyAlignment="1" applyProtection="1">
      <alignment horizontal="center" vertical="center"/>
    </xf>
    <xf numFmtId="164" fontId="1" fillId="0" borderId="5" xfId="0" applyNumberFormat="1" applyFont="1" applyFill="1" applyBorder="1" applyAlignment="1" applyProtection="1">
      <alignment horizontal="center" vertical="center"/>
    </xf>
    <xf numFmtId="164" fontId="1" fillId="0" borderId="3" xfId="0" applyNumberFormat="1" applyFont="1" applyFill="1" applyBorder="1" applyAlignment="1" applyProtection="1">
      <alignment horizontal="center" vertical="center" wrapText="1"/>
    </xf>
    <xf numFmtId="164" fontId="1" fillId="0" borderId="4" xfId="0" applyNumberFormat="1" applyFont="1" applyFill="1" applyBorder="1" applyAlignment="1" applyProtection="1">
      <alignment horizontal="center" vertical="center" wrapText="1"/>
    </xf>
    <xf numFmtId="164" fontId="1" fillId="0" borderId="5" xfId="0" applyNumberFormat="1" applyFont="1" applyFill="1" applyBorder="1" applyAlignment="1" applyProtection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center" vertical="top"/>
    </xf>
    <xf numFmtId="0" fontId="1" fillId="0" borderId="6" xfId="0" applyNumberFormat="1" applyFont="1" applyFill="1" applyBorder="1" applyAlignment="1" applyProtection="1">
      <alignment horizontal="center" vertical="top"/>
    </xf>
    <xf numFmtId="0" fontId="1" fillId="0" borderId="7" xfId="0" applyNumberFormat="1" applyFont="1" applyFill="1" applyBorder="1" applyAlignment="1" applyProtection="1">
      <alignment horizontal="center" vertical="top"/>
    </xf>
    <xf numFmtId="164" fontId="1" fillId="0" borderId="2" xfId="0" applyNumberFormat="1" applyFont="1" applyFill="1" applyBorder="1" applyAlignment="1" applyProtection="1">
      <alignment horizontal="center" vertical="top" wrapText="1"/>
    </xf>
    <xf numFmtId="164" fontId="1" fillId="0" borderId="6" xfId="0" applyNumberFormat="1" applyFont="1" applyFill="1" applyBorder="1" applyAlignment="1" applyProtection="1">
      <alignment horizontal="center" vertical="top" wrapText="1"/>
    </xf>
    <xf numFmtId="164" fontId="1" fillId="0" borderId="7" xfId="0" applyNumberFormat="1" applyFont="1" applyFill="1" applyBorder="1" applyAlignment="1" applyProtection="1">
      <alignment horizontal="center" vertical="top" wrapText="1"/>
    </xf>
    <xf numFmtId="0" fontId="1" fillId="0" borderId="1" xfId="0" applyNumberFormat="1" applyFont="1" applyFill="1" applyBorder="1" applyAlignment="1" applyProtection="1">
      <alignment horizontal="left" vertical="top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164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center" vertical="top" wrapText="1"/>
    </xf>
    <xf numFmtId="0" fontId="1" fillId="0" borderId="2" xfId="0" applyNumberFormat="1" applyFont="1" applyFill="1" applyBorder="1" applyAlignment="1" applyProtection="1">
      <alignment horizontal="left" vertical="top" wrapText="1"/>
    </xf>
    <xf numFmtId="0" fontId="1" fillId="0" borderId="6" xfId="0" applyNumberFormat="1" applyFont="1" applyFill="1" applyBorder="1" applyAlignment="1" applyProtection="1">
      <alignment horizontal="left" vertical="top" wrapText="1"/>
    </xf>
    <xf numFmtId="0" fontId="1" fillId="0" borderId="7" xfId="0" applyNumberFormat="1" applyFont="1" applyFill="1" applyBorder="1" applyAlignment="1" applyProtection="1">
      <alignment horizontal="left" vertical="top" wrapText="1"/>
    </xf>
    <xf numFmtId="0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6" xfId="0" applyNumberFormat="1" applyFont="1" applyFill="1" applyBorder="1" applyAlignment="1" applyProtection="1">
      <alignment horizontal="center" vertical="center" wrapText="1"/>
    </xf>
    <xf numFmtId="0" fontId="1" fillId="0" borderId="7" xfId="0" applyNumberFormat="1" applyFont="1" applyFill="1" applyBorder="1" applyAlignment="1" applyProtection="1">
      <alignment horizontal="center" vertical="center" wrapText="1"/>
    </xf>
    <xf numFmtId="165" fontId="1" fillId="0" borderId="1" xfId="0" applyNumberFormat="1" applyFont="1" applyFill="1" applyBorder="1" applyAlignment="1" applyProtection="1">
      <alignment horizontal="center" vertical="top" wrapText="1"/>
    </xf>
    <xf numFmtId="0" fontId="4" fillId="0" borderId="1" xfId="0" applyNumberFormat="1" applyFont="1" applyFill="1" applyBorder="1" applyAlignment="1" applyProtection="1">
      <alignment horizontal="left" vertical="center" wrapText="1"/>
    </xf>
    <xf numFmtId="164" fontId="1" fillId="0" borderId="1" xfId="0" applyNumberFormat="1" applyFont="1" applyFill="1" applyBorder="1" applyAlignment="1" applyProtection="1">
      <alignment horizontal="center" vertical="top" wrapText="1"/>
    </xf>
    <xf numFmtId="164" fontId="1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1" fillId="0" borderId="2" xfId="0" applyNumberFormat="1" applyFont="1" applyFill="1" applyBorder="1" applyAlignment="1" applyProtection="1">
      <alignment horizontal="center" vertical="top" wrapText="1"/>
    </xf>
    <xf numFmtId="0" fontId="1" fillId="0" borderId="6" xfId="0" applyNumberFormat="1" applyFont="1" applyFill="1" applyBorder="1" applyAlignment="1" applyProtection="1">
      <alignment horizontal="center" vertical="top" wrapText="1"/>
    </xf>
    <xf numFmtId="0" fontId="1" fillId="0" borderId="7" xfId="0" applyNumberFormat="1" applyFont="1" applyFill="1" applyBorder="1" applyAlignment="1" applyProtection="1">
      <alignment horizontal="center" vertical="top" wrapText="1"/>
    </xf>
    <xf numFmtId="164" fontId="4" fillId="0" borderId="3" xfId="0" applyNumberFormat="1" applyFont="1" applyFill="1" applyBorder="1" applyAlignment="1" applyProtection="1">
      <alignment horizontal="center" vertical="center" wrapText="1"/>
    </xf>
    <xf numFmtId="164" fontId="4" fillId="0" borderId="4" xfId="0" applyNumberFormat="1" applyFont="1" applyFill="1" applyBorder="1" applyAlignment="1" applyProtection="1">
      <alignment horizontal="center" vertical="center" wrapText="1"/>
    </xf>
    <xf numFmtId="164" fontId="4" fillId="0" borderId="5" xfId="0" applyNumberFormat="1" applyFont="1" applyFill="1" applyBorder="1" applyAlignment="1" applyProtection="1">
      <alignment horizontal="center" vertical="center" wrapText="1"/>
    </xf>
    <xf numFmtId="164" fontId="4" fillId="0" borderId="3" xfId="0" applyNumberFormat="1" applyFont="1" applyFill="1" applyBorder="1" applyAlignment="1" applyProtection="1">
      <alignment horizontal="center" vertical="center"/>
    </xf>
    <xf numFmtId="164" fontId="4" fillId="0" borderId="4" xfId="0" applyNumberFormat="1" applyFont="1" applyFill="1" applyBorder="1" applyAlignment="1" applyProtection="1">
      <alignment horizontal="center" vertical="center"/>
    </xf>
    <xf numFmtId="164" fontId="4" fillId="0" borderId="5" xfId="0" applyNumberFormat="1" applyFont="1" applyFill="1" applyBorder="1" applyAlignment="1" applyProtection="1">
      <alignment horizontal="center" vertical="center"/>
    </xf>
    <xf numFmtId="164" fontId="1" fillId="0" borderId="2" xfId="0" applyNumberFormat="1" applyFont="1" applyFill="1" applyBorder="1" applyAlignment="1" applyProtection="1">
      <alignment horizontal="center" vertical="center"/>
    </xf>
    <xf numFmtId="164" fontId="1" fillId="0" borderId="7" xfId="0" applyNumberFormat="1" applyFont="1" applyFill="1" applyBorder="1" applyAlignment="1" applyProtection="1">
      <alignment horizontal="center" vertical="center"/>
    </xf>
    <xf numFmtId="164" fontId="1" fillId="0" borderId="2" xfId="0" applyNumberFormat="1" applyFont="1" applyFill="1" applyBorder="1" applyAlignment="1" applyProtection="1">
      <alignment horizontal="center" vertical="center" wrapText="1"/>
    </xf>
    <xf numFmtId="165" fontId="4" fillId="0" borderId="1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center" vertical="top" wrapText="1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0" fontId="21" fillId="0" borderId="10" xfId="0" applyNumberFormat="1" applyFont="1" applyFill="1" applyBorder="1" applyAlignment="1" applyProtection="1">
      <alignment horizontal="left" vertical="top" wrapText="1"/>
    </xf>
    <xf numFmtId="16" fontId="1" fillId="0" borderId="1" xfId="0" applyNumberFormat="1" applyFont="1" applyFill="1" applyBorder="1" applyAlignment="1" applyProtection="1">
      <alignment horizontal="center" vertical="top"/>
    </xf>
    <xf numFmtId="0" fontId="1" fillId="0" borderId="1" xfId="0" applyNumberFormat="1" applyFont="1" applyFill="1" applyBorder="1" applyAlignment="1" applyProtection="1">
      <alignment horizontal="center" vertical="top"/>
    </xf>
    <xf numFmtId="0" fontId="4" fillId="0" borderId="0" xfId="0" applyNumberFormat="1" applyFont="1" applyFill="1" applyBorder="1" applyAlignment="1" applyProtection="1">
      <alignment horizontal="center"/>
    </xf>
    <xf numFmtId="0" fontId="1" fillId="0" borderId="0" xfId="0" applyNumberFormat="1" applyFont="1" applyFill="1" applyBorder="1" applyAlignment="1" applyProtection="1">
      <alignment horizontal="center"/>
    </xf>
    <xf numFmtId="0" fontId="1" fillId="0" borderId="0" xfId="0" applyNumberFormat="1" applyFont="1" applyFill="1" applyBorder="1" applyAlignment="1" applyProtection="1">
      <alignment horizontal="right" vertical="top" wrapText="1"/>
    </xf>
    <xf numFmtId="0" fontId="4" fillId="0" borderId="2" xfId="0" applyNumberFormat="1" applyFont="1" applyFill="1" applyBorder="1" applyAlignment="1" applyProtection="1">
      <alignment horizontal="left" vertical="top" wrapText="1"/>
    </xf>
    <xf numFmtId="0" fontId="4" fillId="0" borderId="7" xfId="0" applyNumberFormat="1" applyFont="1" applyFill="1" applyBorder="1" applyAlignment="1" applyProtection="1">
      <alignment horizontal="left" vertical="top" wrapText="1"/>
    </xf>
    <xf numFmtId="14" fontId="4" fillId="0" borderId="1" xfId="0" applyNumberFormat="1" applyFont="1" applyFill="1" applyBorder="1" applyAlignment="1" applyProtection="1">
      <alignment horizontal="center" vertical="center"/>
    </xf>
    <xf numFmtId="165" fontId="1" fillId="0" borderId="2" xfId="0" applyNumberFormat="1" applyFont="1" applyFill="1" applyBorder="1" applyAlignment="1" applyProtection="1">
      <alignment horizontal="center" vertical="top" wrapText="1"/>
    </xf>
    <xf numFmtId="165" fontId="1" fillId="0" borderId="6" xfId="0" applyNumberFormat="1" applyFont="1" applyFill="1" applyBorder="1" applyAlignment="1" applyProtection="1">
      <alignment horizontal="center" vertical="top" wrapText="1"/>
    </xf>
    <xf numFmtId="165" fontId="1" fillId="0" borderId="7" xfId="0" applyNumberFormat="1" applyFont="1" applyFill="1" applyBorder="1" applyAlignment="1" applyProtection="1">
      <alignment horizontal="center" vertical="top" wrapText="1"/>
    </xf>
    <xf numFmtId="14" fontId="1" fillId="0" borderId="1" xfId="0" applyNumberFormat="1" applyFont="1" applyFill="1" applyBorder="1" applyAlignment="1" applyProtection="1">
      <alignment horizontal="center" vertical="top"/>
    </xf>
    <xf numFmtId="49" fontId="1" fillId="0" borderId="1" xfId="0" applyNumberFormat="1" applyFont="1" applyFill="1" applyBorder="1" applyAlignment="1" applyProtection="1">
      <alignment horizontal="center" vertical="top"/>
    </xf>
    <xf numFmtId="0" fontId="4" fillId="0" borderId="1" xfId="0" applyNumberFormat="1" applyFont="1" applyFill="1" applyBorder="1" applyAlignment="1" applyProtection="1">
      <alignment horizontal="center" vertical="top" wrapText="1"/>
    </xf>
    <xf numFmtId="4" fontId="1" fillId="0" borderId="3" xfId="0" applyNumberFormat="1" applyFont="1" applyFill="1" applyBorder="1" applyAlignment="1" applyProtection="1">
      <alignment horizontal="center" vertical="center"/>
    </xf>
    <xf numFmtId="4" fontId="1" fillId="0" borderId="4" xfId="0" applyNumberFormat="1" applyFont="1" applyFill="1" applyBorder="1" applyAlignment="1" applyProtection="1">
      <alignment horizontal="center" vertical="center"/>
    </xf>
    <xf numFmtId="4" fontId="1" fillId="0" borderId="5" xfId="0" applyNumberFormat="1" applyFont="1" applyFill="1" applyBorder="1" applyAlignment="1" applyProtection="1">
      <alignment horizontal="center" vertical="center"/>
    </xf>
    <xf numFmtId="0" fontId="1" fillId="0" borderId="3" xfId="0" applyNumberFormat="1" applyFont="1" applyFill="1" applyBorder="1" applyAlignment="1" applyProtection="1">
      <alignment horizontal="center" vertical="center" wrapText="1"/>
    </xf>
    <xf numFmtId="0" fontId="1" fillId="0" borderId="4" xfId="0" applyNumberFormat="1" applyFont="1" applyFill="1" applyBorder="1" applyAlignment="1" applyProtection="1">
      <alignment horizontal="center" vertical="center" wrapText="1"/>
    </xf>
    <xf numFmtId="0" fontId="1" fillId="0" borderId="5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6" xfId="0" applyNumberFormat="1" applyFont="1" applyFill="1" applyBorder="1" applyAlignment="1" applyProtection="1">
      <alignment horizontal="center" vertical="center" wrapText="1"/>
    </xf>
    <xf numFmtId="0" fontId="4" fillId="0" borderId="7" xfId="0" applyNumberFormat="1" applyFont="1" applyFill="1" applyBorder="1" applyAlignment="1" applyProtection="1">
      <alignment horizontal="center" vertical="center" wrapText="1"/>
    </xf>
    <xf numFmtId="165" fontId="4" fillId="0" borderId="2" xfId="0" applyNumberFormat="1" applyFont="1" applyFill="1" applyBorder="1" applyAlignment="1" applyProtection="1">
      <alignment horizontal="center" vertical="center" wrapText="1"/>
    </xf>
    <xf numFmtId="165" fontId="4" fillId="0" borderId="6" xfId="0" applyNumberFormat="1" applyFont="1" applyFill="1" applyBorder="1" applyAlignment="1" applyProtection="1">
      <alignment horizontal="center" vertical="center" wrapText="1"/>
    </xf>
    <xf numFmtId="165" fontId="4" fillId="0" borderId="7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left" vertical="top" wrapText="1"/>
    </xf>
    <xf numFmtId="0" fontId="4" fillId="0" borderId="2" xfId="0" applyNumberFormat="1" applyFont="1" applyFill="1" applyBorder="1" applyAlignment="1" applyProtection="1">
      <alignment horizontal="left" vertical="center" wrapText="1"/>
    </xf>
    <xf numFmtId="0" fontId="4" fillId="0" borderId="6" xfId="0" applyNumberFormat="1" applyFont="1" applyFill="1" applyBorder="1" applyAlignment="1" applyProtection="1">
      <alignment horizontal="left" vertical="center" wrapText="1"/>
    </xf>
    <xf numFmtId="0" fontId="4" fillId="0" borderId="7" xfId="0" applyNumberFormat="1" applyFont="1" applyFill="1" applyBorder="1" applyAlignment="1" applyProtection="1">
      <alignment horizontal="left" vertical="center" wrapText="1"/>
    </xf>
    <xf numFmtId="0" fontId="1" fillId="0" borderId="0" xfId="0" applyNumberFormat="1" applyFont="1" applyFill="1" applyBorder="1" applyAlignment="1" applyProtection="1">
      <alignment horizontal="right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4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top"/>
    </xf>
    <xf numFmtId="2" fontId="1" fillId="0" borderId="2" xfId="0" applyNumberFormat="1" applyFont="1" applyFill="1" applyBorder="1" applyAlignment="1" applyProtection="1">
      <alignment horizontal="center" vertical="top"/>
    </xf>
    <xf numFmtId="2" fontId="1" fillId="0" borderId="6" xfId="0" applyNumberFormat="1" applyFont="1" applyFill="1" applyBorder="1" applyAlignment="1" applyProtection="1">
      <alignment horizontal="center" vertical="top"/>
    </xf>
    <xf numFmtId="2" fontId="1" fillId="0" borderId="7" xfId="0" applyNumberFormat="1" applyFont="1" applyFill="1" applyBorder="1" applyAlignment="1" applyProtection="1">
      <alignment horizontal="center" vertical="top"/>
    </xf>
    <xf numFmtId="0" fontId="2" fillId="0" borderId="1" xfId="0" applyNumberFormat="1" applyFont="1" applyFill="1" applyBorder="1" applyAlignment="1" applyProtection="1">
      <alignment horizontal="center" vertical="top" wrapText="1"/>
    </xf>
    <xf numFmtId="2" fontId="1" fillId="0" borderId="1" xfId="0" applyNumberFormat="1" applyFont="1" applyFill="1" applyBorder="1" applyAlignment="1" applyProtection="1">
      <alignment horizontal="center" vertical="top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22" fillId="0" borderId="10" xfId="0" applyFont="1" applyFill="1" applyBorder="1" applyAlignment="1">
      <alignment horizontal="left" vertical="center"/>
    </xf>
    <xf numFmtId="0" fontId="14" fillId="0" borderId="1" xfId="0" applyFont="1" applyFill="1" applyBorder="1" applyAlignment="1">
      <alignment horizontal="center" vertical="center" wrapText="1"/>
    </xf>
    <xf numFmtId="14" fontId="14" fillId="0" borderId="1" xfId="0" applyNumberFormat="1" applyFont="1" applyFill="1" applyBorder="1" applyAlignment="1">
      <alignment horizontal="center" vertical="center" wrapText="1"/>
    </xf>
    <xf numFmtId="164" fontId="14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164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/>
    </xf>
    <xf numFmtId="0" fontId="14" fillId="0" borderId="2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7" xfId="0" applyFont="1" applyFill="1" applyBorder="1" applyAlignment="1">
      <alignment horizontal="center" vertical="center" wrapText="1"/>
    </xf>
    <xf numFmtId="14" fontId="14" fillId="0" borderId="2" xfId="0" applyNumberFormat="1" applyFont="1" applyFill="1" applyBorder="1" applyAlignment="1">
      <alignment horizontal="center" vertical="center" wrapText="1"/>
    </xf>
    <xf numFmtId="14" fontId="14" fillId="0" borderId="6" xfId="0" applyNumberFormat="1" applyFont="1" applyFill="1" applyBorder="1" applyAlignment="1">
      <alignment horizontal="center" vertical="center" wrapText="1"/>
    </xf>
    <xf numFmtId="14" fontId="14" fillId="0" borderId="7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164" fontId="14" fillId="0" borderId="2" xfId="0" applyNumberFormat="1" applyFont="1" applyFill="1" applyBorder="1" applyAlignment="1">
      <alignment horizontal="center" vertical="center" wrapText="1"/>
    </xf>
    <xf numFmtId="164" fontId="14" fillId="0" borderId="6" xfId="0" applyNumberFormat="1" applyFont="1" applyFill="1" applyBorder="1" applyAlignment="1">
      <alignment horizontal="center" vertical="center" wrapText="1"/>
    </xf>
    <xf numFmtId="164" fontId="14" fillId="0" borderId="7" xfId="0" applyNumberFormat="1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center" vertical="center" wrapText="1"/>
    </xf>
    <xf numFmtId="0" fontId="16" fillId="0" borderId="7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/>
    </xf>
    <xf numFmtId="0" fontId="15" fillId="0" borderId="3" xfId="0" applyFont="1" applyFill="1" applyBorder="1" applyAlignment="1">
      <alignment horizontal="center"/>
    </xf>
    <xf numFmtId="0" fontId="15" fillId="0" borderId="4" xfId="0" applyFont="1" applyFill="1" applyBorder="1" applyAlignment="1">
      <alignment horizontal="center"/>
    </xf>
    <xf numFmtId="0" fontId="15" fillId="0" borderId="5" xfId="0" applyFont="1" applyFill="1" applyBorder="1" applyAlignment="1">
      <alignment horizontal="center"/>
    </xf>
    <xf numFmtId="0" fontId="14" fillId="0" borderId="9" xfId="0" applyFont="1" applyFill="1" applyBorder="1" applyAlignment="1">
      <alignment horizontal="left" vertical="center"/>
    </xf>
    <xf numFmtId="0" fontId="14" fillId="0" borderId="12" xfId="0" applyFont="1" applyFill="1" applyBorder="1" applyAlignment="1">
      <alignment horizontal="left" vertical="center"/>
    </xf>
    <xf numFmtId="0" fontId="14" fillId="0" borderId="13" xfId="0" applyFont="1" applyFill="1" applyBorder="1" applyAlignment="1">
      <alignment horizontal="left" vertical="center"/>
    </xf>
    <xf numFmtId="0" fontId="14" fillId="0" borderId="10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 vertical="center"/>
    </xf>
    <xf numFmtId="0" fontId="14" fillId="0" borderId="14" xfId="0" applyFont="1" applyFill="1" applyBorder="1" applyAlignment="1">
      <alignment horizontal="left" vertical="center"/>
    </xf>
    <xf numFmtId="0" fontId="14" fillId="0" borderId="11" xfId="0" applyFont="1" applyFill="1" applyBorder="1" applyAlignment="1">
      <alignment horizontal="left" vertical="center"/>
    </xf>
    <xf numFmtId="0" fontId="14" fillId="0" borderId="8" xfId="0" applyFont="1" applyFill="1" applyBorder="1" applyAlignment="1">
      <alignment horizontal="left" vertical="center"/>
    </xf>
    <xf numFmtId="0" fontId="14" fillId="0" borderId="15" xfId="0" applyFont="1" applyFill="1" applyBorder="1" applyAlignment="1">
      <alignment horizontal="left" vertical="center"/>
    </xf>
    <xf numFmtId="0" fontId="15" fillId="0" borderId="1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/>
    </xf>
    <xf numFmtId="0" fontId="14" fillId="0" borderId="0" xfId="0" applyFont="1" applyFill="1" applyBorder="1" applyAlignment="1">
      <alignment horizontal="right"/>
    </xf>
    <xf numFmtId="0" fontId="15" fillId="0" borderId="0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0" borderId="3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5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right"/>
    </xf>
    <xf numFmtId="0" fontId="14" fillId="0" borderId="0" xfId="0" applyFont="1" applyFill="1" applyAlignment="1">
      <alignment horizontal="right" wrapText="1"/>
    </xf>
    <xf numFmtId="0" fontId="11" fillId="0" borderId="10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right" vertical="center" wrapText="1"/>
    </xf>
    <xf numFmtId="0" fontId="3" fillId="0" borderId="0" xfId="0" applyNumberFormat="1" applyFont="1" applyFill="1" applyBorder="1" applyAlignment="1" applyProtection="1">
      <alignment horizontal="center" vertical="top" wrapText="1"/>
    </xf>
    <xf numFmtId="0" fontId="3" fillId="0" borderId="0" xfId="0" applyNumberFormat="1" applyFont="1" applyFill="1" applyBorder="1" applyAlignment="1" applyProtection="1">
      <alignment horizontal="right" vertical="top" wrapText="1"/>
    </xf>
    <xf numFmtId="0" fontId="4" fillId="0" borderId="0" xfId="0" applyNumberFormat="1" applyFont="1" applyFill="1" applyBorder="1" applyAlignment="1" applyProtection="1">
      <alignment horizontal="center" vertical="top" wrapText="1"/>
    </xf>
    <xf numFmtId="0" fontId="4" fillId="0" borderId="5" xfId="0" applyNumberFormat="1" applyFont="1" applyFill="1" applyBorder="1" applyAlignment="1" applyProtection="1">
      <alignment horizontal="center" vertical="center" wrapText="1"/>
    </xf>
    <xf numFmtId="168" fontId="1" fillId="0" borderId="0" xfId="0" applyNumberFormat="1" applyFont="1" applyFill="1" applyBorder="1" applyAlignment="1" applyProtection="1"/>
    <xf numFmtId="169" fontId="1" fillId="0" borderId="0" xfId="0" applyNumberFormat="1" applyFont="1" applyFill="1" applyBorder="1" applyAlignment="1" applyProtection="1"/>
    <xf numFmtId="4" fontId="1" fillId="0" borderId="0" xfId="0" applyNumberFormat="1" applyFont="1" applyFill="1" applyBorder="1" applyAlignment="1" applyProtection="1"/>
    <xf numFmtId="0" fontId="4" fillId="0" borderId="6" xfId="0" applyNumberFormat="1" applyFont="1" applyFill="1" applyBorder="1" applyAlignment="1" applyProtection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00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YC485"/>
  <sheetViews>
    <sheetView tabSelected="1" view="pageBreakPreview" zoomScale="70" zoomScaleNormal="70" zoomScaleSheetLayoutView="70" zoomScalePageLayoutView="70" workbookViewId="0">
      <selection sqref="A1:XFD1048576"/>
    </sheetView>
  </sheetViews>
  <sheetFormatPr defaultColWidth="8.85546875" defaultRowHeight="75" customHeight="1" x14ac:dyDescent="0.3"/>
  <cols>
    <col min="1" max="1" width="14.140625" style="27" customWidth="1"/>
    <col min="2" max="2" width="43" style="3" customWidth="1"/>
    <col min="3" max="3" width="18" style="3" customWidth="1"/>
    <col min="4" max="4" width="37.5703125" style="3" customWidth="1"/>
    <col min="5" max="5" width="19.85546875" style="3" customWidth="1"/>
    <col min="6" max="6" width="18.140625" style="3" customWidth="1"/>
    <col min="7" max="7" width="20.140625" style="3" customWidth="1"/>
    <col min="8" max="12" width="15.85546875" style="3" customWidth="1"/>
    <col min="13" max="13" width="19.5703125" style="3" customWidth="1"/>
    <col min="14" max="14" width="19.42578125" style="3" customWidth="1"/>
    <col min="15" max="15" width="34" style="3" customWidth="1"/>
    <col min="16" max="16" width="19.85546875" style="3" customWidth="1"/>
    <col min="17" max="17" width="18.140625" style="3" customWidth="1"/>
    <col min="18" max="16384" width="8.85546875" style="3"/>
  </cols>
  <sheetData>
    <row r="1" spans="1:15" ht="33" customHeight="1" x14ac:dyDescent="0.3">
      <c r="A1" s="111"/>
      <c r="B1" s="111"/>
      <c r="C1" s="111"/>
      <c r="D1" s="2"/>
      <c r="E1" s="2"/>
      <c r="F1" s="110"/>
      <c r="G1" s="2"/>
      <c r="O1" s="4" t="s">
        <v>579</v>
      </c>
    </row>
    <row r="2" spans="1:15" ht="68.25" customHeight="1" x14ac:dyDescent="0.3">
      <c r="A2" s="111"/>
      <c r="B2" s="111"/>
      <c r="C2" s="111"/>
      <c r="D2" s="2"/>
      <c r="E2" s="2"/>
      <c r="F2" s="166" t="s">
        <v>573</v>
      </c>
      <c r="G2" s="167"/>
      <c r="N2" s="194" t="s">
        <v>564</v>
      </c>
      <c r="O2" s="194"/>
    </row>
    <row r="3" spans="1:15" ht="24.75" customHeight="1" x14ac:dyDescent="0.3">
      <c r="A3" s="111"/>
      <c r="B3" s="111"/>
      <c r="C3" s="111"/>
      <c r="D3" s="2"/>
      <c r="E3" s="2"/>
      <c r="F3" s="2"/>
      <c r="G3" s="2"/>
      <c r="N3" s="105"/>
      <c r="O3" s="105"/>
    </row>
    <row r="4" spans="1:15" ht="30.75" customHeight="1" x14ac:dyDescent="0.3">
      <c r="A4" s="168" t="s">
        <v>254</v>
      </c>
      <c r="B4" s="168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</row>
    <row r="5" spans="1:15" ht="24.75" customHeight="1" x14ac:dyDescent="0.3">
      <c r="A5" s="160" t="s">
        <v>55</v>
      </c>
      <c r="B5" s="160"/>
      <c r="C5" s="160"/>
      <c r="D5" s="160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</row>
    <row r="6" spans="1:15" ht="19.5" customHeight="1" x14ac:dyDescent="0.3">
      <c r="A6" s="160" t="s">
        <v>68</v>
      </c>
      <c r="B6" s="160"/>
      <c r="C6" s="160"/>
      <c r="D6" s="160"/>
      <c r="E6" s="160"/>
      <c r="F6" s="160"/>
      <c r="G6" s="160"/>
      <c r="H6" s="160"/>
      <c r="I6" s="160"/>
      <c r="J6" s="160"/>
      <c r="K6" s="160"/>
      <c r="L6" s="160"/>
      <c r="M6" s="160"/>
      <c r="N6" s="160"/>
      <c r="O6" s="160"/>
    </row>
    <row r="7" spans="1:15" ht="15" customHeight="1" x14ac:dyDescent="0.3">
      <c r="A7" s="162"/>
      <c r="B7" s="162"/>
      <c r="C7" s="162"/>
      <c r="D7" s="162"/>
      <c r="E7" s="162"/>
      <c r="F7" s="162"/>
      <c r="G7" s="162"/>
      <c r="H7" s="162"/>
      <c r="I7" s="162"/>
      <c r="J7" s="162"/>
      <c r="K7" s="162"/>
      <c r="L7" s="162"/>
      <c r="M7" s="162"/>
      <c r="N7" s="162"/>
      <c r="O7" s="162"/>
    </row>
    <row r="8" spans="1:15" ht="38.25" customHeight="1" x14ac:dyDescent="0.3">
      <c r="A8" s="161" t="s">
        <v>0</v>
      </c>
      <c r="B8" s="133" t="s">
        <v>56</v>
      </c>
      <c r="C8" s="133" t="s">
        <v>1</v>
      </c>
      <c r="D8" s="133" t="s">
        <v>2</v>
      </c>
      <c r="E8" s="133" t="s">
        <v>3</v>
      </c>
      <c r="F8" s="161" t="s">
        <v>4</v>
      </c>
      <c r="G8" s="161"/>
      <c r="H8" s="161"/>
      <c r="I8" s="161"/>
      <c r="J8" s="161"/>
      <c r="K8" s="161"/>
      <c r="L8" s="161"/>
      <c r="M8" s="161"/>
      <c r="N8" s="161"/>
      <c r="O8" s="133" t="s">
        <v>5</v>
      </c>
    </row>
    <row r="9" spans="1:15" ht="53.25" customHeight="1" x14ac:dyDescent="0.3">
      <c r="A9" s="161"/>
      <c r="B9" s="133"/>
      <c r="C9" s="133"/>
      <c r="D9" s="133"/>
      <c r="E9" s="133"/>
      <c r="F9" s="108">
        <v>2023</v>
      </c>
      <c r="G9" s="108">
        <v>2024</v>
      </c>
      <c r="H9" s="181">
        <v>2025</v>
      </c>
      <c r="I9" s="182"/>
      <c r="J9" s="182"/>
      <c r="K9" s="182"/>
      <c r="L9" s="183"/>
      <c r="M9" s="99">
        <v>2026</v>
      </c>
      <c r="N9" s="99">
        <v>2027</v>
      </c>
      <c r="O9" s="133"/>
    </row>
    <row r="10" spans="1:15" ht="24.75" customHeight="1" x14ac:dyDescent="0.3">
      <c r="A10" s="99">
        <v>1</v>
      </c>
      <c r="B10" s="99">
        <v>2</v>
      </c>
      <c r="C10" s="99">
        <v>3</v>
      </c>
      <c r="D10" s="99">
        <v>4</v>
      </c>
      <c r="E10" s="99">
        <v>5</v>
      </c>
      <c r="F10" s="108">
        <v>6</v>
      </c>
      <c r="G10" s="108">
        <v>7</v>
      </c>
      <c r="H10" s="181">
        <v>8</v>
      </c>
      <c r="I10" s="182"/>
      <c r="J10" s="182"/>
      <c r="K10" s="182"/>
      <c r="L10" s="183"/>
      <c r="M10" s="99">
        <v>9</v>
      </c>
      <c r="N10" s="99">
        <v>10</v>
      </c>
      <c r="O10" s="99">
        <v>11</v>
      </c>
    </row>
    <row r="11" spans="1:15" ht="26.25" customHeight="1" x14ac:dyDescent="0.3">
      <c r="A11" s="101"/>
      <c r="B11" s="195" t="s">
        <v>132</v>
      </c>
      <c r="C11" s="196"/>
      <c r="D11" s="196"/>
      <c r="E11" s="196"/>
      <c r="F11" s="196"/>
      <c r="G11" s="196"/>
      <c r="H11" s="196"/>
      <c r="I11" s="196"/>
      <c r="J11" s="196"/>
      <c r="K11" s="196"/>
      <c r="L11" s="196"/>
      <c r="M11" s="196"/>
      <c r="N11" s="196"/>
      <c r="O11" s="196"/>
    </row>
    <row r="12" spans="1:15" ht="30" customHeight="1" x14ac:dyDescent="0.3">
      <c r="A12" s="165" t="s">
        <v>6</v>
      </c>
      <c r="B12" s="132" t="s">
        <v>7</v>
      </c>
      <c r="C12" s="165" t="s">
        <v>67</v>
      </c>
      <c r="D12" s="5" t="s">
        <v>8</v>
      </c>
      <c r="E12" s="92">
        <f>F12+G12+H12+M12+N12</f>
        <v>2720335.264</v>
      </c>
      <c r="F12" s="92">
        <f>SUM(F13:F14)</f>
        <v>8310.3119999999999</v>
      </c>
      <c r="G12" s="98">
        <f>SUM(G13:G14)</f>
        <v>50220.451999999997</v>
      </c>
      <c r="H12" s="120">
        <f>SUM(H13:H14)</f>
        <v>280234.48</v>
      </c>
      <c r="I12" s="121"/>
      <c r="J12" s="121"/>
      <c r="K12" s="121"/>
      <c r="L12" s="122"/>
      <c r="M12" s="92">
        <f>SUM(M13:M14)</f>
        <v>963122.2</v>
      </c>
      <c r="N12" s="92">
        <f>SUM(N13:N14)</f>
        <v>1418447.82</v>
      </c>
      <c r="O12" s="135"/>
    </row>
    <row r="13" spans="1:15" ht="45" customHeight="1" x14ac:dyDescent="0.3">
      <c r="A13" s="165"/>
      <c r="B13" s="132"/>
      <c r="C13" s="165"/>
      <c r="D13" s="94" t="s">
        <v>10</v>
      </c>
      <c r="E13" s="92">
        <f>F13+G13+H13+M13+N13</f>
        <v>1806225.44</v>
      </c>
      <c r="F13" s="92">
        <f>F17</f>
        <v>600.49</v>
      </c>
      <c r="G13" s="98">
        <f>G17</f>
        <v>25350</v>
      </c>
      <c r="H13" s="120">
        <f>H17+H23+H36</f>
        <v>215140.81</v>
      </c>
      <c r="I13" s="121"/>
      <c r="J13" s="121"/>
      <c r="K13" s="121"/>
      <c r="L13" s="122"/>
      <c r="M13" s="92">
        <f>M17+M23+M36</f>
        <v>693204.72</v>
      </c>
      <c r="N13" s="92">
        <f>N17+N23+N36</f>
        <v>871929.42</v>
      </c>
      <c r="O13" s="135"/>
    </row>
    <row r="14" spans="1:15" ht="45" customHeight="1" x14ac:dyDescent="0.3">
      <c r="A14" s="165"/>
      <c r="B14" s="132"/>
      <c r="C14" s="165"/>
      <c r="D14" s="94" t="s">
        <v>11</v>
      </c>
      <c r="E14" s="92">
        <f>F14+G14+H14+M14+N14</f>
        <v>914109.82400000002</v>
      </c>
      <c r="F14" s="92">
        <f>F18+F24+F31+F37</f>
        <v>7709.8220000000001</v>
      </c>
      <c r="G14" s="98">
        <f>G18+G24+G31+G37</f>
        <v>24870.451999999997</v>
      </c>
      <c r="H14" s="120">
        <f>H18+H24+H31+H37</f>
        <v>65093.67</v>
      </c>
      <c r="I14" s="121"/>
      <c r="J14" s="121"/>
      <c r="K14" s="121"/>
      <c r="L14" s="122"/>
      <c r="M14" s="92">
        <f>M18+M24+M31+M37</f>
        <v>269917.48</v>
      </c>
      <c r="N14" s="92">
        <f>N18+N24+N31+N37</f>
        <v>546518.4</v>
      </c>
      <c r="O14" s="135"/>
    </row>
    <row r="15" spans="1:15" ht="35.25" customHeight="1" x14ac:dyDescent="0.3">
      <c r="A15" s="165"/>
      <c r="B15" s="132"/>
      <c r="C15" s="165"/>
      <c r="D15" s="94" t="s">
        <v>12</v>
      </c>
      <c r="E15" s="92">
        <f>SUM(F15:N15)</f>
        <v>0</v>
      </c>
      <c r="F15" s="92">
        <f>F25</f>
        <v>0</v>
      </c>
      <c r="G15" s="98">
        <f>G25</f>
        <v>0</v>
      </c>
      <c r="H15" s="120">
        <f t="shared" ref="H15:N15" si="0">H25</f>
        <v>0</v>
      </c>
      <c r="I15" s="121"/>
      <c r="J15" s="121"/>
      <c r="K15" s="121"/>
      <c r="L15" s="122"/>
      <c r="M15" s="92">
        <f t="shared" si="0"/>
        <v>0</v>
      </c>
      <c r="N15" s="92">
        <f t="shared" si="0"/>
        <v>0</v>
      </c>
      <c r="O15" s="135"/>
    </row>
    <row r="16" spans="1:15" ht="32.25" customHeight="1" x14ac:dyDescent="0.3">
      <c r="A16" s="165" t="s">
        <v>13</v>
      </c>
      <c r="B16" s="132" t="s">
        <v>69</v>
      </c>
      <c r="C16" s="165" t="s">
        <v>67</v>
      </c>
      <c r="D16" s="94" t="s">
        <v>8</v>
      </c>
      <c r="E16" s="92">
        <f>'Строительство и реконструкция'!K75</f>
        <v>2412558.2799999998</v>
      </c>
      <c r="F16" s="92">
        <f>'Строительство и реконструкция'!L75</f>
        <v>960.78</v>
      </c>
      <c r="G16" s="92">
        <f>'Строительство и реконструкция'!M75</f>
        <v>45649.67</v>
      </c>
      <c r="H16" s="120">
        <f>'Строительство и реконструкция'!N75</f>
        <v>279234.48</v>
      </c>
      <c r="I16" s="121"/>
      <c r="J16" s="121"/>
      <c r="K16" s="121"/>
      <c r="L16" s="122"/>
      <c r="M16" s="92">
        <f>'Строительство и реконструкция'!O75</f>
        <v>817605.53</v>
      </c>
      <c r="N16" s="92">
        <f>'Строительство и реконструкция'!P75</f>
        <v>1269107.82</v>
      </c>
      <c r="O16" s="135" t="s">
        <v>265</v>
      </c>
    </row>
    <row r="17" spans="1:15" ht="39.75" customHeight="1" x14ac:dyDescent="0.3">
      <c r="A17" s="165"/>
      <c r="B17" s="132"/>
      <c r="C17" s="165"/>
      <c r="D17" s="94" t="s">
        <v>10</v>
      </c>
      <c r="E17" s="92">
        <f>'Строительство и реконструкция'!K76</f>
        <v>1570589.78</v>
      </c>
      <c r="F17" s="92">
        <f>'Строительство и реконструкция'!L76</f>
        <v>600.49</v>
      </c>
      <c r="G17" s="92">
        <f>'Строительство и реконструкция'!M76</f>
        <v>25350</v>
      </c>
      <c r="H17" s="120">
        <f>'Строительство и реконструкция'!N76</f>
        <v>215140.81</v>
      </c>
      <c r="I17" s="121"/>
      <c r="J17" s="121"/>
      <c r="K17" s="121"/>
      <c r="L17" s="122"/>
      <c r="M17" s="92">
        <f>'Строительство и реконструкция'!O76</f>
        <v>550133.22</v>
      </c>
      <c r="N17" s="92">
        <f>'Строительство и реконструкция'!P76</f>
        <v>779365.26</v>
      </c>
      <c r="O17" s="135"/>
    </row>
    <row r="18" spans="1:15" ht="39" customHeight="1" x14ac:dyDescent="0.3">
      <c r="A18" s="165"/>
      <c r="B18" s="132"/>
      <c r="C18" s="165"/>
      <c r="D18" s="94" t="s">
        <v>11</v>
      </c>
      <c r="E18" s="92">
        <f>'Строительство и реконструкция'!K77</f>
        <v>841968.5</v>
      </c>
      <c r="F18" s="92">
        <f>'Строительство и реконструкция'!L77</f>
        <v>360.29</v>
      </c>
      <c r="G18" s="92">
        <f>'Строительство и реконструкция'!M77</f>
        <v>20299.669999999998</v>
      </c>
      <c r="H18" s="120">
        <f>'Строительство и реконструкция'!N77</f>
        <v>64093.67</v>
      </c>
      <c r="I18" s="121"/>
      <c r="J18" s="121"/>
      <c r="K18" s="121"/>
      <c r="L18" s="122"/>
      <c r="M18" s="92">
        <f>'Строительство и реконструкция'!O77</f>
        <v>267472.31</v>
      </c>
      <c r="N18" s="92">
        <f>'Строительство и реконструкция'!P77</f>
        <v>489742.56</v>
      </c>
      <c r="O18" s="135"/>
    </row>
    <row r="19" spans="1:15" ht="25.5" customHeight="1" x14ac:dyDescent="0.3">
      <c r="A19" s="165"/>
      <c r="B19" s="132" t="s">
        <v>296</v>
      </c>
      <c r="C19" s="133" t="s">
        <v>102</v>
      </c>
      <c r="D19" s="133" t="s">
        <v>102</v>
      </c>
      <c r="E19" s="134" t="s">
        <v>103</v>
      </c>
      <c r="F19" s="134" t="s">
        <v>104</v>
      </c>
      <c r="G19" s="158" t="s">
        <v>509</v>
      </c>
      <c r="H19" s="145" t="s">
        <v>508</v>
      </c>
      <c r="I19" s="134" t="s">
        <v>333</v>
      </c>
      <c r="J19" s="134"/>
      <c r="K19" s="134"/>
      <c r="L19" s="134"/>
      <c r="M19" s="134" t="s">
        <v>106</v>
      </c>
      <c r="N19" s="134" t="s">
        <v>107</v>
      </c>
      <c r="O19" s="135"/>
    </row>
    <row r="20" spans="1:15" ht="23.25" customHeight="1" x14ac:dyDescent="0.3">
      <c r="A20" s="165"/>
      <c r="B20" s="132"/>
      <c r="C20" s="133"/>
      <c r="D20" s="133"/>
      <c r="E20" s="134"/>
      <c r="F20" s="134"/>
      <c r="G20" s="157"/>
      <c r="H20" s="134"/>
      <c r="I20" s="92" t="s">
        <v>328</v>
      </c>
      <c r="J20" s="92" t="s">
        <v>329</v>
      </c>
      <c r="K20" s="92" t="s">
        <v>330</v>
      </c>
      <c r="L20" s="92" t="s">
        <v>331</v>
      </c>
      <c r="M20" s="134"/>
      <c r="N20" s="134"/>
      <c r="O20" s="135"/>
    </row>
    <row r="21" spans="1:15" ht="29.25" customHeight="1" x14ac:dyDescent="0.3">
      <c r="A21" s="165"/>
      <c r="B21" s="132"/>
      <c r="C21" s="133"/>
      <c r="D21" s="133"/>
      <c r="E21" s="6">
        <f>F21+G21+H21+M21+N21</f>
        <v>6</v>
      </c>
      <c r="F21" s="6">
        <v>0</v>
      </c>
      <c r="G21" s="6">
        <v>0</v>
      </c>
      <c r="H21" s="6">
        <v>1</v>
      </c>
      <c r="I21" s="6">
        <v>0</v>
      </c>
      <c r="J21" s="6">
        <v>0</v>
      </c>
      <c r="K21" s="6">
        <v>0</v>
      </c>
      <c r="L21" s="6">
        <v>1</v>
      </c>
      <c r="M21" s="6">
        <v>4</v>
      </c>
      <c r="N21" s="6">
        <v>1</v>
      </c>
      <c r="O21" s="135"/>
    </row>
    <row r="22" spans="1:15" ht="27" customHeight="1" x14ac:dyDescent="0.3">
      <c r="A22" s="176" t="s">
        <v>16</v>
      </c>
      <c r="B22" s="132" t="s">
        <v>70</v>
      </c>
      <c r="C22" s="165" t="s">
        <v>67</v>
      </c>
      <c r="D22" s="94" t="s">
        <v>8</v>
      </c>
      <c r="E22" s="92">
        <f>'Строительство и реконструкция'!K88</f>
        <v>292856.67</v>
      </c>
      <c r="F22" s="92">
        <v>0</v>
      </c>
      <c r="G22" s="92">
        <v>0</v>
      </c>
      <c r="H22" s="120">
        <f>'Строительство и реконструкция'!N88</f>
        <v>0</v>
      </c>
      <c r="I22" s="121"/>
      <c r="J22" s="121"/>
      <c r="K22" s="121"/>
      <c r="L22" s="122"/>
      <c r="M22" s="92">
        <f>'Строительство и реконструкция'!O88</f>
        <v>144516.66999999998</v>
      </c>
      <c r="N22" s="92">
        <f>'Строительство и реконструкция'!P88</f>
        <v>148340</v>
      </c>
      <c r="O22" s="135" t="s">
        <v>264</v>
      </c>
    </row>
    <row r="23" spans="1:15" ht="34.5" customHeight="1" x14ac:dyDescent="0.3">
      <c r="A23" s="176"/>
      <c r="B23" s="132"/>
      <c r="C23" s="165"/>
      <c r="D23" s="94" t="s">
        <v>10</v>
      </c>
      <c r="E23" s="92">
        <f>'Строительство и реконструкция'!K89</f>
        <v>235635.66</v>
      </c>
      <c r="F23" s="92">
        <v>0</v>
      </c>
      <c r="G23" s="92">
        <v>0</v>
      </c>
      <c r="H23" s="120">
        <f>'Строительство и реконструкция'!N89</f>
        <v>0</v>
      </c>
      <c r="I23" s="121"/>
      <c r="J23" s="121"/>
      <c r="K23" s="121"/>
      <c r="L23" s="122"/>
      <c r="M23" s="92">
        <f>'Строительство и реконструкция'!O89</f>
        <v>143071.5</v>
      </c>
      <c r="N23" s="92">
        <f>'Строительство и реконструкция'!P89</f>
        <v>92564.160000000003</v>
      </c>
      <c r="O23" s="135"/>
    </row>
    <row r="24" spans="1:15" ht="34.5" customHeight="1" x14ac:dyDescent="0.3">
      <c r="A24" s="176"/>
      <c r="B24" s="132"/>
      <c r="C24" s="165"/>
      <c r="D24" s="94" t="s">
        <v>11</v>
      </c>
      <c r="E24" s="92">
        <f>'Строительство и реконструкция'!K90</f>
        <v>57221.009999999995</v>
      </c>
      <c r="F24" s="92">
        <v>0</v>
      </c>
      <c r="G24" s="92">
        <v>0</v>
      </c>
      <c r="H24" s="120">
        <f>'Строительство и реконструкция'!N90</f>
        <v>0</v>
      </c>
      <c r="I24" s="121"/>
      <c r="J24" s="121"/>
      <c r="K24" s="121"/>
      <c r="L24" s="122"/>
      <c r="M24" s="92">
        <f>'Строительство и реконструкция'!O90</f>
        <v>1445.17</v>
      </c>
      <c r="N24" s="92">
        <f>'Строительство и реконструкция'!P90</f>
        <v>55775.839999999997</v>
      </c>
      <c r="O24" s="135"/>
    </row>
    <row r="25" spans="1:15" ht="34.5" customHeight="1" x14ac:dyDescent="0.3">
      <c r="A25" s="176"/>
      <c r="B25" s="132"/>
      <c r="C25" s="165"/>
      <c r="D25" s="94" t="s">
        <v>15</v>
      </c>
      <c r="E25" s="92">
        <v>0</v>
      </c>
      <c r="F25" s="92">
        <v>0</v>
      </c>
      <c r="G25" s="92">
        <v>0</v>
      </c>
      <c r="H25" s="120">
        <v>0</v>
      </c>
      <c r="I25" s="121"/>
      <c r="J25" s="121"/>
      <c r="K25" s="121"/>
      <c r="L25" s="122"/>
      <c r="M25" s="92">
        <v>0</v>
      </c>
      <c r="N25" s="92">
        <v>0</v>
      </c>
      <c r="O25" s="135"/>
    </row>
    <row r="26" spans="1:15" ht="28.5" customHeight="1" x14ac:dyDescent="0.3">
      <c r="A26" s="176"/>
      <c r="B26" s="132" t="s">
        <v>297</v>
      </c>
      <c r="C26" s="133" t="s">
        <v>102</v>
      </c>
      <c r="D26" s="133" t="s">
        <v>102</v>
      </c>
      <c r="E26" s="134" t="s">
        <v>103</v>
      </c>
      <c r="F26" s="134" t="s">
        <v>104</v>
      </c>
      <c r="G26" s="158" t="s">
        <v>509</v>
      </c>
      <c r="H26" s="145" t="s">
        <v>508</v>
      </c>
      <c r="I26" s="134" t="s">
        <v>333</v>
      </c>
      <c r="J26" s="134"/>
      <c r="K26" s="134"/>
      <c r="L26" s="134"/>
      <c r="M26" s="134" t="s">
        <v>106</v>
      </c>
      <c r="N26" s="134" t="s">
        <v>107</v>
      </c>
      <c r="O26" s="135"/>
    </row>
    <row r="27" spans="1:15" ht="24" customHeight="1" x14ac:dyDescent="0.3">
      <c r="A27" s="176"/>
      <c r="B27" s="132"/>
      <c r="C27" s="133"/>
      <c r="D27" s="133"/>
      <c r="E27" s="134"/>
      <c r="F27" s="134"/>
      <c r="G27" s="157"/>
      <c r="H27" s="134"/>
      <c r="I27" s="92" t="s">
        <v>328</v>
      </c>
      <c r="J27" s="92" t="s">
        <v>329</v>
      </c>
      <c r="K27" s="92" t="s">
        <v>330</v>
      </c>
      <c r="L27" s="92" t="s">
        <v>331</v>
      </c>
      <c r="M27" s="134"/>
      <c r="N27" s="134"/>
      <c r="O27" s="135"/>
    </row>
    <row r="28" spans="1:15" ht="35.25" customHeight="1" x14ac:dyDescent="0.3">
      <c r="A28" s="176"/>
      <c r="B28" s="132"/>
      <c r="C28" s="133"/>
      <c r="D28" s="133"/>
      <c r="E28" s="6">
        <v>3</v>
      </c>
      <c r="F28" s="6">
        <v>0</v>
      </c>
      <c r="G28" s="6">
        <v>0</v>
      </c>
      <c r="H28" s="6">
        <v>0</v>
      </c>
      <c r="I28" s="6">
        <v>0</v>
      </c>
      <c r="J28" s="6">
        <v>0</v>
      </c>
      <c r="K28" s="6">
        <v>0</v>
      </c>
      <c r="L28" s="6">
        <v>0</v>
      </c>
      <c r="M28" s="6">
        <v>1</v>
      </c>
      <c r="N28" s="6">
        <v>2</v>
      </c>
      <c r="O28" s="135"/>
    </row>
    <row r="29" spans="1:15" ht="27" customHeight="1" x14ac:dyDescent="0.3">
      <c r="A29" s="165" t="s">
        <v>22</v>
      </c>
      <c r="B29" s="132" t="s">
        <v>100</v>
      </c>
      <c r="C29" s="135" t="s">
        <v>67</v>
      </c>
      <c r="D29" s="94" t="s">
        <v>14</v>
      </c>
      <c r="E29" s="92">
        <f>'Строительство и реконструкция'!K95</f>
        <v>3941.5639999999999</v>
      </c>
      <c r="F29" s="92">
        <f>'Строительство и реконструкция'!L95</f>
        <v>1970.7819999999999</v>
      </c>
      <c r="G29" s="92">
        <f>'Строительство и реконструкция'!M95</f>
        <v>1970.7819999999999</v>
      </c>
      <c r="H29" s="134">
        <f>'Строительство и реконструкция'!N95</f>
        <v>0</v>
      </c>
      <c r="I29" s="134"/>
      <c r="J29" s="134"/>
      <c r="K29" s="134"/>
      <c r="L29" s="134"/>
      <c r="M29" s="92">
        <f>'Строительство и реконструкция'!O95</f>
        <v>0</v>
      </c>
      <c r="N29" s="92">
        <f>'Строительство и реконструкция'!P95</f>
        <v>0</v>
      </c>
      <c r="O29" s="135" t="s">
        <v>264</v>
      </c>
    </row>
    <row r="30" spans="1:15" ht="34.5" customHeight="1" x14ac:dyDescent="0.3">
      <c r="A30" s="165"/>
      <c r="B30" s="132"/>
      <c r="C30" s="135"/>
      <c r="D30" s="94" t="s">
        <v>10</v>
      </c>
      <c r="E30" s="92">
        <f>'Строительство и реконструкция'!K96</f>
        <v>0</v>
      </c>
      <c r="F30" s="92">
        <f>'Строительство и реконструкция'!L96</f>
        <v>0</v>
      </c>
      <c r="G30" s="92">
        <f>'Строительство и реконструкция'!M96</f>
        <v>0</v>
      </c>
      <c r="H30" s="134">
        <f>'Строительство и реконструкция'!N96</f>
        <v>0</v>
      </c>
      <c r="I30" s="134"/>
      <c r="J30" s="134"/>
      <c r="K30" s="134"/>
      <c r="L30" s="134"/>
      <c r="M30" s="92">
        <f>'Строительство и реконструкция'!O96</f>
        <v>0</v>
      </c>
      <c r="N30" s="92">
        <f>'Строительство и реконструкция'!P96</f>
        <v>0</v>
      </c>
      <c r="O30" s="135"/>
    </row>
    <row r="31" spans="1:15" ht="34.5" customHeight="1" x14ac:dyDescent="0.3">
      <c r="A31" s="165"/>
      <c r="B31" s="132"/>
      <c r="C31" s="135"/>
      <c r="D31" s="94" t="s">
        <v>11</v>
      </c>
      <c r="E31" s="92">
        <f>'Строительство и реконструкция'!K97</f>
        <v>3941.5639999999999</v>
      </c>
      <c r="F31" s="92">
        <f>'Строительство и реконструкция'!L97</f>
        <v>1970.7819999999999</v>
      </c>
      <c r="G31" s="92">
        <f>'Строительство и реконструкция'!M97</f>
        <v>1970.7819999999999</v>
      </c>
      <c r="H31" s="134">
        <f>'Строительство и реконструкция'!N97</f>
        <v>0</v>
      </c>
      <c r="I31" s="134"/>
      <c r="J31" s="134"/>
      <c r="K31" s="134"/>
      <c r="L31" s="134"/>
      <c r="M31" s="92">
        <f>'Строительство и реконструкция'!O97</f>
        <v>0</v>
      </c>
      <c r="N31" s="92">
        <f>'Строительство и реконструкция'!P97</f>
        <v>0</v>
      </c>
      <c r="O31" s="135"/>
    </row>
    <row r="32" spans="1:15" ht="21" customHeight="1" x14ac:dyDescent="0.3">
      <c r="A32" s="165"/>
      <c r="B32" s="132" t="s">
        <v>71</v>
      </c>
      <c r="C32" s="133" t="s">
        <v>102</v>
      </c>
      <c r="D32" s="133" t="s">
        <v>102</v>
      </c>
      <c r="E32" s="134" t="s">
        <v>103</v>
      </c>
      <c r="F32" s="134" t="s">
        <v>104</v>
      </c>
      <c r="G32" s="145" t="s">
        <v>509</v>
      </c>
      <c r="H32" s="145" t="s">
        <v>508</v>
      </c>
      <c r="I32" s="134" t="s">
        <v>333</v>
      </c>
      <c r="J32" s="134"/>
      <c r="K32" s="134"/>
      <c r="L32" s="134"/>
      <c r="M32" s="134" t="s">
        <v>106</v>
      </c>
      <c r="N32" s="134" t="s">
        <v>107</v>
      </c>
      <c r="O32" s="135"/>
    </row>
    <row r="33" spans="1:16" ht="21" customHeight="1" x14ac:dyDescent="0.3">
      <c r="A33" s="165"/>
      <c r="B33" s="132"/>
      <c r="C33" s="133"/>
      <c r="D33" s="133"/>
      <c r="E33" s="134"/>
      <c r="F33" s="134"/>
      <c r="G33" s="134"/>
      <c r="H33" s="134"/>
      <c r="I33" s="92" t="s">
        <v>328</v>
      </c>
      <c r="J33" s="92" t="s">
        <v>329</v>
      </c>
      <c r="K33" s="92" t="s">
        <v>330</v>
      </c>
      <c r="L33" s="92" t="s">
        <v>331</v>
      </c>
      <c r="M33" s="134"/>
      <c r="N33" s="134"/>
      <c r="O33" s="135"/>
    </row>
    <row r="34" spans="1:16" ht="30" customHeight="1" x14ac:dyDescent="0.35">
      <c r="A34" s="165"/>
      <c r="B34" s="132"/>
      <c r="C34" s="133"/>
      <c r="D34" s="133"/>
      <c r="E34" s="6">
        <v>0</v>
      </c>
      <c r="F34" s="6">
        <v>0</v>
      </c>
      <c r="G34" s="6">
        <v>0</v>
      </c>
      <c r="H34" s="6">
        <v>0</v>
      </c>
      <c r="I34" s="6">
        <v>0</v>
      </c>
      <c r="J34" s="6">
        <v>0</v>
      </c>
      <c r="K34" s="6">
        <v>0</v>
      </c>
      <c r="L34" s="6">
        <v>0</v>
      </c>
      <c r="M34" s="6">
        <v>0</v>
      </c>
      <c r="N34" s="6">
        <v>0</v>
      </c>
      <c r="O34" s="135"/>
      <c r="P34" s="7"/>
    </row>
    <row r="35" spans="1:16" ht="32.25" customHeight="1" x14ac:dyDescent="0.3">
      <c r="A35" s="176" t="s">
        <v>19</v>
      </c>
      <c r="B35" s="132" t="s">
        <v>108</v>
      </c>
      <c r="C35" s="165" t="s">
        <v>67</v>
      </c>
      <c r="D35" s="94" t="s">
        <v>14</v>
      </c>
      <c r="E35" s="92">
        <f>E36+E37</f>
        <v>10978.75</v>
      </c>
      <c r="F35" s="92">
        <f t="shared" ref="F35:N35" si="1">F36+F37</f>
        <v>5378.75</v>
      </c>
      <c r="G35" s="92">
        <f t="shared" si="1"/>
        <v>2600</v>
      </c>
      <c r="H35" s="134">
        <f t="shared" si="1"/>
        <v>1000</v>
      </c>
      <c r="I35" s="134"/>
      <c r="J35" s="134"/>
      <c r="K35" s="134"/>
      <c r="L35" s="134"/>
      <c r="M35" s="92">
        <f t="shared" si="1"/>
        <v>1000</v>
      </c>
      <c r="N35" s="92">
        <f t="shared" si="1"/>
        <v>1000</v>
      </c>
      <c r="O35" s="135" t="s">
        <v>57</v>
      </c>
    </row>
    <row r="36" spans="1:16" ht="39" customHeight="1" x14ac:dyDescent="0.3">
      <c r="A36" s="176"/>
      <c r="B36" s="132"/>
      <c r="C36" s="165"/>
      <c r="D36" s="94" t="s">
        <v>10</v>
      </c>
      <c r="E36" s="92">
        <f>SUM(F36:N36)</f>
        <v>0</v>
      </c>
      <c r="F36" s="92">
        <v>0</v>
      </c>
      <c r="G36" s="92">
        <v>0</v>
      </c>
      <c r="H36" s="134">
        <v>0</v>
      </c>
      <c r="I36" s="134"/>
      <c r="J36" s="134"/>
      <c r="K36" s="134"/>
      <c r="L36" s="134"/>
      <c r="M36" s="92">
        <v>0</v>
      </c>
      <c r="N36" s="92">
        <v>0</v>
      </c>
      <c r="O36" s="135"/>
    </row>
    <row r="37" spans="1:16" ht="39" customHeight="1" x14ac:dyDescent="0.3">
      <c r="A37" s="176"/>
      <c r="B37" s="132"/>
      <c r="C37" s="165"/>
      <c r="D37" s="94" t="s">
        <v>11</v>
      </c>
      <c r="E37" s="92">
        <f>F37+G37+H37+M37+N37</f>
        <v>10978.75</v>
      </c>
      <c r="F37" s="92">
        <v>5378.75</v>
      </c>
      <c r="G37" s="92">
        <v>2600</v>
      </c>
      <c r="H37" s="134">
        <v>1000</v>
      </c>
      <c r="I37" s="134"/>
      <c r="J37" s="134"/>
      <c r="K37" s="134"/>
      <c r="L37" s="134"/>
      <c r="M37" s="92">
        <v>1000</v>
      </c>
      <c r="N37" s="92">
        <v>1000</v>
      </c>
      <c r="O37" s="135"/>
    </row>
    <row r="38" spans="1:16" ht="28.5" customHeight="1" x14ac:dyDescent="0.3">
      <c r="A38" s="176"/>
      <c r="B38" s="132" t="s">
        <v>281</v>
      </c>
      <c r="C38" s="133" t="s">
        <v>102</v>
      </c>
      <c r="D38" s="133" t="s">
        <v>102</v>
      </c>
      <c r="E38" s="134" t="s">
        <v>103</v>
      </c>
      <c r="F38" s="134" t="s">
        <v>104</v>
      </c>
      <c r="G38" s="145" t="s">
        <v>509</v>
      </c>
      <c r="H38" s="145" t="s">
        <v>508</v>
      </c>
      <c r="I38" s="134" t="s">
        <v>333</v>
      </c>
      <c r="J38" s="134"/>
      <c r="K38" s="134"/>
      <c r="L38" s="134"/>
      <c r="M38" s="134" t="s">
        <v>106</v>
      </c>
      <c r="N38" s="134" t="s">
        <v>107</v>
      </c>
      <c r="O38" s="135"/>
    </row>
    <row r="39" spans="1:16" ht="24" customHeight="1" x14ac:dyDescent="0.3">
      <c r="A39" s="176"/>
      <c r="B39" s="132"/>
      <c r="C39" s="133"/>
      <c r="D39" s="133"/>
      <c r="E39" s="134"/>
      <c r="F39" s="134"/>
      <c r="G39" s="134"/>
      <c r="H39" s="134"/>
      <c r="I39" s="92" t="s">
        <v>328</v>
      </c>
      <c r="J39" s="92" t="s">
        <v>329</v>
      </c>
      <c r="K39" s="92" t="s">
        <v>330</v>
      </c>
      <c r="L39" s="92" t="s">
        <v>331</v>
      </c>
      <c r="M39" s="134"/>
      <c r="N39" s="134"/>
      <c r="O39" s="135"/>
    </row>
    <row r="40" spans="1:16" ht="35.25" customHeight="1" x14ac:dyDescent="0.3">
      <c r="A40" s="176"/>
      <c r="B40" s="132"/>
      <c r="C40" s="133"/>
      <c r="D40" s="133"/>
      <c r="E40" s="6">
        <f>F40+G40+H40+M40+N40</f>
        <v>293</v>
      </c>
      <c r="F40" s="6">
        <v>181</v>
      </c>
      <c r="G40" s="6">
        <v>52</v>
      </c>
      <c r="H40" s="6">
        <v>20</v>
      </c>
      <c r="I40" s="6">
        <v>0</v>
      </c>
      <c r="J40" s="6">
        <v>5</v>
      </c>
      <c r="K40" s="6">
        <v>5</v>
      </c>
      <c r="L40" s="6">
        <v>10</v>
      </c>
      <c r="M40" s="6">
        <v>20</v>
      </c>
      <c r="N40" s="6">
        <v>20</v>
      </c>
      <c r="O40" s="135"/>
    </row>
    <row r="41" spans="1:16" ht="36.75" customHeight="1" x14ac:dyDescent="0.3">
      <c r="A41" s="203"/>
      <c r="B41" s="143" t="s">
        <v>308</v>
      </c>
      <c r="C41" s="197"/>
      <c r="D41" s="106" t="s">
        <v>309</v>
      </c>
      <c r="E41" s="8">
        <f>SUM(E42:E45)</f>
        <v>2720335.264</v>
      </c>
      <c r="F41" s="8">
        <f t="shared" ref="F41:M41" si="2">SUM(F42:F45)</f>
        <v>8310.3119999999999</v>
      </c>
      <c r="G41" s="107">
        <f t="shared" si="2"/>
        <v>50220.451999999997</v>
      </c>
      <c r="H41" s="153">
        <f t="shared" si="2"/>
        <v>280234.48</v>
      </c>
      <c r="I41" s="154"/>
      <c r="J41" s="154"/>
      <c r="K41" s="154"/>
      <c r="L41" s="155"/>
      <c r="M41" s="8">
        <f t="shared" si="2"/>
        <v>963122.2</v>
      </c>
      <c r="N41" s="8">
        <f>SUM(N42:N45)</f>
        <v>1418447.82</v>
      </c>
      <c r="O41" s="165"/>
    </row>
    <row r="42" spans="1:16" ht="26.25" customHeight="1" x14ac:dyDescent="0.3">
      <c r="A42" s="203"/>
      <c r="B42" s="143"/>
      <c r="C42" s="197"/>
      <c r="D42" s="9" t="s">
        <v>9</v>
      </c>
      <c r="E42" s="8">
        <f>F42+G42+H42+M42+N42</f>
        <v>0</v>
      </c>
      <c r="F42" s="8">
        <v>0</v>
      </c>
      <c r="G42" s="107">
        <v>0</v>
      </c>
      <c r="H42" s="153">
        <v>0</v>
      </c>
      <c r="I42" s="154"/>
      <c r="J42" s="154"/>
      <c r="K42" s="154"/>
      <c r="L42" s="155"/>
      <c r="M42" s="8">
        <v>0</v>
      </c>
      <c r="N42" s="8">
        <v>0</v>
      </c>
      <c r="O42" s="165"/>
    </row>
    <row r="43" spans="1:16" ht="39" customHeight="1" x14ac:dyDescent="0.3">
      <c r="A43" s="203"/>
      <c r="B43" s="143"/>
      <c r="C43" s="197"/>
      <c r="D43" s="106" t="s">
        <v>10</v>
      </c>
      <c r="E43" s="8">
        <f>F43+G43+H43+M43+N43</f>
        <v>1806225.44</v>
      </c>
      <c r="F43" s="8">
        <f t="shared" ref="F43:H44" si="3">F13</f>
        <v>600.49</v>
      </c>
      <c r="G43" s="107">
        <f t="shared" si="3"/>
        <v>25350</v>
      </c>
      <c r="H43" s="153">
        <f t="shared" si="3"/>
        <v>215140.81</v>
      </c>
      <c r="I43" s="154"/>
      <c r="J43" s="154"/>
      <c r="K43" s="154"/>
      <c r="L43" s="155"/>
      <c r="M43" s="8">
        <f>M13</f>
        <v>693204.72</v>
      </c>
      <c r="N43" s="8">
        <f>N13</f>
        <v>871929.42</v>
      </c>
      <c r="O43" s="165"/>
    </row>
    <row r="44" spans="1:16" ht="39" customHeight="1" x14ac:dyDescent="0.3">
      <c r="A44" s="203"/>
      <c r="B44" s="143"/>
      <c r="C44" s="197"/>
      <c r="D44" s="106" t="s">
        <v>18</v>
      </c>
      <c r="E44" s="8">
        <f>F44+G44+H44+M44+N44</f>
        <v>914109.82400000002</v>
      </c>
      <c r="F44" s="8">
        <f t="shared" si="3"/>
        <v>7709.8220000000001</v>
      </c>
      <c r="G44" s="107">
        <f t="shared" si="3"/>
        <v>24870.451999999997</v>
      </c>
      <c r="H44" s="153">
        <f t="shared" si="3"/>
        <v>65093.67</v>
      </c>
      <c r="I44" s="154"/>
      <c r="J44" s="154"/>
      <c r="K44" s="154"/>
      <c r="L44" s="155"/>
      <c r="M44" s="8">
        <f>M14</f>
        <v>269917.48</v>
      </c>
      <c r="N44" s="8">
        <f>N14</f>
        <v>546518.4</v>
      </c>
      <c r="O44" s="165"/>
    </row>
    <row r="45" spans="1:16" ht="39" customHeight="1" x14ac:dyDescent="0.3">
      <c r="A45" s="203"/>
      <c r="B45" s="143"/>
      <c r="C45" s="197"/>
      <c r="D45" s="106" t="s">
        <v>15</v>
      </c>
      <c r="E45" s="8">
        <f>F45+G45+H45+M45+N45</f>
        <v>0</v>
      </c>
      <c r="F45" s="8">
        <v>0</v>
      </c>
      <c r="G45" s="107">
        <v>0</v>
      </c>
      <c r="H45" s="153">
        <v>0</v>
      </c>
      <c r="I45" s="154"/>
      <c r="J45" s="154"/>
      <c r="K45" s="154"/>
      <c r="L45" s="155"/>
      <c r="M45" s="8">
        <v>0</v>
      </c>
      <c r="N45" s="8">
        <v>0</v>
      </c>
      <c r="O45" s="165"/>
    </row>
    <row r="46" spans="1:16" ht="33" customHeight="1" x14ac:dyDescent="0.3">
      <c r="A46" s="91"/>
      <c r="B46" s="146" t="s">
        <v>133</v>
      </c>
      <c r="C46" s="146"/>
      <c r="D46" s="146"/>
      <c r="E46" s="146"/>
      <c r="F46" s="146"/>
      <c r="G46" s="146"/>
      <c r="H46" s="146"/>
      <c r="I46" s="146"/>
      <c r="J46" s="146"/>
      <c r="K46" s="146"/>
      <c r="L46" s="146"/>
      <c r="M46" s="146"/>
      <c r="N46" s="146"/>
      <c r="O46" s="146"/>
    </row>
    <row r="47" spans="1:16" ht="31.5" customHeight="1" x14ac:dyDescent="0.3">
      <c r="A47" s="165" t="s">
        <v>6</v>
      </c>
      <c r="B47" s="132" t="s">
        <v>20</v>
      </c>
      <c r="C47" s="135" t="s">
        <v>67</v>
      </c>
      <c r="D47" s="94" t="s">
        <v>8</v>
      </c>
      <c r="E47" s="92">
        <f>E50+E49+E48</f>
        <v>8862030.9919999987</v>
      </c>
      <c r="F47" s="92">
        <f>F50+F49+F48</f>
        <v>558204.43200000003</v>
      </c>
      <c r="G47" s="98">
        <f>G50+G49+G48</f>
        <v>1637019.81</v>
      </c>
      <c r="H47" s="120">
        <f t="shared" ref="H47:N47" si="4">H50+H49+H48</f>
        <v>1136369.98</v>
      </c>
      <c r="I47" s="121"/>
      <c r="J47" s="121"/>
      <c r="K47" s="121"/>
      <c r="L47" s="122"/>
      <c r="M47" s="92">
        <f>M50+M49+M48</f>
        <v>3844111.54</v>
      </c>
      <c r="N47" s="92">
        <f t="shared" si="4"/>
        <v>1686325.23</v>
      </c>
      <c r="O47" s="135" t="s">
        <v>17</v>
      </c>
    </row>
    <row r="48" spans="1:16" ht="33.75" customHeight="1" x14ac:dyDescent="0.3">
      <c r="A48" s="165"/>
      <c r="B48" s="132"/>
      <c r="C48" s="135"/>
      <c r="D48" s="94" t="s">
        <v>9</v>
      </c>
      <c r="E48" s="92">
        <f>F48+G48+H48+M48+N48</f>
        <v>700000</v>
      </c>
      <c r="F48" s="92">
        <f t="shared" ref="F48" si="5">F66</f>
        <v>200000</v>
      </c>
      <c r="G48" s="98">
        <f>G66</f>
        <v>312943.8</v>
      </c>
      <c r="H48" s="120">
        <f t="shared" ref="H48:N48" si="6">H66</f>
        <v>187056.2</v>
      </c>
      <c r="I48" s="121"/>
      <c r="J48" s="121"/>
      <c r="K48" s="121"/>
      <c r="L48" s="122"/>
      <c r="M48" s="92">
        <f t="shared" si="6"/>
        <v>0</v>
      </c>
      <c r="N48" s="92">
        <f t="shared" si="6"/>
        <v>0</v>
      </c>
      <c r="O48" s="135"/>
    </row>
    <row r="49" spans="1:16" ht="33.75" customHeight="1" x14ac:dyDescent="0.3">
      <c r="A49" s="165"/>
      <c r="B49" s="132"/>
      <c r="C49" s="135"/>
      <c r="D49" s="94" t="s">
        <v>10</v>
      </c>
      <c r="E49" s="92">
        <f>F49+G49+H49+M49+N49</f>
        <v>7386401.6699999999</v>
      </c>
      <c r="F49" s="92">
        <f>F52+F67</f>
        <v>308122.03999999998</v>
      </c>
      <c r="G49" s="98">
        <f>G52+G67</f>
        <v>1140293.96</v>
      </c>
      <c r="H49" s="120">
        <f>H52+H67</f>
        <v>810781.42</v>
      </c>
      <c r="I49" s="121"/>
      <c r="J49" s="121"/>
      <c r="K49" s="121"/>
      <c r="L49" s="122"/>
      <c r="M49" s="92">
        <f>M52+M67+M58</f>
        <v>3487089.19</v>
      </c>
      <c r="N49" s="92">
        <f>N52+N67</f>
        <v>1640115.06</v>
      </c>
      <c r="O49" s="135"/>
    </row>
    <row r="50" spans="1:16" ht="43.5" customHeight="1" x14ac:dyDescent="0.3">
      <c r="A50" s="165"/>
      <c r="B50" s="132"/>
      <c r="C50" s="135"/>
      <c r="D50" s="94" t="s">
        <v>11</v>
      </c>
      <c r="E50" s="92">
        <f>F50+G50+H50+M50+N50</f>
        <v>775629.32200000004</v>
      </c>
      <c r="F50" s="92">
        <f>+F53+F59+F68</f>
        <v>50082.392</v>
      </c>
      <c r="G50" s="98">
        <f>+G53+G59+G68</f>
        <v>183782.05000000002</v>
      </c>
      <c r="H50" s="120">
        <f>+H53+H59+H68+H64</f>
        <v>138532.35999999999</v>
      </c>
      <c r="I50" s="121"/>
      <c r="J50" s="121"/>
      <c r="K50" s="121"/>
      <c r="L50" s="122"/>
      <c r="M50" s="92">
        <f>+M53+M59+M68+M64</f>
        <v>357022.35</v>
      </c>
      <c r="N50" s="92">
        <f>+N53+N59</f>
        <v>46210.17</v>
      </c>
      <c r="O50" s="201"/>
    </row>
    <row r="51" spans="1:16" ht="27" customHeight="1" x14ac:dyDescent="0.3">
      <c r="A51" s="202" t="s">
        <v>13</v>
      </c>
      <c r="B51" s="132" t="s">
        <v>72</v>
      </c>
      <c r="C51" s="135" t="s">
        <v>67</v>
      </c>
      <c r="D51" s="94" t="s">
        <v>8</v>
      </c>
      <c r="E51" s="92">
        <f>'Строительство и реконструкция'!K115</f>
        <v>4479027.892</v>
      </c>
      <c r="F51" s="92">
        <f>F52+F53</f>
        <v>197454.06199999998</v>
      </c>
      <c r="G51" s="89">
        <f>G52+G53</f>
        <v>169102.88</v>
      </c>
      <c r="H51" s="123">
        <f t="shared" ref="H51:N51" si="7">H52+H53</f>
        <v>287037.84999999998</v>
      </c>
      <c r="I51" s="124"/>
      <c r="J51" s="124"/>
      <c r="K51" s="124"/>
      <c r="L51" s="125"/>
      <c r="M51" s="90">
        <f>'Строительство и реконструкция'!O115</f>
        <v>2139107.87</v>
      </c>
      <c r="N51" s="90">
        <f t="shared" si="7"/>
        <v>1686325.23</v>
      </c>
      <c r="O51" s="135" t="s">
        <v>266</v>
      </c>
    </row>
    <row r="52" spans="1:16" ht="39" customHeight="1" x14ac:dyDescent="0.3">
      <c r="A52" s="202"/>
      <c r="B52" s="132"/>
      <c r="C52" s="135"/>
      <c r="D52" s="94" t="s">
        <v>10</v>
      </c>
      <c r="E52" s="92">
        <f>'Строительство и реконструкция'!K116</f>
        <v>3856138.5300000003</v>
      </c>
      <c r="F52" s="92">
        <f>'Строительство и реконструкция'!L116</f>
        <v>150979.18</v>
      </c>
      <c r="G52" s="98">
        <f>'Строительство и реконструкция'!M116</f>
        <v>0</v>
      </c>
      <c r="H52" s="120">
        <f>'Строительство и реконструкция'!N116</f>
        <v>179972.73</v>
      </c>
      <c r="I52" s="121"/>
      <c r="J52" s="121"/>
      <c r="K52" s="121"/>
      <c r="L52" s="122"/>
      <c r="M52" s="90">
        <f>'Строительство и реконструкция'!O116</f>
        <v>1885071.56</v>
      </c>
      <c r="N52" s="92">
        <f>'Строительство и реконструкция'!P116</f>
        <v>1640115.06</v>
      </c>
      <c r="O52" s="135"/>
    </row>
    <row r="53" spans="1:16" ht="39.75" customHeight="1" x14ac:dyDescent="0.3">
      <c r="A53" s="202"/>
      <c r="B53" s="132"/>
      <c r="C53" s="135"/>
      <c r="D53" s="94" t="s">
        <v>11</v>
      </c>
      <c r="E53" s="92">
        <f>'Строительство и реконструкция'!K117</f>
        <v>622889.36199999996</v>
      </c>
      <c r="F53" s="92">
        <f>'Строительство и реконструкция'!L117</f>
        <v>46474.881999999998</v>
      </c>
      <c r="G53" s="98">
        <f>'Строительство и реконструкция'!M117</f>
        <v>169102.88</v>
      </c>
      <c r="H53" s="120">
        <f>'Строительство и реконструкция'!N117</f>
        <v>107065.12</v>
      </c>
      <c r="I53" s="121"/>
      <c r="J53" s="121"/>
      <c r="K53" s="121"/>
      <c r="L53" s="122"/>
      <c r="M53" s="90">
        <f>'Строительство и реконструкция'!O117</f>
        <v>254036.31</v>
      </c>
      <c r="N53" s="92">
        <f>'Строительство и реконструкция'!P117</f>
        <v>46210.17</v>
      </c>
      <c r="O53" s="135"/>
    </row>
    <row r="54" spans="1:16" ht="28.5" customHeight="1" x14ac:dyDescent="0.3">
      <c r="A54" s="202"/>
      <c r="B54" s="132" t="s">
        <v>298</v>
      </c>
      <c r="C54" s="133" t="s">
        <v>102</v>
      </c>
      <c r="D54" s="133" t="s">
        <v>102</v>
      </c>
      <c r="E54" s="134" t="s">
        <v>103</v>
      </c>
      <c r="F54" s="134" t="s">
        <v>104</v>
      </c>
      <c r="G54" s="158" t="s">
        <v>509</v>
      </c>
      <c r="H54" s="145" t="s">
        <v>507</v>
      </c>
      <c r="I54" s="120" t="s">
        <v>333</v>
      </c>
      <c r="J54" s="121"/>
      <c r="K54" s="121"/>
      <c r="L54" s="122"/>
      <c r="M54" s="134" t="s">
        <v>106</v>
      </c>
      <c r="N54" s="134" t="s">
        <v>107</v>
      </c>
      <c r="O54" s="135"/>
    </row>
    <row r="55" spans="1:16" ht="24" customHeight="1" x14ac:dyDescent="0.3">
      <c r="A55" s="202"/>
      <c r="B55" s="132"/>
      <c r="C55" s="133"/>
      <c r="D55" s="133"/>
      <c r="E55" s="134"/>
      <c r="F55" s="134"/>
      <c r="G55" s="157"/>
      <c r="H55" s="134"/>
      <c r="I55" s="96" t="s">
        <v>328</v>
      </c>
      <c r="J55" s="96" t="s">
        <v>329</v>
      </c>
      <c r="K55" s="96" t="s">
        <v>330</v>
      </c>
      <c r="L55" s="96" t="s">
        <v>331</v>
      </c>
      <c r="M55" s="134"/>
      <c r="N55" s="134"/>
      <c r="O55" s="135"/>
    </row>
    <row r="56" spans="1:16" ht="35.25" customHeight="1" x14ac:dyDescent="0.3">
      <c r="A56" s="202"/>
      <c r="B56" s="132"/>
      <c r="C56" s="133"/>
      <c r="D56" s="133"/>
      <c r="E56" s="6">
        <f>F56+G56+H56+M56+N56</f>
        <v>2</v>
      </c>
      <c r="F56" s="6">
        <v>0</v>
      </c>
      <c r="G56" s="6">
        <v>0</v>
      </c>
      <c r="H56" s="6">
        <v>0</v>
      </c>
      <c r="I56" s="6">
        <v>0</v>
      </c>
      <c r="J56" s="6">
        <v>0</v>
      </c>
      <c r="K56" s="6">
        <v>0</v>
      </c>
      <c r="L56" s="6">
        <v>0</v>
      </c>
      <c r="M56" s="6">
        <v>2</v>
      </c>
      <c r="N56" s="6">
        <v>0</v>
      </c>
      <c r="O56" s="135"/>
    </row>
    <row r="57" spans="1:16" ht="35.25" customHeight="1" x14ac:dyDescent="0.3">
      <c r="A57" s="198" t="s">
        <v>16</v>
      </c>
      <c r="B57" s="136" t="s">
        <v>299</v>
      </c>
      <c r="C57" s="147" t="s">
        <v>67</v>
      </c>
      <c r="D57" s="94" t="s">
        <v>8</v>
      </c>
      <c r="E57" s="92">
        <f>E59+E58</f>
        <v>231200</v>
      </c>
      <c r="F57" s="92">
        <f t="shared" ref="F57:G57" si="8">F59</f>
        <v>0</v>
      </c>
      <c r="G57" s="92">
        <f t="shared" si="8"/>
        <v>0</v>
      </c>
      <c r="H57" s="120">
        <f>H59</f>
        <v>19200</v>
      </c>
      <c r="I57" s="121"/>
      <c r="J57" s="121"/>
      <c r="K57" s="121"/>
      <c r="L57" s="122"/>
      <c r="M57" s="92">
        <f>M59+M58</f>
        <v>212000</v>
      </c>
      <c r="N57" s="92">
        <f>N59</f>
        <v>0</v>
      </c>
      <c r="O57" s="147" t="s">
        <v>570</v>
      </c>
    </row>
    <row r="58" spans="1:16" ht="35.25" customHeight="1" x14ac:dyDescent="0.3">
      <c r="A58" s="199"/>
      <c r="B58" s="137"/>
      <c r="C58" s="148"/>
      <c r="D58" s="94" t="s">
        <v>10</v>
      </c>
      <c r="E58" s="92">
        <f>'Капитальный ремонт'!E18</f>
        <v>131864</v>
      </c>
      <c r="F58" s="92">
        <f>'Капитальный ремонт'!F18</f>
        <v>0</v>
      </c>
      <c r="G58" s="92">
        <f>'Капитальный ремонт'!G18</f>
        <v>0</v>
      </c>
      <c r="H58" s="120">
        <v>0</v>
      </c>
      <c r="I58" s="121"/>
      <c r="J58" s="121"/>
      <c r="K58" s="121"/>
      <c r="L58" s="122"/>
      <c r="M58" s="92">
        <f>'Капитальный ремонт'!I13</f>
        <v>131864</v>
      </c>
      <c r="N58" s="92">
        <v>0</v>
      </c>
      <c r="O58" s="148"/>
    </row>
    <row r="59" spans="1:16" ht="56.25" customHeight="1" x14ac:dyDescent="0.3">
      <c r="A59" s="199"/>
      <c r="B59" s="138"/>
      <c r="C59" s="149"/>
      <c r="D59" s="94" t="s">
        <v>11</v>
      </c>
      <c r="E59" s="92">
        <f>'Капитальный ремонт'!E14</f>
        <v>99336</v>
      </c>
      <c r="F59" s="92">
        <v>0</v>
      </c>
      <c r="G59" s="98">
        <v>0</v>
      </c>
      <c r="H59" s="120">
        <f>'Капитальный ремонт'!H16</f>
        <v>19200</v>
      </c>
      <c r="I59" s="121"/>
      <c r="J59" s="121"/>
      <c r="K59" s="121"/>
      <c r="L59" s="122"/>
      <c r="M59" s="92">
        <f>'Капитальный ремонт'!I14</f>
        <v>80136</v>
      </c>
      <c r="N59" s="92">
        <v>0</v>
      </c>
      <c r="O59" s="148"/>
      <c r="P59" s="86"/>
    </row>
    <row r="60" spans="1:16" ht="28.5" customHeight="1" x14ac:dyDescent="0.3">
      <c r="A60" s="199"/>
      <c r="B60" s="132" t="s">
        <v>300</v>
      </c>
      <c r="C60" s="133" t="s">
        <v>102</v>
      </c>
      <c r="D60" s="133" t="s">
        <v>102</v>
      </c>
      <c r="E60" s="134" t="s">
        <v>103</v>
      </c>
      <c r="F60" s="134" t="s">
        <v>104</v>
      </c>
      <c r="G60" s="158" t="s">
        <v>509</v>
      </c>
      <c r="H60" s="145" t="s">
        <v>507</v>
      </c>
      <c r="I60" s="120" t="s">
        <v>333</v>
      </c>
      <c r="J60" s="121"/>
      <c r="K60" s="121"/>
      <c r="L60" s="122"/>
      <c r="M60" s="134" t="s">
        <v>106</v>
      </c>
      <c r="N60" s="134" t="s">
        <v>107</v>
      </c>
      <c r="O60" s="148"/>
    </row>
    <row r="61" spans="1:16" ht="24" customHeight="1" x14ac:dyDescent="0.3">
      <c r="A61" s="199"/>
      <c r="B61" s="132"/>
      <c r="C61" s="133"/>
      <c r="D61" s="133"/>
      <c r="E61" s="134"/>
      <c r="F61" s="134"/>
      <c r="G61" s="157"/>
      <c r="H61" s="134"/>
      <c r="I61" s="96" t="s">
        <v>328</v>
      </c>
      <c r="J61" s="96" t="s">
        <v>329</v>
      </c>
      <c r="K61" s="96" t="s">
        <v>330</v>
      </c>
      <c r="L61" s="96" t="s">
        <v>331</v>
      </c>
      <c r="M61" s="134"/>
      <c r="N61" s="134"/>
      <c r="O61" s="148"/>
    </row>
    <row r="62" spans="1:16" ht="35.25" customHeight="1" x14ac:dyDescent="0.3">
      <c r="A62" s="200"/>
      <c r="B62" s="132"/>
      <c r="C62" s="133"/>
      <c r="D62" s="133"/>
      <c r="E62" s="6">
        <v>2</v>
      </c>
      <c r="F62" s="6">
        <v>0</v>
      </c>
      <c r="G62" s="6">
        <v>0</v>
      </c>
      <c r="H62" s="6">
        <v>1</v>
      </c>
      <c r="I62" s="6">
        <v>0</v>
      </c>
      <c r="J62" s="6">
        <v>0</v>
      </c>
      <c r="K62" s="6">
        <v>0</v>
      </c>
      <c r="L62" s="6">
        <v>1</v>
      </c>
      <c r="M62" s="6">
        <v>1</v>
      </c>
      <c r="N62" s="6">
        <v>0</v>
      </c>
      <c r="O62" s="149"/>
    </row>
    <row r="63" spans="1:16" ht="35.25" customHeight="1" x14ac:dyDescent="0.3">
      <c r="A63" s="198" t="s">
        <v>22</v>
      </c>
      <c r="B63" s="136" t="s">
        <v>578</v>
      </c>
      <c r="C63" s="147" t="s">
        <v>67</v>
      </c>
      <c r="D63" s="94" t="s">
        <v>8</v>
      </c>
      <c r="E63" s="92">
        <f>E64</f>
        <v>12000</v>
      </c>
      <c r="F63" s="92">
        <f t="shared" ref="F63:G63" si="9">F64</f>
        <v>0</v>
      </c>
      <c r="G63" s="92">
        <f t="shared" si="9"/>
        <v>0</v>
      </c>
      <c r="H63" s="120">
        <f>H64</f>
        <v>4000</v>
      </c>
      <c r="I63" s="121"/>
      <c r="J63" s="121"/>
      <c r="K63" s="121"/>
      <c r="L63" s="122"/>
      <c r="M63" s="92">
        <f>M64</f>
        <v>8000</v>
      </c>
      <c r="N63" s="92">
        <f>N64</f>
        <v>0</v>
      </c>
      <c r="O63" s="147" t="s">
        <v>30</v>
      </c>
    </row>
    <row r="64" spans="1:16" ht="56.25" customHeight="1" x14ac:dyDescent="0.3">
      <c r="A64" s="200"/>
      <c r="B64" s="138"/>
      <c r="C64" s="149"/>
      <c r="D64" s="94" t="s">
        <v>11</v>
      </c>
      <c r="E64" s="92">
        <f>F64+G64+H64+M64+N64</f>
        <v>12000</v>
      </c>
      <c r="F64" s="92">
        <v>0</v>
      </c>
      <c r="G64" s="98">
        <v>0</v>
      </c>
      <c r="H64" s="120">
        <v>4000</v>
      </c>
      <c r="I64" s="121"/>
      <c r="J64" s="121"/>
      <c r="K64" s="121"/>
      <c r="L64" s="122"/>
      <c r="M64" s="92">
        <v>8000</v>
      </c>
      <c r="N64" s="92">
        <v>0</v>
      </c>
      <c r="O64" s="149"/>
    </row>
    <row r="65" spans="1:15" ht="35.25" customHeight="1" x14ac:dyDescent="0.3">
      <c r="A65" s="202" t="s">
        <v>22</v>
      </c>
      <c r="B65" s="132" t="s">
        <v>125</v>
      </c>
      <c r="C65" s="135" t="s">
        <v>67</v>
      </c>
      <c r="D65" s="94" t="s">
        <v>8</v>
      </c>
      <c r="E65" s="92">
        <f>'Строительство и реконструкция'!K123</f>
        <v>4139803.0999999996</v>
      </c>
      <c r="F65" s="92">
        <f>'Строительство и реконструкция'!L123</f>
        <v>360750.37</v>
      </c>
      <c r="G65" s="92">
        <f>'Строительство и реконструкция'!M123</f>
        <v>1467916.93</v>
      </c>
      <c r="H65" s="120">
        <f>'Строительство и реконструкция'!N119</f>
        <v>826132.13000000012</v>
      </c>
      <c r="I65" s="121"/>
      <c r="J65" s="121"/>
      <c r="K65" s="121"/>
      <c r="L65" s="122"/>
      <c r="M65" s="92">
        <f>'Строительство и реконструкция'!O119</f>
        <v>1485003.67</v>
      </c>
      <c r="N65" s="92">
        <f>'Строительство и реконструкция'!P119</f>
        <v>0</v>
      </c>
      <c r="O65" s="135" t="s">
        <v>267</v>
      </c>
    </row>
    <row r="66" spans="1:15" ht="35.25" customHeight="1" x14ac:dyDescent="0.3">
      <c r="A66" s="202"/>
      <c r="B66" s="132"/>
      <c r="C66" s="135"/>
      <c r="D66" s="94" t="s">
        <v>9</v>
      </c>
      <c r="E66" s="92">
        <f>'Строительство и реконструкция'!K124</f>
        <v>700000</v>
      </c>
      <c r="F66" s="92">
        <f>'Строительство и реконструкция'!L124</f>
        <v>200000</v>
      </c>
      <c r="G66" s="92">
        <f>'Строительство и реконструкция'!M124</f>
        <v>312943.8</v>
      </c>
      <c r="H66" s="120">
        <f>'Строительство и реконструкция'!N120</f>
        <v>187056.2</v>
      </c>
      <c r="I66" s="121"/>
      <c r="J66" s="121"/>
      <c r="K66" s="121"/>
      <c r="L66" s="122"/>
      <c r="M66" s="92">
        <f>'Строительство и реконструкция'!O120</f>
        <v>0</v>
      </c>
      <c r="N66" s="92">
        <f>'Строительство и реконструкция'!P120</f>
        <v>0</v>
      </c>
      <c r="O66" s="135"/>
    </row>
    <row r="67" spans="1:15" ht="35.25" customHeight="1" x14ac:dyDescent="0.3">
      <c r="A67" s="202"/>
      <c r="B67" s="132"/>
      <c r="C67" s="135"/>
      <c r="D67" s="94" t="s">
        <v>10</v>
      </c>
      <c r="E67" s="92">
        <f>'Строительство и реконструкция'!K125</f>
        <v>3398399.1399999997</v>
      </c>
      <c r="F67" s="92">
        <f>'Строительство и реконструкция'!L125</f>
        <v>157142.85999999999</v>
      </c>
      <c r="G67" s="92">
        <f>'Строительство и реконструкция'!M125</f>
        <v>1140293.96</v>
      </c>
      <c r="H67" s="120">
        <f>'Строительство и реконструкция'!N121</f>
        <v>630808.69000000006</v>
      </c>
      <c r="I67" s="121"/>
      <c r="J67" s="121"/>
      <c r="K67" s="121"/>
      <c r="L67" s="122"/>
      <c r="M67" s="92">
        <f>'Строительство и реконструкция'!O121</f>
        <v>1470153.63</v>
      </c>
      <c r="N67" s="92">
        <f>'Строительство и реконструкция'!P121</f>
        <v>0</v>
      </c>
      <c r="O67" s="135"/>
    </row>
    <row r="68" spans="1:15" ht="51.75" customHeight="1" x14ac:dyDescent="0.3">
      <c r="A68" s="202"/>
      <c r="B68" s="132"/>
      <c r="C68" s="135"/>
      <c r="D68" s="94" t="s">
        <v>11</v>
      </c>
      <c r="E68" s="92">
        <f>'Строительство и реконструкция'!K126</f>
        <v>41403.96</v>
      </c>
      <c r="F68" s="92">
        <f>'Строительство и реконструкция'!L126</f>
        <v>3607.51</v>
      </c>
      <c r="G68" s="92">
        <f>'Строительство и реконструкция'!M126</f>
        <v>14679.17</v>
      </c>
      <c r="H68" s="120">
        <f>'Строительство и реконструкция'!N122</f>
        <v>8267.24</v>
      </c>
      <c r="I68" s="121"/>
      <c r="J68" s="121"/>
      <c r="K68" s="121"/>
      <c r="L68" s="122"/>
      <c r="M68" s="92">
        <f>'Строительство и реконструкция'!O122</f>
        <v>14850.04</v>
      </c>
      <c r="N68" s="92">
        <f>'Строительство и реконструкция'!P122</f>
        <v>0</v>
      </c>
      <c r="O68" s="135"/>
    </row>
    <row r="69" spans="1:15" ht="18.75" customHeight="1" x14ac:dyDescent="0.3">
      <c r="A69" s="202"/>
      <c r="B69" s="132" t="s">
        <v>301</v>
      </c>
      <c r="C69" s="133" t="s">
        <v>102</v>
      </c>
      <c r="D69" s="133" t="s">
        <v>102</v>
      </c>
      <c r="E69" s="134" t="s">
        <v>103</v>
      </c>
      <c r="F69" s="134" t="s">
        <v>104</v>
      </c>
      <c r="G69" s="158" t="s">
        <v>509</v>
      </c>
      <c r="H69" s="145" t="s">
        <v>507</v>
      </c>
      <c r="I69" s="120" t="s">
        <v>333</v>
      </c>
      <c r="J69" s="121"/>
      <c r="K69" s="121"/>
      <c r="L69" s="122"/>
      <c r="M69" s="134" t="s">
        <v>106</v>
      </c>
      <c r="N69" s="134" t="s">
        <v>107</v>
      </c>
      <c r="O69" s="135"/>
    </row>
    <row r="70" spans="1:15" ht="19.5" customHeight="1" x14ac:dyDescent="0.3">
      <c r="A70" s="202"/>
      <c r="B70" s="132"/>
      <c r="C70" s="133"/>
      <c r="D70" s="133"/>
      <c r="E70" s="134"/>
      <c r="F70" s="134"/>
      <c r="G70" s="157"/>
      <c r="H70" s="134"/>
      <c r="I70" s="96" t="s">
        <v>328</v>
      </c>
      <c r="J70" s="96" t="s">
        <v>329</v>
      </c>
      <c r="K70" s="96" t="s">
        <v>330</v>
      </c>
      <c r="L70" s="96" t="s">
        <v>331</v>
      </c>
      <c r="M70" s="134"/>
      <c r="N70" s="134"/>
      <c r="O70" s="135"/>
    </row>
    <row r="71" spans="1:15" ht="33" customHeight="1" x14ac:dyDescent="0.3">
      <c r="A71" s="202"/>
      <c r="B71" s="132"/>
      <c r="C71" s="133"/>
      <c r="D71" s="133"/>
      <c r="E71" s="6">
        <v>1</v>
      </c>
      <c r="F71" s="6">
        <v>0</v>
      </c>
      <c r="G71" s="6">
        <v>0</v>
      </c>
      <c r="H71" s="6">
        <v>0</v>
      </c>
      <c r="I71" s="6">
        <v>0</v>
      </c>
      <c r="J71" s="6">
        <v>0</v>
      </c>
      <c r="K71" s="6">
        <v>0</v>
      </c>
      <c r="L71" s="6">
        <v>0</v>
      </c>
      <c r="M71" s="6">
        <v>1</v>
      </c>
      <c r="N71" s="6">
        <v>0</v>
      </c>
      <c r="O71" s="135"/>
    </row>
    <row r="72" spans="1:15" ht="35.25" customHeight="1" x14ac:dyDescent="0.3">
      <c r="A72" s="165" t="s">
        <v>23</v>
      </c>
      <c r="B72" s="132" t="s">
        <v>24</v>
      </c>
      <c r="C72" s="165" t="s">
        <v>67</v>
      </c>
      <c r="D72" s="94" t="s">
        <v>8</v>
      </c>
      <c r="E72" s="92">
        <f t="shared" ref="E72:N72" si="10">SUM(E73:E75)</f>
        <v>506000</v>
      </c>
      <c r="F72" s="92">
        <f t="shared" si="10"/>
        <v>0</v>
      </c>
      <c r="G72" s="98">
        <f t="shared" si="10"/>
        <v>0</v>
      </c>
      <c r="H72" s="120">
        <f t="shared" si="10"/>
        <v>59000</v>
      </c>
      <c r="I72" s="121"/>
      <c r="J72" s="121"/>
      <c r="K72" s="121"/>
      <c r="L72" s="122"/>
      <c r="M72" s="92">
        <f t="shared" si="10"/>
        <v>370745.88</v>
      </c>
      <c r="N72" s="92">
        <f t="shared" si="10"/>
        <v>76254.12</v>
      </c>
      <c r="O72" s="135"/>
    </row>
    <row r="73" spans="1:15" ht="45" customHeight="1" x14ac:dyDescent="0.3">
      <c r="A73" s="165"/>
      <c r="B73" s="132"/>
      <c r="C73" s="165"/>
      <c r="D73" s="94" t="s">
        <v>10</v>
      </c>
      <c r="E73" s="92">
        <f>SUM(F73:N73)</f>
        <v>309672</v>
      </c>
      <c r="F73" s="92">
        <f>F77+F83</f>
        <v>0</v>
      </c>
      <c r="G73" s="98">
        <f t="shared" ref="G73:N74" si="11">G77+G83</f>
        <v>0</v>
      </c>
      <c r="H73" s="120">
        <f t="shared" si="11"/>
        <v>36108</v>
      </c>
      <c r="I73" s="121"/>
      <c r="J73" s="121"/>
      <c r="K73" s="121"/>
      <c r="L73" s="122"/>
      <c r="M73" s="92">
        <f t="shared" si="11"/>
        <v>226896.48</v>
      </c>
      <c r="N73" s="92">
        <f t="shared" si="11"/>
        <v>46667.519999999997</v>
      </c>
      <c r="O73" s="135"/>
    </row>
    <row r="74" spans="1:15" ht="45" customHeight="1" x14ac:dyDescent="0.3">
      <c r="A74" s="165"/>
      <c r="B74" s="132"/>
      <c r="C74" s="165"/>
      <c r="D74" s="94" t="s">
        <v>18</v>
      </c>
      <c r="E74" s="92">
        <f>SUM(F74:N74)</f>
        <v>196328</v>
      </c>
      <c r="F74" s="92">
        <f>F78+F84</f>
        <v>0</v>
      </c>
      <c r="G74" s="98">
        <f t="shared" si="11"/>
        <v>0</v>
      </c>
      <c r="H74" s="120">
        <f t="shared" si="11"/>
        <v>22892</v>
      </c>
      <c r="I74" s="121"/>
      <c r="J74" s="121"/>
      <c r="K74" s="121"/>
      <c r="L74" s="122"/>
      <c r="M74" s="92">
        <f t="shared" si="11"/>
        <v>143849.4</v>
      </c>
      <c r="N74" s="92">
        <f t="shared" si="11"/>
        <v>29586.6</v>
      </c>
      <c r="O74" s="135"/>
    </row>
    <row r="75" spans="1:15" ht="29.25" customHeight="1" x14ac:dyDescent="0.3">
      <c r="A75" s="165"/>
      <c r="B75" s="132"/>
      <c r="C75" s="165"/>
      <c r="D75" s="94" t="s">
        <v>15</v>
      </c>
      <c r="E75" s="92">
        <v>0</v>
      </c>
      <c r="F75" s="92">
        <v>0</v>
      </c>
      <c r="G75" s="98">
        <v>0</v>
      </c>
      <c r="H75" s="120">
        <v>0</v>
      </c>
      <c r="I75" s="121"/>
      <c r="J75" s="121"/>
      <c r="K75" s="121"/>
      <c r="L75" s="122"/>
      <c r="M75" s="92">
        <v>0</v>
      </c>
      <c r="N75" s="92">
        <v>0</v>
      </c>
      <c r="O75" s="135"/>
    </row>
    <row r="76" spans="1:15" ht="31.5" customHeight="1" x14ac:dyDescent="0.3">
      <c r="A76" s="165" t="s">
        <v>25</v>
      </c>
      <c r="B76" s="132" t="s">
        <v>73</v>
      </c>
      <c r="C76" s="165" t="s">
        <v>67</v>
      </c>
      <c r="D76" s="94" t="s">
        <v>8</v>
      </c>
      <c r="E76" s="92">
        <f>'Строительство и реконструкция'!K131</f>
        <v>506000</v>
      </c>
      <c r="F76" s="92">
        <f>'Строительство и реконструкция'!L131</f>
        <v>0</v>
      </c>
      <c r="G76" s="92">
        <f>'Строительство и реконструкция'!M131</f>
        <v>0</v>
      </c>
      <c r="H76" s="120">
        <f>'Строительство и реконструкция'!N131</f>
        <v>59000</v>
      </c>
      <c r="I76" s="121"/>
      <c r="J76" s="121"/>
      <c r="K76" s="121"/>
      <c r="L76" s="122"/>
      <c r="M76" s="92">
        <f>'Строительство и реконструкция'!O131</f>
        <v>370745.88</v>
      </c>
      <c r="N76" s="92">
        <f>'Строительство и реконструкция'!P131</f>
        <v>76254.12</v>
      </c>
      <c r="O76" s="135" t="s">
        <v>267</v>
      </c>
    </row>
    <row r="77" spans="1:15" ht="40.5" customHeight="1" x14ac:dyDescent="0.3">
      <c r="A77" s="165"/>
      <c r="B77" s="132"/>
      <c r="C77" s="165"/>
      <c r="D77" s="94" t="s">
        <v>10</v>
      </c>
      <c r="E77" s="92">
        <f>'Строительство и реконструкция'!K132</f>
        <v>309672</v>
      </c>
      <c r="F77" s="92">
        <f>'Строительство и реконструкция'!L132</f>
        <v>0</v>
      </c>
      <c r="G77" s="92">
        <f>'Строительство и реконструкция'!M132</f>
        <v>0</v>
      </c>
      <c r="H77" s="120">
        <f>'Строительство и реконструкция'!N132</f>
        <v>36108</v>
      </c>
      <c r="I77" s="121"/>
      <c r="J77" s="121"/>
      <c r="K77" s="121"/>
      <c r="L77" s="122"/>
      <c r="M77" s="92">
        <f>'Строительство и реконструкция'!O132</f>
        <v>226896.48</v>
      </c>
      <c r="N77" s="92">
        <f>'Строительство и реконструкция'!P132</f>
        <v>46667.519999999997</v>
      </c>
      <c r="O77" s="135"/>
    </row>
    <row r="78" spans="1:15" ht="36.75" customHeight="1" x14ac:dyDescent="0.3">
      <c r="A78" s="165"/>
      <c r="B78" s="132"/>
      <c r="C78" s="165"/>
      <c r="D78" s="94" t="s">
        <v>18</v>
      </c>
      <c r="E78" s="92">
        <f>'Строительство и реконструкция'!K133</f>
        <v>196328</v>
      </c>
      <c r="F78" s="92">
        <f>'Строительство и реконструкция'!L133</f>
        <v>0</v>
      </c>
      <c r="G78" s="92">
        <f>'Строительство и реконструкция'!M133</f>
        <v>0</v>
      </c>
      <c r="H78" s="120">
        <f>'Строительство и реконструкция'!N133</f>
        <v>22892</v>
      </c>
      <c r="I78" s="121"/>
      <c r="J78" s="121"/>
      <c r="K78" s="121"/>
      <c r="L78" s="122"/>
      <c r="M78" s="92">
        <f>'Строительство и реконструкция'!O133</f>
        <v>143849.4</v>
      </c>
      <c r="N78" s="92">
        <f>'Строительство и реконструкция'!P133</f>
        <v>29586.6</v>
      </c>
      <c r="O78" s="135"/>
    </row>
    <row r="79" spans="1:15" ht="28.5" customHeight="1" x14ac:dyDescent="0.3">
      <c r="A79" s="165"/>
      <c r="B79" s="132" t="s">
        <v>327</v>
      </c>
      <c r="C79" s="133" t="s">
        <v>102</v>
      </c>
      <c r="D79" s="133" t="s">
        <v>102</v>
      </c>
      <c r="E79" s="134" t="s">
        <v>103</v>
      </c>
      <c r="F79" s="134" t="s">
        <v>104</v>
      </c>
      <c r="G79" s="158" t="s">
        <v>509</v>
      </c>
      <c r="H79" s="145" t="s">
        <v>507</v>
      </c>
      <c r="I79" s="120" t="s">
        <v>333</v>
      </c>
      <c r="J79" s="121"/>
      <c r="K79" s="121"/>
      <c r="L79" s="122"/>
      <c r="M79" s="134" t="s">
        <v>106</v>
      </c>
      <c r="N79" s="134" t="s">
        <v>107</v>
      </c>
      <c r="O79" s="135"/>
    </row>
    <row r="80" spans="1:15" ht="24" customHeight="1" x14ac:dyDescent="0.3">
      <c r="A80" s="165"/>
      <c r="B80" s="132"/>
      <c r="C80" s="133"/>
      <c r="D80" s="133"/>
      <c r="E80" s="134"/>
      <c r="F80" s="134"/>
      <c r="G80" s="157"/>
      <c r="H80" s="134"/>
      <c r="I80" s="96" t="s">
        <v>328</v>
      </c>
      <c r="J80" s="96" t="s">
        <v>329</v>
      </c>
      <c r="K80" s="96" t="s">
        <v>330</v>
      </c>
      <c r="L80" s="96" t="s">
        <v>331</v>
      </c>
      <c r="M80" s="134"/>
      <c r="N80" s="134"/>
      <c r="O80" s="135"/>
    </row>
    <row r="81" spans="1:15" ht="27.75" customHeight="1" x14ac:dyDescent="0.3">
      <c r="A81" s="165"/>
      <c r="B81" s="132"/>
      <c r="C81" s="133"/>
      <c r="D81" s="133"/>
      <c r="E81" s="6">
        <f>G81+F81+H81+M81+N81</f>
        <v>1</v>
      </c>
      <c r="F81" s="6">
        <v>0</v>
      </c>
      <c r="G81" s="6">
        <v>0</v>
      </c>
      <c r="H81" s="6">
        <v>0</v>
      </c>
      <c r="I81" s="6">
        <v>0</v>
      </c>
      <c r="J81" s="6">
        <v>0</v>
      </c>
      <c r="K81" s="6">
        <v>0</v>
      </c>
      <c r="L81" s="6">
        <v>0</v>
      </c>
      <c r="M81" s="6">
        <v>0</v>
      </c>
      <c r="N81" s="6">
        <v>1</v>
      </c>
      <c r="O81" s="135"/>
    </row>
    <row r="82" spans="1:15" ht="30" customHeight="1" x14ac:dyDescent="0.3">
      <c r="A82" s="165" t="s">
        <v>26</v>
      </c>
      <c r="B82" s="132" t="s">
        <v>304</v>
      </c>
      <c r="C82" s="165" t="s">
        <v>67</v>
      </c>
      <c r="D82" s="94" t="s">
        <v>8</v>
      </c>
      <c r="E82" s="92">
        <f>F82+G82+H82+M82+N82</f>
        <v>0</v>
      </c>
      <c r="F82" s="92">
        <f>F83+F84</f>
        <v>0</v>
      </c>
      <c r="G82" s="92">
        <f>G83+G84</f>
        <v>0</v>
      </c>
      <c r="H82" s="120">
        <f>H83+H84</f>
        <v>0</v>
      </c>
      <c r="I82" s="121"/>
      <c r="J82" s="121"/>
      <c r="K82" s="121"/>
      <c r="L82" s="122"/>
      <c r="M82" s="92">
        <f>M83+M84</f>
        <v>0</v>
      </c>
      <c r="N82" s="92">
        <f>N83+N84</f>
        <v>0</v>
      </c>
      <c r="O82" s="135" t="s">
        <v>17</v>
      </c>
    </row>
    <row r="83" spans="1:15" ht="39" customHeight="1" x14ac:dyDescent="0.3">
      <c r="A83" s="165"/>
      <c r="B83" s="132"/>
      <c r="C83" s="165"/>
      <c r="D83" s="94" t="s">
        <v>10</v>
      </c>
      <c r="E83" s="92">
        <f>F83+G83+H83+M83+N83</f>
        <v>0</v>
      </c>
      <c r="F83" s="92">
        <v>0</v>
      </c>
      <c r="G83" s="92">
        <v>0</v>
      </c>
      <c r="H83" s="120">
        <v>0</v>
      </c>
      <c r="I83" s="121"/>
      <c r="J83" s="121"/>
      <c r="K83" s="121"/>
      <c r="L83" s="122"/>
      <c r="M83" s="92">
        <v>0</v>
      </c>
      <c r="N83" s="92">
        <v>0</v>
      </c>
      <c r="O83" s="135"/>
    </row>
    <row r="84" spans="1:15" ht="39" customHeight="1" x14ac:dyDescent="0.3">
      <c r="A84" s="165"/>
      <c r="B84" s="132"/>
      <c r="C84" s="165"/>
      <c r="D84" s="94" t="s">
        <v>11</v>
      </c>
      <c r="E84" s="92">
        <f>F84+G84+H84+M84+N84</f>
        <v>0</v>
      </c>
      <c r="F84" s="92">
        <v>0</v>
      </c>
      <c r="G84" s="92">
        <v>0</v>
      </c>
      <c r="H84" s="120">
        <v>0</v>
      </c>
      <c r="I84" s="121"/>
      <c r="J84" s="121"/>
      <c r="K84" s="121"/>
      <c r="L84" s="122"/>
      <c r="M84" s="92">
        <v>0</v>
      </c>
      <c r="N84" s="92">
        <v>0</v>
      </c>
      <c r="O84" s="135"/>
    </row>
    <row r="85" spans="1:15" ht="43.5" customHeight="1" x14ac:dyDescent="0.3">
      <c r="A85" s="165"/>
      <c r="B85" s="132"/>
      <c r="C85" s="165"/>
      <c r="D85" s="94" t="s">
        <v>12</v>
      </c>
      <c r="E85" s="92">
        <f>F85+G85+H85+M85+N85</f>
        <v>0</v>
      </c>
      <c r="F85" s="92">
        <v>0</v>
      </c>
      <c r="G85" s="92">
        <v>0</v>
      </c>
      <c r="H85" s="120">
        <v>0</v>
      </c>
      <c r="I85" s="121"/>
      <c r="J85" s="121"/>
      <c r="K85" s="121"/>
      <c r="L85" s="122"/>
      <c r="M85" s="92">
        <v>0</v>
      </c>
      <c r="N85" s="92">
        <v>0</v>
      </c>
      <c r="O85" s="135"/>
    </row>
    <row r="86" spans="1:15" ht="28.5" customHeight="1" x14ac:dyDescent="0.3">
      <c r="A86" s="165"/>
      <c r="B86" s="132" t="s">
        <v>305</v>
      </c>
      <c r="C86" s="133" t="s">
        <v>102</v>
      </c>
      <c r="D86" s="133" t="s">
        <v>102</v>
      </c>
      <c r="E86" s="134" t="s">
        <v>103</v>
      </c>
      <c r="F86" s="134" t="s">
        <v>104</v>
      </c>
      <c r="G86" s="158" t="s">
        <v>509</v>
      </c>
      <c r="H86" s="145" t="s">
        <v>507</v>
      </c>
      <c r="I86" s="120" t="s">
        <v>333</v>
      </c>
      <c r="J86" s="121"/>
      <c r="K86" s="121"/>
      <c r="L86" s="122"/>
      <c r="M86" s="134" t="s">
        <v>106</v>
      </c>
      <c r="N86" s="134" t="s">
        <v>107</v>
      </c>
      <c r="O86" s="135"/>
    </row>
    <row r="87" spans="1:15" ht="24" customHeight="1" x14ac:dyDescent="0.3">
      <c r="A87" s="165"/>
      <c r="B87" s="132"/>
      <c r="C87" s="133"/>
      <c r="D87" s="133"/>
      <c r="E87" s="134"/>
      <c r="F87" s="134"/>
      <c r="G87" s="157"/>
      <c r="H87" s="134"/>
      <c r="I87" s="96" t="s">
        <v>328</v>
      </c>
      <c r="J87" s="96" t="s">
        <v>329</v>
      </c>
      <c r="K87" s="96" t="s">
        <v>330</v>
      </c>
      <c r="L87" s="96" t="s">
        <v>331</v>
      </c>
      <c r="M87" s="134"/>
      <c r="N87" s="134"/>
      <c r="O87" s="135"/>
    </row>
    <row r="88" spans="1:15" ht="30" customHeight="1" x14ac:dyDescent="0.3">
      <c r="A88" s="165"/>
      <c r="B88" s="132"/>
      <c r="C88" s="133"/>
      <c r="D88" s="133"/>
      <c r="E88" s="6">
        <v>0</v>
      </c>
      <c r="F88" s="6">
        <v>0</v>
      </c>
      <c r="G88" s="6">
        <v>0</v>
      </c>
      <c r="H88" s="6">
        <v>0</v>
      </c>
      <c r="I88" s="6">
        <v>0</v>
      </c>
      <c r="J88" s="6">
        <v>0</v>
      </c>
      <c r="K88" s="6">
        <v>0</v>
      </c>
      <c r="L88" s="6">
        <v>0</v>
      </c>
      <c r="M88" s="6">
        <v>0</v>
      </c>
      <c r="N88" s="6">
        <v>0</v>
      </c>
      <c r="O88" s="135"/>
    </row>
    <row r="89" spans="1:15" ht="26.25" customHeight="1" x14ac:dyDescent="0.3">
      <c r="A89" s="165" t="s">
        <v>27</v>
      </c>
      <c r="B89" s="132" t="s">
        <v>74</v>
      </c>
      <c r="C89" s="165" t="s">
        <v>67</v>
      </c>
      <c r="D89" s="94" t="s">
        <v>8</v>
      </c>
      <c r="E89" s="92">
        <f t="shared" ref="E89:E96" si="12">F89+G89+H89+M89+N89</f>
        <v>0</v>
      </c>
      <c r="F89" s="92">
        <f>F90+F91</f>
        <v>0</v>
      </c>
      <c r="G89" s="98">
        <f t="shared" ref="G89:N89" si="13">G90+G91</f>
        <v>0</v>
      </c>
      <c r="H89" s="120">
        <f t="shared" si="13"/>
        <v>0</v>
      </c>
      <c r="I89" s="121"/>
      <c r="J89" s="121"/>
      <c r="K89" s="121"/>
      <c r="L89" s="122"/>
      <c r="M89" s="92">
        <f t="shared" si="13"/>
        <v>0</v>
      </c>
      <c r="N89" s="92">
        <f t="shared" si="13"/>
        <v>0</v>
      </c>
      <c r="O89" s="135"/>
    </row>
    <row r="90" spans="1:15" ht="39" customHeight="1" x14ac:dyDescent="0.3">
      <c r="A90" s="165"/>
      <c r="B90" s="132"/>
      <c r="C90" s="165"/>
      <c r="D90" s="94" t="s">
        <v>10</v>
      </c>
      <c r="E90" s="92">
        <f t="shared" si="12"/>
        <v>0</v>
      </c>
      <c r="F90" s="92">
        <v>0</v>
      </c>
      <c r="G90" s="98">
        <v>0</v>
      </c>
      <c r="H90" s="120">
        <v>0</v>
      </c>
      <c r="I90" s="121"/>
      <c r="J90" s="121"/>
      <c r="K90" s="121"/>
      <c r="L90" s="122"/>
      <c r="M90" s="92">
        <v>0</v>
      </c>
      <c r="N90" s="92">
        <v>0</v>
      </c>
      <c r="O90" s="135"/>
    </row>
    <row r="91" spans="1:15" ht="39" customHeight="1" x14ac:dyDescent="0.3">
      <c r="A91" s="165"/>
      <c r="B91" s="132"/>
      <c r="C91" s="165"/>
      <c r="D91" s="94" t="s">
        <v>11</v>
      </c>
      <c r="E91" s="92">
        <f t="shared" si="12"/>
        <v>0</v>
      </c>
      <c r="F91" s="92">
        <v>0</v>
      </c>
      <c r="G91" s="98">
        <v>0</v>
      </c>
      <c r="H91" s="120">
        <v>0</v>
      </c>
      <c r="I91" s="121"/>
      <c r="J91" s="121"/>
      <c r="K91" s="121"/>
      <c r="L91" s="122"/>
      <c r="M91" s="92">
        <v>0</v>
      </c>
      <c r="N91" s="92">
        <v>0</v>
      </c>
      <c r="O91" s="135"/>
    </row>
    <row r="92" spans="1:15" ht="30" customHeight="1" x14ac:dyDescent="0.3">
      <c r="A92" s="165"/>
      <c r="B92" s="132"/>
      <c r="C92" s="165"/>
      <c r="D92" s="94" t="s">
        <v>12</v>
      </c>
      <c r="E92" s="92">
        <f t="shared" si="12"/>
        <v>0</v>
      </c>
      <c r="F92" s="92">
        <v>0</v>
      </c>
      <c r="G92" s="98">
        <v>0</v>
      </c>
      <c r="H92" s="120">
        <v>0</v>
      </c>
      <c r="I92" s="121"/>
      <c r="J92" s="121"/>
      <c r="K92" s="121"/>
      <c r="L92" s="122"/>
      <c r="M92" s="92">
        <v>0</v>
      </c>
      <c r="N92" s="92">
        <v>0</v>
      </c>
      <c r="O92" s="135"/>
    </row>
    <row r="93" spans="1:15" ht="27.75" customHeight="1" x14ac:dyDescent="0.3">
      <c r="A93" s="165" t="s">
        <v>28</v>
      </c>
      <c r="B93" s="132" t="s">
        <v>306</v>
      </c>
      <c r="C93" s="165" t="s">
        <v>67</v>
      </c>
      <c r="D93" s="94" t="s">
        <v>8</v>
      </c>
      <c r="E93" s="92">
        <f t="shared" si="12"/>
        <v>0</v>
      </c>
      <c r="F93" s="92">
        <f>F94+F95</f>
        <v>0</v>
      </c>
      <c r="G93" s="98">
        <f t="shared" ref="G93" si="14">G94+G95</f>
        <v>0</v>
      </c>
      <c r="H93" s="120">
        <f t="shared" ref="H93" si="15">H94+H95</f>
        <v>0</v>
      </c>
      <c r="I93" s="121"/>
      <c r="J93" s="121"/>
      <c r="K93" s="121"/>
      <c r="L93" s="122"/>
      <c r="M93" s="92">
        <f t="shared" ref="M93" si="16">M94+M95</f>
        <v>0</v>
      </c>
      <c r="N93" s="92">
        <f t="shared" ref="N93" si="17">N94+N95</f>
        <v>0</v>
      </c>
      <c r="O93" s="135" t="s">
        <v>75</v>
      </c>
    </row>
    <row r="94" spans="1:15" ht="36" customHeight="1" x14ac:dyDescent="0.3">
      <c r="A94" s="165"/>
      <c r="B94" s="132"/>
      <c r="C94" s="165"/>
      <c r="D94" s="94" t="s">
        <v>10</v>
      </c>
      <c r="E94" s="92">
        <f t="shared" si="12"/>
        <v>0</v>
      </c>
      <c r="F94" s="92">
        <v>0</v>
      </c>
      <c r="G94" s="98">
        <v>0</v>
      </c>
      <c r="H94" s="120">
        <v>0</v>
      </c>
      <c r="I94" s="121"/>
      <c r="J94" s="121"/>
      <c r="K94" s="121"/>
      <c r="L94" s="122"/>
      <c r="M94" s="92">
        <v>0</v>
      </c>
      <c r="N94" s="92">
        <v>0</v>
      </c>
      <c r="O94" s="135"/>
    </row>
    <row r="95" spans="1:15" ht="38.25" customHeight="1" x14ac:dyDescent="0.3">
      <c r="A95" s="165"/>
      <c r="B95" s="132"/>
      <c r="C95" s="165"/>
      <c r="D95" s="94" t="s">
        <v>11</v>
      </c>
      <c r="E95" s="92">
        <f t="shared" si="12"/>
        <v>0</v>
      </c>
      <c r="F95" s="92">
        <v>0</v>
      </c>
      <c r="G95" s="98">
        <v>0</v>
      </c>
      <c r="H95" s="120">
        <v>0</v>
      </c>
      <c r="I95" s="121"/>
      <c r="J95" s="121"/>
      <c r="K95" s="121"/>
      <c r="L95" s="122"/>
      <c r="M95" s="92">
        <v>0</v>
      </c>
      <c r="N95" s="92">
        <v>0</v>
      </c>
      <c r="O95" s="135"/>
    </row>
    <row r="96" spans="1:15" ht="26.25" customHeight="1" x14ac:dyDescent="0.3">
      <c r="A96" s="165"/>
      <c r="B96" s="132"/>
      <c r="C96" s="165"/>
      <c r="D96" s="94" t="s">
        <v>12</v>
      </c>
      <c r="E96" s="92">
        <f t="shared" si="12"/>
        <v>0</v>
      </c>
      <c r="F96" s="92">
        <v>0</v>
      </c>
      <c r="G96" s="98">
        <v>0</v>
      </c>
      <c r="H96" s="120">
        <v>0</v>
      </c>
      <c r="I96" s="121"/>
      <c r="J96" s="121"/>
      <c r="K96" s="121"/>
      <c r="L96" s="122"/>
      <c r="M96" s="92">
        <v>0</v>
      </c>
      <c r="N96" s="92">
        <v>0</v>
      </c>
      <c r="O96" s="135"/>
    </row>
    <row r="97" spans="1:15" ht="23.25" customHeight="1" x14ac:dyDescent="0.3">
      <c r="A97" s="165"/>
      <c r="B97" s="132" t="s">
        <v>307</v>
      </c>
      <c r="C97" s="133" t="s">
        <v>102</v>
      </c>
      <c r="D97" s="133" t="s">
        <v>102</v>
      </c>
      <c r="E97" s="134" t="s">
        <v>103</v>
      </c>
      <c r="F97" s="134" t="s">
        <v>104</v>
      </c>
      <c r="G97" s="158" t="s">
        <v>509</v>
      </c>
      <c r="H97" s="145" t="s">
        <v>507</v>
      </c>
      <c r="I97" s="120" t="s">
        <v>333</v>
      </c>
      <c r="J97" s="121"/>
      <c r="K97" s="121"/>
      <c r="L97" s="122"/>
      <c r="M97" s="134" t="s">
        <v>106</v>
      </c>
      <c r="N97" s="134" t="s">
        <v>107</v>
      </c>
      <c r="O97" s="135"/>
    </row>
    <row r="98" spans="1:15" ht="23.25" customHeight="1" x14ac:dyDescent="0.3">
      <c r="A98" s="165"/>
      <c r="B98" s="132"/>
      <c r="C98" s="133"/>
      <c r="D98" s="133"/>
      <c r="E98" s="134"/>
      <c r="F98" s="134"/>
      <c r="G98" s="157"/>
      <c r="H98" s="134"/>
      <c r="I98" s="96" t="s">
        <v>328</v>
      </c>
      <c r="J98" s="96" t="s">
        <v>329</v>
      </c>
      <c r="K98" s="96" t="s">
        <v>330</v>
      </c>
      <c r="L98" s="96" t="s">
        <v>331</v>
      </c>
      <c r="M98" s="134"/>
      <c r="N98" s="134"/>
      <c r="O98" s="135"/>
    </row>
    <row r="99" spans="1:15" ht="27.75" customHeight="1" x14ac:dyDescent="0.3">
      <c r="A99" s="165"/>
      <c r="B99" s="132"/>
      <c r="C99" s="133"/>
      <c r="D99" s="133"/>
      <c r="E99" s="6">
        <v>0</v>
      </c>
      <c r="F99" s="6">
        <v>0</v>
      </c>
      <c r="G99" s="6">
        <v>0</v>
      </c>
      <c r="H99" s="6">
        <v>0</v>
      </c>
      <c r="I99" s="6">
        <v>0</v>
      </c>
      <c r="J99" s="6">
        <v>0</v>
      </c>
      <c r="K99" s="6">
        <v>0</v>
      </c>
      <c r="L99" s="6">
        <v>0</v>
      </c>
      <c r="M99" s="6">
        <v>0</v>
      </c>
      <c r="N99" s="6">
        <v>0</v>
      </c>
      <c r="O99" s="135"/>
    </row>
    <row r="100" spans="1:15" ht="26.25" customHeight="1" x14ac:dyDescent="0.3">
      <c r="A100" s="165" t="s">
        <v>31</v>
      </c>
      <c r="B100" s="132" t="s">
        <v>531</v>
      </c>
      <c r="C100" s="165" t="s">
        <v>67</v>
      </c>
      <c r="D100" s="94" t="s">
        <v>8</v>
      </c>
      <c r="E100" s="92">
        <f t="shared" ref="E100:E107" si="18">F100+G100+H100+M100+N100</f>
        <v>0</v>
      </c>
      <c r="F100" s="92">
        <f>F101+F102</f>
        <v>0</v>
      </c>
      <c r="G100" s="98">
        <f t="shared" ref="G100:H100" si="19">G101+G102</f>
        <v>0</v>
      </c>
      <c r="H100" s="120">
        <f t="shared" si="19"/>
        <v>0</v>
      </c>
      <c r="I100" s="121"/>
      <c r="J100" s="121"/>
      <c r="K100" s="121"/>
      <c r="L100" s="122"/>
      <c r="M100" s="92">
        <f t="shared" ref="M100:N100" si="20">M101+M102</f>
        <v>0</v>
      </c>
      <c r="N100" s="92">
        <f t="shared" si="20"/>
        <v>0</v>
      </c>
      <c r="O100" s="135"/>
    </row>
    <row r="101" spans="1:15" ht="39" customHeight="1" x14ac:dyDescent="0.3">
      <c r="A101" s="165"/>
      <c r="B101" s="132"/>
      <c r="C101" s="165"/>
      <c r="D101" s="94" t="s">
        <v>10</v>
      </c>
      <c r="E101" s="92">
        <f t="shared" si="18"/>
        <v>0</v>
      </c>
      <c r="F101" s="92">
        <v>0</v>
      </c>
      <c r="G101" s="98">
        <v>0</v>
      </c>
      <c r="H101" s="120">
        <v>0</v>
      </c>
      <c r="I101" s="121"/>
      <c r="J101" s="121"/>
      <c r="K101" s="121"/>
      <c r="L101" s="122"/>
      <c r="M101" s="92">
        <v>0</v>
      </c>
      <c r="N101" s="92">
        <v>0</v>
      </c>
      <c r="O101" s="135"/>
    </row>
    <row r="102" spans="1:15" ht="39" customHeight="1" x14ac:dyDescent="0.3">
      <c r="A102" s="165"/>
      <c r="B102" s="132"/>
      <c r="C102" s="165"/>
      <c r="D102" s="94" t="s">
        <v>11</v>
      </c>
      <c r="E102" s="92">
        <f t="shared" si="18"/>
        <v>0</v>
      </c>
      <c r="F102" s="92">
        <v>0</v>
      </c>
      <c r="G102" s="98">
        <v>0</v>
      </c>
      <c r="H102" s="120">
        <v>0</v>
      </c>
      <c r="I102" s="121"/>
      <c r="J102" s="121"/>
      <c r="K102" s="121"/>
      <c r="L102" s="122"/>
      <c r="M102" s="92">
        <v>0</v>
      </c>
      <c r="N102" s="92">
        <v>0</v>
      </c>
      <c r="O102" s="135"/>
    </row>
    <row r="103" spans="1:15" ht="30" customHeight="1" x14ac:dyDescent="0.3">
      <c r="A103" s="165"/>
      <c r="B103" s="132"/>
      <c r="C103" s="165"/>
      <c r="D103" s="94" t="s">
        <v>12</v>
      </c>
      <c r="E103" s="92">
        <f t="shared" si="18"/>
        <v>0</v>
      </c>
      <c r="F103" s="92">
        <v>0</v>
      </c>
      <c r="G103" s="98">
        <v>0</v>
      </c>
      <c r="H103" s="120">
        <v>0</v>
      </c>
      <c r="I103" s="121"/>
      <c r="J103" s="121"/>
      <c r="K103" s="121"/>
      <c r="L103" s="122"/>
      <c r="M103" s="92">
        <v>0</v>
      </c>
      <c r="N103" s="92">
        <v>0</v>
      </c>
      <c r="O103" s="135"/>
    </row>
    <row r="104" spans="1:15" ht="27.75" customHeight="1" x14ac:dyDescent="0.3">
      <c r="A104" s="165" t="s">
        <v>32</v>
      </c>
      <c r="B104" s="132" t="s">
        <v>510</v>
      </c>
      <c r="C104" s="165" t="s">
        <v>67</v>
      </c>
      <c r="D104" s="94" t="s">
        <v>8</v>
      </c>
      <c r="E104" s="92">
        <f t="shared" si="18"/>
        <v>0</v>
      </c>
      <c r="F104" s="92">
        <f>F105+F106</f>
        <v>0</v>
      </c>
      <c r="G104" s="98">
        <f t="shared" ref="G104:H104" si="21">G105+G106</f>
        <v>0</v>
      </c>
      <c r="H104" s="120">
        <f t="shared" si="21"/>
        <v>0</v>
      </c>
      <c r="I104" s="121"/>
      <c r="J104" s="121"/>
      <c r="K104" s="121"/>
      <c r="L104" s="122"/>
      <c r="M104" s="92">
        <f t="shared" ref="M104:N104" si="22">M105+M106</f>
        <v>0</v>
      </c>
      <c r="N104" s="92">
        <f t="shared" si="22"/>
        <v>0</v>
      </c>
      <c r="O104" s="135" t="s">
        <v>17</v>
      </c>
    </row>
    <row r="105" spans="1:15" ht="36" customHeight="1" x14ac:dyDescent="0.3">
      <c r="A105" s="165"/>
      <c r="B105" s="132"/>
      <c r="C105" s="165"/>
      <c r="D105" s="94" t="s">
        <v>10</v>
      </c>
      <c r="E105" s="92">
        <f t="shared" si="18"/>
        <v>0</v>
      </c>
      <c r="F105" s="92">
        <v>0</v>
      </c>
      <c r="G105" s="98">
        <v>0</v>
      </c>
      <c r="H105" s="120">
        <v>0</v>
      </c>
      <c r="I105" s="121"/>
      <c r="J105" s="121"/>
      <c r="K105" s="121"/>
      <c r="L105" s="122"/>
      <c r="M105" s="92">
        <v>0</v>
      </c>
      <c r="N105" s="92">
        <v>0</v>
      </c>
      <c r="O105" s="135"/>
    </row>
    <row r="106" spans="1:15" ht="38.25" customHeight="1" x14ac:dyDescent="0.3">
      <c r="A106" s="165"/>
      <c r="B106" s="132"/>
      <c r="C106" s="165"/>
      <c r="D106" s="94" t="s">
        <v>11</v>
      </c>
      <c r="E106" s="92">
        <f t="shared" si="18"/>
        <v>0</v>
      </c>
      <c r="F106" s="92">
        <v>0</v>
      </c>
      <c r="G106" s="98">
        <v>0</v>
      </c>
      <c r="H106" s="120">
        <v>0</v>
      </c>
      <c r="I106" s="121"/>
      <c r="J106" s="121"/>
      <c r="K106" s="121"/>
      <c r="L106" s="122"/>
      <c r="M106" s="92">
        <v>0</v>
      </c>
      <c r="N106" s="92">
        <v>0</v>
      </c>
      <c r="O106" s="135"/>
    </row>
    <row r="107" spans="1:15" ht="26.25" customHeight="1" x14ac:dyDescent="0.3">
      <c r="A107" s="165"/>
      <c r="B107" s="132"/>
      <c r="C107" s="165"/>
      <c r="D107" s="94" t="s">
        <v>12</v>
      </c>
      <c r="E107" s="92">
        <f t="shared" si="18"/>
        <v>0</v>
      </c>
      <c r="F107" s="92">
        <v>0</v>
      </c>
      <c r="G107" s="98">
        <v>0</v>
      </c>
      <c r="H107" s="120">
        <v>0</v>
      </c>
      <c r="I107" s="121"/>
      <c r="J107" s="121"/>
      <c r="K107" s="121"/>
      <c r="L107" s="122"/>
      <c r="M107" s="92">
        <v>0</v>
      </c>
      <c r="N107" s="92">
        <v>0</v>
      </c>
      <c r="O107" s="135"/>
    </row>
    <row r="108" spans="1:15" ht="23.25" customHeight="1" x14ac:dyDescent="0.3">
      <c r="A108" s="165"/>
      <c r="B108" s="132" t="s">
        <v>522</v>
      </c>
      <c r="C108" s="133" t="s">
        <v>102</v>
      </c>
      <c r="D108" s="133" t="s">
        <v>102</v>
      </c>
      <c r="E108" s="134" t="s">
        <v>103</v>
      </c>
      <c r="F108" s="134" t="s">
        <v>104</v>
      </c>
      <c r="G108" s="158" t="s">
        <v>509</v>
      </c>
      <c r="H108" s="145" t="s">
        <v>507</v>
      </c>
      <c r="I108" s="120" t="s">
        <v>333</v>
      </c>
      <c r="J108" s="121"/>
      <c r="K108" s="121"/>
      <c r="L108" s="122"/>
      <c r="M108" s="134" t="s">
        <v>106</v>
      </c>
      <c r="N108" s="134" t="s">
        <v>107</v>
      </c>
      <c r="O108" s="135"/>
    </row>
    <row r="109" spans="1:15" ht="23.25" customHeight="1" x14ac:dyDescent="0.3">
      <c r="A109" s="165"/>
      <c r="B109" s="132"/>
      <c r="C109" s="133"/>
      <c r="D109" s="133"/>
      <c r="E109" s="134"/>
      <c r="F109" s="134"/>
      <c r="G109" s="157"/>
      <c r="H109" s="134"/>
      <c r="I109" s="96" t="s">
        <v>328</v>
      </c>
      <c r="J109" s="96" t="s">
        <v>329</v>
      </c>
      <c r="K109" s="96" t="s">
        <v>330</v>
      </c>
      <c r="L109" s="96" t="s">
        <v>331</v>
      </c>
      <c r="M109" s="134"/>
      <c r="N109" s="134"/>
      <c r="O109" s="135"/>
    </row>
    <row r="110" spans="1:15" ht="42" customHeight="1" x14ac:dyDescent="0.3">
      <c r="A110" s="165"/>
      <c r="B110" s="132"/>
      <c r="C110" s="133"/>
      <c r="D110" s="133"/>
      <c r="E110" s="6">
        <v>0</v>
      </c>
      <c r="F110" s="6">
        <v>0</v>
      </c>
      <c r="G110" s="6">
        <v>0</v>
      </c>
      <c r="H110" s="6">
        <v>0</v>
      </c>
      <c r="I110" s="6">
        <v>0</v>
      </c>
      <c r="J110" s="6">
        <v>0</v>
      </c>
      <c r="K110" s="6">
        <v>0</v>
      </c>
      <c r="L110" s="6">
        <v>0</v>
      </c>
      <c r="M110" s="6">
        <v>0</v>
      </c>
      <c r="N110" s="6">
        <v>0</v>
      </c>
      <c r="O110" s="135"/>
    </row>
    <row r="111" spans="1:15" ht="39.75" customHeight="1" x14ac:dyDescent="0.3">
      <c r="A111" s="203"/>
      <c r="B111" s="143" t="s">
        <v>310</v>
      </c>
      <c r="C111" s="197"/>
      <c r="D111" s="106" t="s">
        <v>309</v>
      </c>
      <c r="E111" s="8">
        <f>SUM(E112:E115)</f>
        <v>9368030.9920000006</v>
      </c>
      <c r="F111" s="8">
        <f>SUM(F112:F115)</f>
        <v>558204.43200000003</v>
      </c>
      <c r="G111" s="8">
        <f t="shared" ref="G111:N111" si="23">SUM(G112:G115)</f>
        <v>1637019.81</v>
      </c>
      <c r="H111" s="153">
        <f>SUM(H112:H115)</f>
        <v>1195369.98</v>
      </c>
      <c r="I111" s="154"/>
      <c r="J111" s="154"/>
      <c r="K111" s="154"/>
      <c r="L111" s="155"/>
      <c r="M111" s="8">
        <f t="shared" si="23"/>
        <v>4214857.42</v>
      </c>
      <c r="N111" s="8">
        <f t="shared" si="23"/>
        <v>1762579.35</v>
      </c>
      <c r="O111" s="165"/>
    </row>
    <row r="112" spans="1:15" ht="35.25" customHeight="1" x14ac:dyDescent="0.3">
      <c r="A112" s="203"/>
      <c r="B112" s="143"/>
      <c r="C112" s="197"/>
      <c r="D112" s="106" t="s">
        <v>9</v>
      </c>
      <c r="E112" s="8">
        <f>SUM(F112:N112)</f>
        <v>700000</v>
      </c>
      <c r="F112" s="8">
        <f>F48</f>
        <v>200000</v>
      </c>
      <c r="G112" s="8">
        <f>G48</f>
        <v>312943.8</v>
      </c>
      <c r="H112" s="153">
        <f>H48</f>
        <v>187056.2</v>
      </c>
      <c r="I112" s="154"/>
      <c r="J112" s="154"/>
      <c r="K112" s="154"/>
      <c r="L112" s="155"/>
      <c r="M112" s="8">
        <f>M48</f>
        <v>0</v>
      </c>
      <c r="N112" s="8">
        <f>N48</f>
        <v>0</v>
      </c>
      <c r="O112" s="165"/>
    </row>
    <row r="113" spans="1:15" ht="35.25" customHeight="1" x14ac:dyDescent="0.3">
      <c r="A113" s="203"/>
      <c r="B113" s="143"/>
      <c r="C113" s="197"/>
      <c r="D113" s="106" t="s">
        <v>10</v>
      </c>
      <c r="E113" s="8">
        <f>SUM(F113:N113)</f>
        <v>7696073.6699999999</v>
      </c>
      <c r="F113" s="8">
        <f t="shared" ref="F113:H114" si="24">F73+F49+F90</f>
        <v>308122.03999999998</v>
      </c>
      <c r="G113" s="8">
        <f t="shared" si="24"/>
        <v>1140293.96</v>
      </c>
      <c r="H113" s="153">
        <f t="shared" si="24"/>
        <v>846889.42</v>
      </c>
      <c r="I113" s="154"/>
      <c r="J113" s="154"/>
      <c r="K113" s="154"/>
      <c r="L113" s="155"/>
      <c r="M113" s="8">
        <f>M73+M49+M90</f>
        <v>3713985.67</v>
      </c>
      <c r="N113" s="8">
        <f>N73+N49+N90</f>
        <v>1686782.58</v>
      </c>
      <c r="O113" s="165"/>
    </row>
    <row r="114" spans="1:15" ht="37.5" customHeight="1" x14ac:dyDescent="0.3">
      <c r="A114" s="203"/>
      <c r="B114" s="143"/>
      <c r="C114" s="197"/>
      <c r="D114" s="106" t="s">
        <v>18</v>
      </c>
      <c r="E114" s="8">
        <f>SUM(F114:N114)</f>
        <v>971957.32200000004</v>
      </c>
      <c r="F114" s="8">
        <f t="shared" si="24"/>
        <v>50082.392</v>
      </c>
      <c r="G114" s="8">
        <f t="shared" si="24"/>
        <v>183782.05000000002</v>
      </c>
      <c r="H114" s="153">
        <f t="shared" si="24"/>
        <v>161424.35999999999</v>
      </c>
      <c r="I114" s="154"/>
      <c r="J114" s="154"/>
      <c r="K114" s="154"/>
      <c r="L114" s="155"/>
      <c r="M114" s="8">
        <f>M74+M50+M91</f>
        <v>500871.75</v>
      </c>
      <c r="N114" s="8">
        <f>N74+N50+N91</f>
        <v>75796.76999999999</v>
      </c>
      <c r="O114" s="165"/>
    </row>
    <row r="115" spans="1:15" ht="34.5" customHeight="1" x14ac:dyDescent="0.3">
      <c r="A115" s="203"/>
      <c r="B115" s="143"/>
      <c r="C115" s="197"/>
      <c r="D115" s="106" t="s">
        <v>15</v>
      </c>
      <c r="E115" s="8">
        <f>SUM(F115:N115)</f>
        <v>0</v>
      </c>
      <c r="F115" s="8">
        <f>F75</f>
        <v>0</v>
      </c>
      <c r="G115" s="8">
        <f>G75</f>
        <v>0</v>
      </c>
      <c r="H115" s="153">
        <f>H75</f>
        <v>0</v>
      </c>
      <c r="I115" s="154"/>
      <c r="J115" s="154"/>
      <c r="K115" s="154"/>
      <c r="L115" s="155"/>
      <c r="M115" s="8">
        <f>M75</f>
        <v>0</v>
      </c>
      <c r="N115" s="8">
        <f>N75</f>
        <v>0</v>
      </c>
      <c r="O115" s="165"/>
    </row>
    <row r="116" spans="1:15" s="2" customFormat="1" ht="36" customHeight="1" x14ac:dyDescent="0.25">
      <c r="A116" s="91"/>
      <c r="B116" s="146" t="s">
        <v>134</v>
      </c>
      <c r="C116" s="146"/>
      <c r="D116" s="146"/>
      <c r="E116" s="146"/>
      <c r="F116" s="146"/>
      <c r="G116" s="146"/>
      <c r="H116" s="146"/>
      <c r="I116" s="146"/>
      <c r="J116" s="146"/>
      <c r="K116" s="146"/>
      <c r="L116" s="146"/>
      <c r="M116" s="146"/>
      <c r="N116" s="146"/>
      <c r="O116" s="146"/>
    </row>
    <row r="117" spans="1:15" s="2" customFormat="1" ht="36" customHeight="1" x14ac:dyDescent="0.25">
      <c r="A117" s="165" t="s">
        <v>6</v>
      </c>
      <c r="B117" s="132" t="s">
        <v>76</v>
      </c>
      <c r="C117" s="135" t="s">
        <v>67</v>
      </c>
      <c r="D117" s="94" t="s">
        <v>14</v>
      </c>
      <c r="E117" s="90">
        <f>E121+E128+E134+E140+E146+E152</f>
        <v>1800601.51</v>
      </c>
      <c r="F117" s="90">
        <f>F121+F128+F134+F140</f>
        <v>95400</v>
      </c>
      <c r="G117" s="90">
        <f>G121+G128+G134+G140+G146+G152</f>
        <v>217438.99999999997</v>
      </c>
      <c r="H117" s="145">
        <f>H121+H128+H134+H140+H146+H152</f>
        <v>1007942.48</v>
      </c>
      <c r="I117" s="145"/>
      <c r="J117" s="145"/>
      <c r="K117" s="145"/>
      <c r="L117" s="145"/>
      <c r="M117" s="90">
        <f>M121+M128+M134+M140+M146</f>
        <v>479820.02999999997</v>
      </c>
      <c r="N117" s="90">
        <f t="shared" ref="N117" si="25">N121+N128+N134+N140</f>
        <v>0</v>
      </c>
      <c r="O117" s="135"/>
    </row>
    <row r="118" spans="1:15" s="2" customFormat="1" ht="36" customHeight="1" x14ac:dyDescent="0.25">
      <c r="A118" s="165"/>
      <c r="B118" s="132"/>
      <c r="C118" s="135"/>
      <c r="D118" s="94" t="s">
        <v>10</v>
      </c>
      <c r="E118" s="90">
        <f>E122+E129+E135+E141+E147+E153</f>
        <v>1095249.47</v>
      </c>
      <c r="F118" s="90">
        <f t="shared" ref="F118:F119" si="26">F122+F129+F135+F141</f>
        <v>58384.800000000003</v>
      </c>
      <c r="G118" s="90">
        <f t="shared" ref="G118:G119" si="27">G122+G129+G135+G141+G147+G153</f>
        <v>123629.26</v>
      </c>
      <c r="H118" s="145">
        <f>H122+H129+H135+H141+H147+H153</f>
        <v>613827.71</v>
      </c>
      <c r="I118" s="145"/>
      <c r="J118" s="145"/>
      <c r="K118" s="145"/>
      <c r="L118" s="145"/>
      <c r="M118" s="90">
        <f t="shared" ref="M118:M119" si="28">M122+M129+M135+M141+M147</f>
        <v>299407.69999999995</v>
      </c>
      <c r="N118" s="90">
        <f t="shared" ref="N118:N119" si="29">N122+N129+N135+N141</f>
        <v>0</v>
      </c>
      <c r="O118" s="135"/>
    </row>
    <row r="119" spans="1:15" s="2" customFormat="1" ht="36" customHeight="1" x14ac:dyDescent="0.25">
      <c r="A119" s="165"/>
      <c r="B119" s="132"/>
      <c r="C119" s="135"/>
      <c r="D119" s="94" t="s">
        <v>18</v>
      </c>
      <c r="E119" s="90">
        <f>E123+E130+E136+E142+E148+E154</f>
        <v>705352.03999999992</v>
      </c>
      <c r="F119" s="90">
        <f t="shared" si="26"/>
        <v>37015.199999999997</v>
      </c>
      <c r="G119" s="90">
        <f t="shared" si="27"/>
        <v>93809.739999999991</v>
      </c>
      <c r="H119" s="145">
        <f>H123+H130+H136+H142+H148+H154</f>
        <v>394114.77</v>
      </c>
      <c r="I119" s="145"/>
      <c r="J119" s="145"/>
      <c r="K119" s="145"/>
      <c r="L119" s="145"/>
      <c r="M119" s="90">
        <f t="shared" si="28"/>
        <v>180412.33000000002</v>
      </c>
      <c r="N119" s="90">
        <f t="shared" si="29"/>
        <v>0</v>
      </c>
      <c r="O119" s="135"/>
    </row>
    <row r="120" spans="1:15" s="2" customFormat="1" ht="36" customHeight="1" x14ac:dyDescent="0.25">
      <c r="A120" s="165"/>
      <c r="B120" s="132"/>
      <c r="C120" s="135"/>
      <c r="D120" s="94" t="s">
        <v>12</v>
      </c>
      <c r="E120" s="90">
        <f t="shared" ref="E120:N120" si="30">E124</f>
        <v>0</v>
      </c>
      <c r="F120" s="90">
        <f t="shared" si="30"/>
        <v>0</v>
      </c>
      <c r="G120" s="90">
        <f t="shared" si="30"/>
        <v>0</v>
      </c>
      <c r="H120" s="145">
        <f t="shared" si="30"/>
        <v>0</v>
      </c>
      <c r="I120" s="145"/>
      <c r="J120" s="145"/>
      <c r="K120" s="145"/>
      <c r="L120" s="145"/>
      <c r="M120" s="90">
        <f t="shared" si="30"/>
        <v>0</v>
      </c>
      <c r="N120" s="90">
        <f t="shared" si="30"/>
        <v>0</v>
      </c>
      <c r="O120" s="135"/>
    </row>
    <row r="121" spans="1:15" s="2" customFormat="1" ht="33.75" customHeight="1" x14ac:dyDescent="0.25">
      <c r="A121" s="165" t="s">
        <v>13</v>
      </c>
      <c r="B121" s="132" t="s">
        <v>277</v>
      </c>
      <c r="C121" s="135" t="s">
        <v>67</v>
      </c>
      <c r="D121" s="94" t="s">
        <v>14</v>
      </c>
      <c r="E121" s="90">
        <f>'Строительство и реконструкция'!K148</f>
        <v>476835.14</v>
      </c>
      <c r="F121" s="90">
        <f>'Строительство и реконструкция'!L148</f>
        <v>95400</v>
      </c>
      <c r="G121" s="90">
        <f>'Строительство и реконструкция'!M148</f>
        <v>118135.12</v>
      </c>
      <c r="H121" s="145">
        <f>'Строительство и реконструкция'!N148</f>
        <v>263300.02</v>
      </c>
      <c r="I121" s="145"/>
      <c r="J121" s="145"/>
      <c r="K121" s="145"/>
      <c r="L121" s="145"/>
      <c r="M121" s="90">
        <f>'Строительство и реконструкция'!O148</f>
        <v>0</v>
      </c>
      <c r="N121" s="90">
        <f>'Строительство и реконструкция'!P148</f>
        <v>0</v>
      </c>
      <c r="O121" s="135" t="s">
        <v>264</v>
      </c>
    </row>
    <row r="122" spans="1:15" s="2" customFormat="1" ht="33.75" customHeight="1" x14ac:dyDescent="0.25">
      <c r="A122" s="165"/>
      <c r="B122" s="132"/>
      <c r="C122" s="135"/>
      <c r="D122" s="94" t="s">
        <v>10</v>
      </c>
      <c r="E122" s="90">
        <f>'Строительство и реконструкция'!K149</f>
        <v>292729.18000000005</v>
      </c>
      <c r="F122" s="90">
        <f>'Строительство и реконструкция'!L149</f>
        <v>58384.800000000003</v>
      </c>
      <c r="G122" s="90">
        <f>'Строительство и реконструкция'!M149</f>
        <v>72115.48</v>
      </c>
      <c r="H122" s="145">
        <f>'Строительство и реконструкция'!N149</f>
        <v>162228.90000000002</v>
      </c>
      <c r="I122" s="145"/>
      <c r="J122" s="145"/>
      <c r="K122" s="145"/>
      <c r="L122" s="145"/>
      <c r="M122" s="90">
        <f>'Строительство и реконструкция'!O149</f>
        <v>0</v>
      </c>
      <c r="N122" s="90">
        <f>'Строительство и реконструкция'!P149</f>
        <v>0</v>
      </c>
      <c r="O122" s="135"/>
    </row>
    <row r="123" spans="1:15" s="2" customFormat="1" ht="33.75" customHeight="1" x14ac:dyDescent="0.25">
      <c r="A123" s="165"/>
      <c r="B123" s="132"/>
      <c r="C123" s="135"/>
      <c r="D123" s="94" t="s">
        <v>18</v>
      </c>
      <c r="E123" s="90">
        <f>'Строительство и реконструкция'!K150</f>
        <v>184105.96</v>
      </c>
      <c r="F123" s="90">
        <f>'Строительство и реконструкция'!L150</f>
        <v>37015.199999999997</v>
      </c>
      <c r="G123" s="90">
        <f>'Строительство и реконструкция'!M150</f>
        <v>46019.639999999992</v>
      </c>
      <c r="H123" s="145">
        <f>'Строительство и реконструкция'!N150</f>
        <v>101071.12000000001</v>
      </c>
      <c r="I123" s="145"/>
      <c r="J123" s="145"/>
      <c r="K123" s="145"/>
      <c r="L123" s="145"/>
      <c r="M123" s="90">
        <f>'Строительство и реконструкция'!O150</f>
        <v>0</v>
      </c>
      <c r="N123" s="90">
        <f>'Строительство и реконструкция'!P150</f>
        <v>0</v>
      </c>
      <c r="O123" s="135"/>
    </row>
    <row r="124" spans="1:15" s="2" customFormat="1" ht="36" customHeight="1" x14ac:dyDescent="0.25">
      <c r="A124" s="165"/>
      <c r="B124" s="132"/>
      <c r="C124" s="135"/>
      <c r="D124" s="94" t="s">
        <v>12</v>
      </c>
      <c r="E124" s="90">
        <f>F124+G124+H124+M124+N124</f>
        <v>0</v>
      </c>
      <c r="F124" s="90">
        <v>0</v>
      </c>
      <c r="G124" s="90">
        <v>0</v>
      </c>
      <c r="H124" s="145">
        <v>0</v>
      </c>
      <c r="I124" s="145"/>
      <c r="J124" s="145"/>
      <c r="K124" s="145"/>
      <c r="L124" s="145"/>
      <c r="M124" s="90">
        <v>0</v>
      </c>
      <c r="N124" s="90">
        <v>0</v>
      </c>
      <c r="O124" s="135"/>
    </row>
    <row r="125" spans="1:15" ht="23.25" customHeight="1" x14ac:dyDescent="0.3">
      <c r="A125" s="165"/>
      <c r="B125" s="132" t="s">
        <v>311</v>
      </c>
      <c r="C125" s="133" t="s">
        <v>102</v>
      </c>
      <c r="D125" s="133" t="s">
        <v>102</v>
      </c>
      <c r="E125" s="134" t="s">
        <v>103</v>
      </c>
      <c r="F125" s="134" t="s">
        <v>104</v>
      </c>
      <c r="G125" s="145" t="s">
        <v>509</v>
      </c>
      <c r="H125" s="145" t="s">
        <v>507</v>
      </c>
      <c r="I125" s="134" t="s">
        <v>333</v>
      </c>
      <c r="J125" s="134"/>
      <c r="K125" s="134"/>
      <c r="L125" s="134"/>
      <c r="M125" s="134" t="s">
        <v>106</v>
      </c>
      <c r="N125" s="134" t="s">
        <v>107</v>
      </c>
      <c r="O125" s="135"/>
    </row>
    <row r="126" spans="1:15" ht="23.25" customHeight="1" x14ac:dyDescent="0.3">
      <c r="A126" s="165"/>
      <c r="B126" s="132"/>
      <c r="C126" s="133"/>
      <c r="D126" s="133"/>
      <c r="E126" s="134"/>
      <c r="F126" s="134"/>
      <c r="G126" s="134"/>
      <c r="H126" s="134"/>
      <c r="I126" s="92" t="s">
        <v>328</v>
      </c>
      <c r="J126" s="92" t="s">
        <v>329</v>
      </c>
      <c r="K126" s="92" t="s">
        <v>330</v>
      </c>
      <c r="L126" s="92" t="s">
        <v>331</v>
      </c>
      <c r="M126" s="134"/>
      <c r="N126" s="134"/>
      <c r="O126" s="135"/>
    </row>
    <row r="127" spans="1:15" ht="32.25" customHeight="1" x14ac:dyDescent="0.3">
      <c r="A127" s="165"/>
      <c r="B127" s="132"/>
      <c r="C127" s="133"/>
      <c r="D127" s="133"/>
      <c r="E127" s="6">
        <f>F127+G127+H127+M127+N127</f>
        <v>3</v>
      </c>
      <c r="F127" s="6">
        <v>0</v>
      </c>
      <c r="G127" s="6">
        <v>0</v>
      </c>
      <c r="H127" s="6">
        <v>3</v>
      </c>
      <c r="I127" s="6">
        <v>0</v>
      </c>
      <c r="J127" s="6">
        <v>0</v>
      </c>
      <c r="K127" s="6">
        <v>0</v>
      </c>
      <c r="L127" s="6">
        <v>3</v>
      </c>
      <c r="M127" s="6">
        <v>0</v>
      </c>
      <c r="N127" s="6">
        <v>0</v>
      </c>
      <c r="O127" s="135"/>
    </row>
    <row r="128" spans="1:15" s="2" customFormat="1" ht="30" customHeight="1" x14ac:dyDescent="0.25">
      <c r="A128" s="165" t="s">
        <v>16</v>
      </c>
      <c r="B128" s="132" t="s">
        <v>77</v>
      </c>
      <c r="C128" s="135" t="s">
        <v>67</v>
      </c>
      <c r="D128" s="94" t="s">
        <v>14</v>
      </c>
      <c r="E128" s="90">
        <f>E129+E130</f>
        <v>0</v>
      </c>
      <c r="F128" s="90">
        <f t="shared" ref="F128:N128" si="31">F129+F130</f>
        <v>0</v>
      </c>
      <c r="G128" s="89">
        <f t="shared" si="31"/>
        <v>0</v>
      </c>
      <c r="H128" s="123">
        <f t="shared" si="31"/>
        <v>0</v>
      </c>
      <c r="I128" s="124"/>
      <c r="J128" s="124"/>
      <c r="K128" s="124"/>
      <c r="L128" s="125"/>
      <c r="M128" s="90">
        <f t="shared" si="31"/>
        <v>0</v>
      </c>
      <c r="N128" s="90">
        <f t="shared" si="31"/>
        <v>0</v>
      </c>
      <c r="O128" s="135" t="s">
        <v>17</v>
      </c>
    </row>
    <row r="129" spans="1:15" s="2" customFormat="1" ht="36" customHeight="1" x14ac:dyDescent="0.25">
      <c r="A129" s="165"/>
      <c r="B129" s="132"/>
      <c r="C129" s="135"/>
      <c r="D129" s="94" t="s">
        <v>10</v>
      </c>
      <c r="E129" s="90">
        <f>F129+G129+H129+M129+N129</f>
        <v>0</v>
      </c>
      <c r="F129" s="90">
        <v>0</v>
      </c>
      <c r="G129" s="89">
        <v>0</v>
      </c>
      <c r="H129" s="123">
        <v>0</v>
      </c>
      <c r="I129" s="124"/>
      <c r="J129" s="124"/>
      <c r="K129" s="124"/>
      <c r="L129" s="125"/>
      <c r="M129" s="90">
        <v>0</v>
      </c>
      <c r="N129" s="90">
        <v>0</v>
      </c>
      <c r="O129" s="135"/>
    </row>
    <row r="130" spans="1:15" s="2" customFormat="1" ht="36" customHeight="1" x14ac:dyDescent="0.25">
      <c r="A130" s="165"/>
      <c r="B130" s="132"/>
      <c r="C130" s="135"/>
      <c r="D130" s="94" t="s">
        <v>18</v>
      </c>
      <c r="E130" s="90">
        <f>F130+G130+H130+M130+N130</f>
        <v>0</v>
      </c>
      <c r="F130" s="90">
        <v>0</v>
      </c>
      <c r="G130" s="89">
        <v>0</v>
      </c>
      <c r="H130" s="123">
        <v>0</v>
      </c>
      <c r="I130" s="124"/>
      <c r="J130" s="124"/>
      <c r="K130" s="124"/>
      <c r="L130" s="125"/>
      <c r="M130" s="90">
        <v>0</v>
      </c>
      <c r="N130" s="90">
        <v>0</v>
      </c>
      <c r="O130" s="135"/>
    </row>
    <row r="131" spans="1:15" ht="23.25" customHeight="1" x14ac:dyDescent="0.3">
      <c r="A131" s="165"/>
      <c r="B131" s="132" t="s">
        <v>312</v>
      </c>
      <c r="C131" s="133" t="s">
        <v>102</v>
      </c>
      <c r="D131" s="133" t="s">
        <v>102</v>
      </c>
      <c r="E131" s="134" t="s">
        <v>103</v>
      </c>
      <c r="F131" s="134" t="s">
        <v>104</v>
      </c>
      <c r="G131" s="158" t="s">
        <v>509</v>
      </c>
      <c r="H131" s="145" t="s">
        <v>507</v>
      </c>
      <c r="I131" s="120" t="s">
        <v>333</v>
      </c>
      <c r="J131" s="121"/>
      <c r="K131" s="121"/>
      <c r="L131" s="122"/>
      <c r="M131" s="134" t="s">
        <v>106</v>
      </c>
      <c r="N131" s="134" t="s">
        <v>107</v>
      </c>
      <c r="O131" s="135"/>
    </row>
    <row r="132" spans="1:15" ht="23.25" customHeight="1" x14ac:dyDescent="0.3">
      <c r="A132" s="165"/>
      <c r="B132" s="132"/>
      <c r="C132" s="133"/>
      <c r="D132" s="133"/>
      <c r="E132" s="134"/>
      <c r="F132" s="134"/>
      <c r="G132" s="157"/>
      <c r="H132" s="134"/>
      <c r="I132" s="96" t="s">
        <v>328</v>
      </c>
      <c r="J132" s="96" t="s">
        <v>329</v>
      </c>
      <c r="K132" s="96" t="s">
        <v>330</v>
      </c>
      <c r="L132" s="96" t="s">
        <v>331</v>
      </c>
      <c r="M132" s="134"/>
      <c r="N132" s="134"/>
      <c r="O132" s="135"/>
    </row>
    <row r="133" spans="1:15" ht="24.75" customHeight="1" x14ac:dyDescent="0.3">
      <c r="A133" s="165"/>
      <c r="B133" s="132"/>
      <c r="C133" s="133"/>
      <c r="D133" s="133"/>
      <c r="E133" s="6">
        <v>0</v>
      </c>
      <c r="F133" s="6">
        <v>0</v>
      </c>
      <c r="G133" s="6">
        <v>0</v>
      </c>
      <c r="H133" s="6">
        <v>0</v>
      </c>
      <c r="I133" s="6">
        <v>0</v>
      </c>
      <c r="J133" s="6">
        <v>0</v>
      </c>
      <c r="K133" s="6">
        <v>0</v>
      </c>
      <c r="L133" s="6">
        <v>0</v>
      </c>
      <c r="M133" s="6">
        <v>0</v>
      </c>
      <c r="N133" s="6">
        <v>0</v>
      </c>
      <c r="O133" s="135"/>
    </row>
    <row r="134" spans="1:15" s="2" customFormat="1" ht="39" customHeight="1" x14ac:dyDescent="0.25">
      <c r="A134" s="165" t="s">
        <v>22</v>
      </c>
      <c r="B134" s="132" t="s">
        <v>365</v>
      </c>
      <c r="C134" s="135" t="s">
        <v>67</v>
      </c>
      <c r="D134" s="94" t="s">
        <v>14</v>
      </c>
      <c r="E134" s="90">
        <f>'Капитальный ремонт'!E22</f>
        <v>13096.5</v>
      </c>
      <c r="F134" s="90">
        <f>'Капитальный ремонт'!F22</f>
        <v>0</v>
      </c>
      <c r="G134" s="89">
        <f>'Капитальный ремонт'!G22</f>
        <v>13096.5</v>
      </c>
      <c r="H134" s="123">
        <f>'Капитальный ремонт'!H22</f>
        <v>0</v>
      </c>
      <c r="I134" s="124"/>
      <c r="J134" s="124"/>
      <c r="K134" s="124"/>
      <c r="L134" s="125"/>
      <c r="M134" s="90">
        <f>'Капитальный ремонт'!I22</f>
        <v>0</v>
      </c>
      <c r="N134" s="90">
        <f>'Капитальный ремонт'!J22</f>
        <v>0</v>
      </c>
      <c r="O134" s="135" t="s">
        <v>408</v>
      </c>
    </row>
    <row r="135" spans="1:15" s="2" customFormat="1" ht="39" customHeight="1" x14ac:dyDescent="0.25">
      <c r="A135" s="165"/>
      <c r="B135" s="132"/>
      <c r="C135" s="135"/>
      <c r="D135" s="94" t="s">
        <v>10</v>
      </c>
      <c r="E135" s="90">
        <f>'Капитальный ремонт'!E23</f>
        <v>8172.22</v>
      </c>
      <c r="F135" s="90">
        <f>'Капитальный ремонт'!F23</f>
        <v>0</v>
      </c>
      <c r="G135" s="89">
        <f>'Капитальный ремонт'!G23</f>
        <v>8172.22</v>
      </c>
      <c r="H135" s="123">
        <f>'Капитальный ремонт'!H23</f>
        <v>0</v>
      </c>
      <c r="I135" s="124"/>
      <c r="J135" s="124"/>
      <c r="K135" s="124"/>
      <c r="L135" s="125"/>
      <c r="M135" s="90">
        <f>'Капитальный ремонт'!I23</f>
        <v>0</v>
      </c>
      <c r="N135" s="90">
        <f>'Капитальный ремонт'!J23</f>
        <v>0</v>
      </c>
      <c r="O135" s="135"/>
    </row>
    <row r="136" spans="1:15" s="2" customFormat="1" ht="49.5" customHeight="1" x14ac:dyDescent="0.25">
      <c r="A136" s="165"/>
      <c r="B136" s="132"/>
      <c r="C136" s="135"/>
      <c r="D136" s="94" t="s">
        <v>18</v>
      </c>
      <c r="E136" s="90">
        <f>'Капитальный ремонт'!E24</f>
        <v>4924.28</v>
      </c>
      <c r="F136" s="90">
        <f>'Капитальный ремонт'!F24</f>
        <v>0</v>
      </c>
      <c r="G136" s="89">
        <f>'Капитальный ремонт'!G24</f>
        <v>4924.28</v>
      </c>
      <c r="H136" s="123">
        <f>'Капитальный ремонт'!H24</f>
        <v>0</v>
      </c>
      <c r="I136" s="124"/>
      <c r="J136" s="124"/>
      <c r="K136" s="124"/>
      <c r="L136" s="125"/>
      <c r="M136" s="90">
        <f>'Капитальный ремонт'!I24</f>
        <v>0</v>
      </c>
      <c r="N136" s="90">
        <f>'Капитальный ремонт'!J24</f>
        <v>0</v>
      </c>
      <c r="O136" s="135"/>
    </row>
    <row r="137" spans="1:15" ht="23.25" customHeight="1" x14ac:dyDescent="0.3">
      <c r="A137" s="165"/>
      <c r="B137" s="132" t="s">
        <v>404</v>
      </c>
      <c r="C137" s="133" t="s">
        <v>102</v>
      </c>
      <c r="D137" s="133" t="s">
        <v>102</v>
      </c>
      <c r="E137" s="134" t="s">
        <v>103</v>
      </c>
      <c r="F137" s="134" t="s">
        <v>104</v>
      </c>
      <c r="G137" s="158" t="s">
        <v>509</v>
      </c>
      <c r="H137" s="145" t="s">
        <v>507</v>
      </c>
      <c r="I137" s="120" t="s">
        <v>333</v>
      </c>
      <c r="J137" s="121"/>
      <c r="K137" s="121"/>
      <c r="L137" s="122"/>
      <c r="M137" s="134" t="s">
        <v>106</v>
      </c>
      <c r="N137" s="134" t="s">
        <v>107</v>
      </c>
      <c r="O137" s="135"/>
    </row>
    <row r="138" spans="1:15" ht="23.25" customHeight="1" x14ac:dyDescent="0.3">
      <c r="A138" s="165"/>
      <c r="B138" s="132"/>
      <c r="C138" s="133"/>
      <c r="D138" s="133"/>
      <c r="E138" s="134"/>
      <c r="F138" s="134"/>
      <c r="G138" s="157"/>
      <c r="H138" s="134"/>
      <c r="I138" s="96" t="s">
        <v>328</v>
      </c>
      <c r="J138" s="96" t="s">
        <v>329</v>
      </c>
      <c r="K138" s="96" t="s">
        <v>330</v>
      </c>
      <c r="L138" s="96" t="s">
        <v>331</v>
      </c>
      <c r="M138" s="134"/>
      <c r="N138" s="134"/>
      <c r="O138" s="135"/>
    </row>
    <row r="139" spans="1:15" ht="24.75" customHeight="1" x14ac:dyDescent="0.3">
      <c r="A139" s="165"/>
      <c r="B139" s="132"/>
      <c r="C139" s="133"/>
      <c r="D139" s="133"/>
      <c r="E139" s="6">
        <v>1</v>
      </c>
      <c r="F139" s="6">
        <v>0</v>
      </c>
      <c r="G139" s="6">
        <v>1</v>
      </c>
      <c r="H139" s="6">
        <v>0</v>
      </c>
      <c r="I139" s="6">
        <v>0</v>
      </c>
      <c r="J139" s="6">
        <v>0</v>
      </c>
      <c r="K139" s="6">
        <v>0</v>
      </c>
      <c r="L139" s="6">
        <v>0</v>
      </c>
      <c r="M139" s="6">
        <v>0</v>
      </c>
      <c r="N139" s="6">
        <v>0</v>
      </c>
      <c r="O139" s="135"/>
    </row>
    <row r="140" spans="1:15" s="2" customFormat="1" ht="30" customHeight="1" x14ac:dyDescent="0.25">
      <c r="A140" s="165" t="s">
        <v>19</v>
      </c>
      <c r="B140" s="132" t="s">
        <v>364</v>
      </c>
      <c r="C140" s="135" t="s">
        <v>67</v>
      </c>
      <c r="D140" s="94" t="s">
        <v>14</v>
      </c>
      <c r="E140" s="90">
        <f>'Строительство и реконструкция'!K158</f>
        <v>72801.39</v>
      </c>
      <c r="F140" s="90">
        <f>'Строительство и реконструкция'!L158</f>
        <v>0</v>
      </c>
      <c r="G140" s="90">
        <f>'Строительство и реконструкция'!M158</f>
        <v>16749.740000000002</v>
      </c>
      <c r="H140" s="123">
        <f>'Строительство и реконструкция'!N158</f>
        <v>56051.649999999994</v>
      </c>
      <c r="I140" s="124"/>
      <c r="J140" s="124"/>
      <c r="K140" s="124"/>
      <c r="L140" s="125"/>
      <c r="M140" s="90">
        <f>'Строительство и реконструкция'!O158</f>
        <v>0</v>
      </c>
      <c r="N140" s="90">
        <f>'Строительство и реконструкция'!P158</f>
        <v>0</v>
      </c>
      <c r="O140" s="135" t="s">
        <v>267</v>
      </c>
    </row>
    <row r="141" spans="1:15" s="2" customFormat="1" ht="36" customHeight="1" x14ac:dyDescent="0.25">
      <c r="A141" s="165"/>
      <c r="B141" s="132"/>
      <c r="C141" s="135"/>
      <c r="D141" s="94" t="s">
        <v>10</v>
      </c>
      <c r="E141" s="90">
        <f>'Строительство и реконструкция'!K159</f>
        <v>34976.229999999996</v>
      </c>
      <c r="F141" s="90">
        <f>'Строительство и реконструкция'!L159</f>
        <v>0</v>
      </c>
      <c r="G141" s="90">
        <f>'Строительство и реконструкция'!M159</f>
        <v>0</v>
      </c>
      <c r="H141" s="123">
        <f>'Строительство и реконструкция'!N159</f>
        <v>34976.229999999996</v>
      </c>
      <c r="I141" s="124"/>
      <c r="J141" s="124"/>
      <c r="K141" s="124"/>
      <c r="L141" s="125"/>
      <c r="M141" s="90">
        <f>'Строительство и реконструкция'!O159</f>
        <v>0</v>
      </c>
      <c r="N141" s="90">
        <f>'Строительство и реконструкция'!P159</f>
        <v>0</v>
      </c>
      <c r="O141" s="135"/>
    </row>
    <row r="142" spans="1:15" s="2" customFormat="1" ht="36" customHeight="1" x14ac:dyDescent="0.25">
      <c r="A142" s="165"/>
      <c r="B142" s="132"/>
      <c r="C142" s="135"/>
      <c r="D142" s="94" t="s">
        <v>18</v>
      </c>
      <c r="E142" s="90">
        <f>'Строительство и реконструкция'!K160</f>
        <v>37825.160000000003</v>
      </c>
      <c r="F142" s="90">
        <f>'Строительство и реконструкция'!L160</f>
        <v>0</v>
      </c>
      <c r="G142" s="90">
        <f>'Строительство и реконструкция'!M160</f>
        <v>16749.740000000002</v>
      </c>
      <c r="H142" s="123">
        <f>'Строительство и реконструкция'!N160</f>
        <v>21075.42</v>
      </c>
      <c r="I142" s="124"/>
      <c r="J142" s="124"/>
      <c r="K142" s="124"/>
      <c r="L142" s="125"/>
      <c r="M142" s="90">
        <f>'Строительство и реконструкция'!O160</f>
        <v>0</v>
      </c>
      <c r="N142" s="90">
        <f>'Строительство и реконструкция'!P160</f>
        <v>0</v>
      </c>
      <c r="O142" s="135"/>
    </row>
    <row r="143" spans="1:15" ht="23.25" customHeight="1" x14ac:dyDescent="0.3">
      <c r="A143" s="165"/>
      <c r="B143" s="132" t="s">
        <v>405</v>
      </c>
      <c r="C143" s="133" t="s">
        <v>102</v>
      </c>
      <c r="D143" s="133" t="s">
        <v>102</v>
      </c>
      <c r="E143" s="134" t="s">
        <v>103</v>
      </c>
      <c r="F143" s="134" t="s">
        <v>104</v>
      </c>
      <c r="G143" s="158" t="s">
        <v>509</v>
      </c>
      <c r="H143" s="145" t="s">
        <v>507</v>
      </c>
      <c r="I143" s="120" t="s">
        <v>333</v>
      </c>
      <c r="J143" s="121"/>
      <c r="K143" s="121"/>
      <c r="L143" s="122"/>
      <c r="M143" s="134" t="s">
        <v>106</v>
      </c>
      <c r="N143" s="134" t="s">
        <v>107</v>
      </c>
      <c r="O143" s="135"/>
    </row>
    <row r="144" spans="1:15" ht="23.25" customHeight="1" x14ac:dyDescent="0.3">
      <c r="A144" s="165"/>
      <c r="B144" s="132"/>
      <c r="C144" s="133"/>
      <c r="D144" s="133"/>
      <c r="E144" s="134"/>
      <c r="F144" s="134"/>
      <c r="G144" s="157"/>
      <c r="H144" s="134"/>
      <c r="I144" s="96" t="s">
        <v>328</v>
      </c>
      <c r="J144" s="96" t="s">
        <v>329</v>
      </c>
      <c r="K144" s="96" t="s">
        <v>330</v>
      </c>
      <c r="L144" s="96" t="s">
        <v>331</v>
      </c>
      <c r="M144" s="134"/>
      <c r="N144" s="134"/>
      <c r="O144" s="135"/>
    </row>
    <row r="145" spans="1:15" ht="24.75" customHeight="1" x14ac:dyDescent="0.3">
      <c r="A145" s="165"/>
      <c r="B145" s="132"/>
      <c r="C145" s="133"/>
      <c r="D145" s="133"/>
      <c r="E145" s="6">
        <f>G145+H145+M145+N145</f>
        <v>1</v>
      </c>
      <c r="F145" s="6">
        <v>0</v>
      </c>
      <c r="G145" s="6">
        <v>0</v>
      </c>
      <c r="H145" s="6">
        <v>1</v>
      </c>
      <c r="I145" s="6">
        <v>0</v>
      </c>
      <c r="J145" s="6">
        <v>0</v>
      </c>
      <c r="K145" s="6">
        <v>0</v>
      </c>
      <c r="L145" s="6">
        <v>1</v>
      </c>
      <c r="M145" s="6">
        <v>0</v>
      </c>
      <c r="N145" s="6">
        <v>0</v>
      </c>
      <c r="O145" s="135"/>
    </row>
    <row r="146" spans="1:15" s="2" customFormat="1" ht="30" customHeight="1" x14ac:dyDescent="0.25">
      <c r="A146" s="165" t="s">
        <v>29</v>
      </c>
      <c r="B146" s="132" t="s">
        <v>533</v>
      </c>
      <c r="C146" s="135" t="s">
        <v>67</v>
      </c>
      <c r="D146" s="94" t="s">
        <v>14</v>
      </c>
      <c r="E146" s="90">
        <f>'Строительство и реконструкция'!K186</f>
        <v>1185309.17</v>
      </c>
      <c r="F146" s="90">
        <f>'Строительство и реконструкция'!L186</f>
        <v>0</v>
      </c>
      <c r="G146" s="90">
        <f>'Строительство и реконструкция'!M186</f>
        <v>48124.959999999992</v>
      </c>
      <c r="H146" s="145">
        <f>'Строительство и реконструкция'!N186</f>
        <v>657364.17999999993</v>
      </c>
      <c r="I146" s="145"/>
      <c r="J146" s="145"/>
      <c r="K146" s="145"/>
      <c r="L146" s="145"/>
      <c r="M146" s="90">
        <f>'Строительство и реконструкция'!O186</f>
        <v>479820.02999999997</v>
      </c>
      <c r="N146" s="90">
        <f>'Строительство и реконструкция'!P186</f>
        <v>0</v>
      </c>
      <c r="O146" s="135" t="s">
        <v>267</v>
      </c>
    </row>
    <row r="147" spans="1:15" s="2" customFormat="1" ht="36" customHeight="1" x14ac:dyDescent="0.25">
      <c r="A147" s="165"/>
      <c r="B147" s="132"/>
      <c r="C147" s="135"/>
      <c r="D147" s="94" t="s">
        <v>10</v>
      </c>
      <c r="E147" s="90">
        <f>'Строительство и реконструкция'!K187</f>
        <v>730585.40999999992</v>
      </c>
      <c r="F147" s="90">
        <f>'Строительство и реконструкция'!L187</f>
        <v>0</v>
      </c>
      <c r="G147" s="90">
        <f>'Строительство и реконструкция'!M187</f>
        <v>30029.979999999996</v>
      </c>
      <c r="H147" s="145">
        <f>'Строительство и реконструкция'!N187</f>
        <v>401147.73</v>
      </c>
      <c r="I147" s="145"/>
      <c r="J147" s="145"/>
      <c r="K147" s="145"/>
      <c r="L147" s="145"/>
      <c r="M147" s="90">
        <f>'Строительство и реконструкция'!O187</f>
        <v>299407.69999999995</v>
      </c>
      <c r="N147" s="90">
        <f>'Строительство и реконструкция'!P187</f>
        <v>0</v>
      </c>
      <c r="O147" s="135"/>
    </row>
    <row r="148" spans="1:15" s="2" customFormat="1" ht="36" customHeight="1" x14ac:dyDescent="0.25">
      <c r="A148" s="165"/>
      <c r="B148" s="132"/>
      <c r="C148" s="135"/>
      <c r="D148" s="94" t="s">
        <v>18</v>
      </c>
      <c r="E148" s="90">
        <f>'Строительство и реконструкция'!K188</f>
        <v>454723.75999999995</v>
      </c>
      <c r="F148" s="90">
        <f>'Строительство и реконструкция'!L188</f>
        <v>0</v>
      </c>
      <c r="G148" s="90">
        <f>'Строительство и реконструкция'!M188</f>
        <v>18094.98</v>
      </c>
      <c r="H148" s="145">
        <f>'Строительство и реконструкция'!N188</f>
        <v>256216.44999999998</v>
      </c>
      <c r="I148" s="145"/>
      <c r="J148" s="145"/>
      <c r="K148" s="145"/>
      <c r="L148" s="145"/>
      <c r="M148" s="90">
        <f>'Строительство и реконструкция'!O188</f>
        <v>180412.33000000002</v>
      </c>
      <c r="N148" s="90">
        <f>'Строительство и реконструкция'!P188</f>
        <v>0</v>
      </c>
      <c r="O148" s="135"/>
    </row>
    <row r="149" spans="1:15" ht="23.25" customHeight="1" x14ac:dyDescent="0.3">
      <c r="A149" s="165"/>
      <c r="B149" s="132" t="s">
        <v>403</v>
      </c>
      <c r="C149" s="133" t="s">
        <v>102</v>
      </c>
      <c r="D149" s="133" t="s">
        <v>102</v>
      </c>
      <c r="E149" s="134" t="s">
        <v>103</v>
      </c>
      <c r="F149" s="134" t="s">
        <v>104</v>
      </c>
      <c r="G149" s="145" t="s">
        <v>509</v>
      </c>
      <c r="H149" s="145" t="s">
        <v>507</v>
      </c>
      <c r="I149" s="134" t="s">
        <v>333</v>
      </c>
      <c r="J149" s="134"/>
      <c r="K149" s="134"/>
      <c r="L149" s="134"/>
      <c r="M149" s="134" t="s">
        <v>106</v>
      </c>
      <c r="N149" s="134" t="s">
        <v>107</v>
      </c>
      <c r="O149" s="135"/>
    </row>
    <row r="150" spans="1:15" ht="23.25" customHeight="1" x14ac:dyDescent="0.3">
      <c r="A150" s="165"/>
      <c r="B150" s="132"/>
      <c r="C150" s="133"/>
      <c r="D150" s="133"/>
      <c r="E150" s="134"/>
      <c r="F150" s="134"/>
      <c r="G150" s="134"/>
      <c r="H150" s="134"/>
      <c r="I150" s="92" t="s">
        <v>328</v>
      </c>
      <c r="J150" s="92" t="s">
        <v>329</v>
      </c>
      <c r="K150" s="92" t="s">
        <v>330</v>
      </c>
      <c r="L150" s="92" t="s">
        <v>331</v>
      </c>
      <c r="M150" s="134"/>
      <c r="N150" s="134"/>
      <c r="O150" s="135"/>
    </row>
    <row r="151" spans="1:15" ht="24.75" customHeight="1" x14ac:dyDescent="0.3">
      <c r="A151" s="165"/>
      <c r="B151" s="132"/>
      <c r="C151" s="133"/>
      <c r="D151" s="133"/>
      <c r="E151" s="6">
        <f>G151+H151+M151+N151</f>
        <v>8</v>
      </c>
      <c r="F151" s="6">
        <v>0</v>
      </c>
      <c r="G151" s="6">
        <v>0</v>
      </c>
      <c r="H151" s="6">
        <v>4</v>
      </c>
      <c r="I151" s="6">
        <v>0</v>
      </c>
      <c r="J151" s="6">
        <v>0</v>
      </c>
      <c r="K151" s="6">
        <v>0</v>
      </c>
      <c r="L151" s="6">
        <v>4</v>
      </c>
      <c r="M151" s="6">
        <v>4</v>
      </c>
      <c r="N151" s="6">
        <v>0</v>
      </c>
      <c r="O151" s="135"/>
    </row>
    <row r="152" spans="1:15" s="2" customFormat="1" ht="30" customHeight="1" x14ac:dyDescent="0.25">
      <c r="A152" s="165" t="s">
        <v>33</v>
      </c>
      <c r="B152" s="132" t="s">
        <v>495</v>
      </c>
      <c r="C152" s="135" t="s">
        <v>67</v>
      </c>
      <c r="D152" s="94" t="s">
        <v>14</v>
      </c>
      <c r="E152" s="90">
        <f>'Капитальный ремонт'!E29</f>
        <v>52559.31</v>
      </c>
      <c r="F152" s="90">
        <f>'Строительство и реконструкция'!L183</f>
        <v>0</v>
      </c>
      <c r="G152" s="90">
        <f>'Капитальный ремонт'!G29</f>
        <v>21332.68</v>
      </c>
      <c r="H152" s="145">
        <f>'Капитальный ремонт'!H29</f>
        <v>31226.630000000005</v>
      </c>
      <c r="I152" s="145"/>
      <c r="J152" s="145"/>
      <c r="K152" s="145"/>
      <c r="L152" s="145"/>
      <c r="M152" s="90">
        <v>0</v>
      </c>
      <c r="N152" s="90">
        <f>'Строительство и реконструкция'!P183</f>
        <v>0</v>
      </c>
      <c r="O152" s="135" t="s">
        <v>408</v>
      </c>
    </row>
    <row r="153" spans="1:15" s="2" customFormat="1" ht="36" customHeight="1" x14ac:dyDescent="0.25">
      <c r="A153" s="165"/>
      <c r="B153" s="132"/>
      <c r="C153" s="135"/>
      <c r="D153" s="94" t="s">
        <v>10</v>
      </c>
      <c r="E153" s="90">
        <f>'Капитальный ремонт'!E30</f>
        <v>28786.43</v>
      </c>
      <c r="F153" s="90">
        <f>'Строительство и реконструкция'!L184</f>
        <v>0</v>
      </c>
      <c r="G153" s="90">
        <f>'Капитальный ремонт'!G30</f>
        <v>13311.579999999998</v>
      </c>
      <c r="H153" s="145">
        <f>'Капитальный ремонт'!H30</f>
        <v>15474.850000000002</v>
      </c>
      <c r="I153" s="145"/>
      <c r="J153" s="145"/>
      <c r="K153" s="145"/>
      <c r="L153" s="145"/>
      <c r="M153" s="90">
        <v>0</v>
      </c>
      <c r="N153" s="90">
        <f>'Строительство и реконструкция'!P184</f>
        <v>0</v>
      </c>
      <c r="O153" s="135"/>
    </row>
    <row r="154" spans="1:15" s="2" customFormat="1" ht="36" customHeight="1" x14ac:dyDescent="0.25">
      <c r="A154" s="165"/>
      <c r="B154" s="132"/>
      <c r="C154" s="135"/>
      <c r="D154" s="94" t="s">
        <v>18</v>
      </c>
      <c r="E154" s="90">
        <f>'Капитальный ремонт'!E31</f>
        <v>23772.879999999997</v>
      </c>
      <c r="F154" s="90">
        <f>'Строительство и реконструкция'!L185</f>
        <v>0</v>
      </c>
      <c r="G154" s="90">
        <f>'Капитальный ремонт'!G31</f>
        <v>8021.1</v>
      </c>
      <c r="H154" s="145">
        <f>'Капитальный ремонт'!H31</f>
        <v>15751.78</v>
      </c>
      <c r="I154" s="145"/>
      <c r="J154" s="145"/>
      <c r="K154" s="145"/>
      <c r="L154" s="145"/>
      <c r="M154" s="90">
        <v>0</v>
      </c>
      <c r="N154" s="90">
        <f>'Строительство и реконструкция'!P185</f>
        <v>0</v>
      </c>
      <c r="O154" s="135"/>
    </row>
    <row r="155" spans="1:15" ht="27.75" customHeight="1" x14ac:dyDescent="0.3">
      <c r="A155" s="165"/>
      <c r="B155" s="132" t="s">
        <v>505</v>
      </c>
      <c r="C155" s="133" t="s">
        <v>102</v>
      </c>
      <c r="D155" s="133" t="s">
        <v>102</v>
      </c>
      <c r="E155" s="134" t="s">
        <v>103</v>
      </c>
      <c r="F155" s="134" t="s">
        <v>104</v>
      </c>
      <c r="G155" s="145" t="s">
        <v>509</v>
      </c>
      <c r="H155" s="145" t="s">
        <v>507</v>
      </c>
      <c r="I155" s="134" t="s">
        <v>333</v>
      </c>
      <c r="J155" s="134"/>
      <c r="K155" s="134"/>
      <c r="L155" s="134"/>
      <c r="M155" s="134" t="s">
        <v>106</v>
      </c>
      <c r="N155" s="134" t="s">
        <v>107</v>
      </c>
      <c r="O155" s="135"/>
    </row>
    <row r="156" spans="1:15" ht="27.75" customHeight="1" x14ac:dyDescent="0.3">
      <c r="A156" s="165"/>
      <c r="B156" s="132"/>
      <c r="C156" s="133"/>
      <c r="D156" s="133"/>
      <c r="E156" s="134"/>
      <c r="F156" s="134"/>
      <c r="G156" s="134"/>
      <c r="H156" s="134"/>
      <c r="I156" s="92" t="s">
        <v>328</v>
      </c>
      <c r="J156" s="92" t="s">
        <v>329</v>
      </c>
      <c r="K156" s="92" t="s">
        <v>330</v>
      </c>
      <c r="L156" s="92" t="s">
        <v>331</v>
      </c>
      <c r="M156" s="134"/>
      <c r="N156" s="134"/>
      <c r="O156" s="135"/>
    </row>
    <row r="157" spans="1:15" ht="30.75" customHeight="1" x14ac:dyDescent="0.3">
      <c r="A157" s="165"/>
      <c r="B157" s="132"/>
      <c r="C157" s="133"/>
      <c r="D157" s="133"/>
      <c r="E157" s="6">
        <f>G157+H157+M157+N157</f>
        <v>4</v>
      </c>
      <c r="F157" s="6">
        <v>0</v>
      </c>
      <c r="G157" s="6">
        <v>0</v>
      </c>
      <c r="H157" s="6">
        <v>4</v>
      </c>
      <c r="I157" s="6">
        <v>0</v>
      </c>
      <c r="J157" s="6">
        <v>0</v>
      </c>
      <c r="K157" s="6">
        <v>0</v>
      </c>
      <c r="L157" s="6">
        <v>4</v>
      </c>
      <c r="M157" s="6">
        <v>0</v>
      </c>
      <c r="N157" s="6">
        <v>0</v>
      </c>
      <c r="O157" s="135"/>
    </row>
    <row r="158" spans="1:15" s="2" customFormat="1" ht="36" customHeight="1" x14ac:dyDescent="0.25">
      <c r="A158" s="165" t="s">
        <v>23</v>
      </c>
      <c r="B158" s="132" t="s">
        <v>313</v>
      </c>
      <c r="C158" s="135" t="s">
        <v>67</v>
      </c>
      <c r="D158" s="94" t="s">
        <v>14</v>
      </c>
      <c r="E158" s="90">
        <f>E162+E169+E176+E180+E208+E201+E187+E194</f>
        <v>6951585.8333299998</v>
      </c>
      <c r="F158" s="90">
        <f>F162+F169+F176+F180+F208</f>
        <v>66344.412519999998</v>
      </c>
      <c r="G158" s="90">
        <f>G162+G169+G176+G180+G208+G201+G187+G194</f>
        <v>1088778.2908099999</v>
      </c>
      <c r="H158" s="123">
        <f>H162+H169+H187+H194+H201+H180+H208</f>
        <v>3515053.8299999996</v>
      </c>
      <c r="I158" s="124"/>
      <c r="J158" s="124"/>
      <c r="K158" s="124"/>
      <c r="L158" s="125"/>
      <c r="M158" s="90">
        <f t="shared" ref="M158:N160" si="32">M162+M169</f>
        <v>1139458.52</v>
      </c>
      <c r="N158" s="90">
        <f t="shared" si="32"/>
        <v>749880.78</v>
      </c>
      <c r="O158" s="135"/>
    </row>
    <row r="159" spans="1:15" s="2" customFormat="1" ht="36" customHeight="1" x14ac:dyDescent="0.25">
      <c r="A159" s="165"/>
      <c r="B159" s="132"/>
      <c r="C159" s="135"/>
      <c r="D159" s="94" t="s">
        <v>10</v>
      </c>
      <c r="E159" s="90">
        <f>E163+E170+E177+E181+E209+E202+E188+E195</f>
        <v>4920666.8100000005</v>
      </c>
      <c r="F159" s="90">
        <f>F163+F170+F177+F181+F209</f>
        <v>23467.279999999999</v>
      </c>
      <c r="G159" s="90">
        <f>G163+G170+G177+G181+G209+G202+G188+G195</f>
        <v>667907.63</v>
      </c>
      <c r="H159" s="123">
        <f>H163+H170+H188+H195+H202+H181+H209</f>
        <v>2411412.9500000002</v>
      </c>
      <c r="I159" s="124"/>
      <c r="J159" s="124"/>
      <c r="K159" s="124"/>
      <c r="L159" s="125"/>
      <c r="M159" s="90">
        <f t="shared" si="32"/>
        <v>1076477.94</v>
      </c>
      <c r="N159" s="90">
        <f t="shared" si="32"/>
        <v>492872.51</v>
      </c>
      <c r="O159" s="135"/>
    </row>
    <row r="160" spans="1:15" s="2" customFormat="1" ht="36" customHeight="1" x14ac:dyDescent="0.25">
      <c r="A160" s="165"/>
      <c r="B160" s="132"/>
      <c r="C160" s="135"/>
      <c r="D160" s="94" t="s">
        <v>18</v>
      </c>
      <c r="E160" s="90">
        <f>E164+E171+E178+E182+E210+E203+E189+E196</f>
        <v>2030919.02333</v>
      </c>
      <c r="F160" s="90">
        <f>F164+F171+F178+F182+F210</f>
        <v>42877.132519999999</v>
      </c>
      <c r="G160" s="90">
        <f>G164+G171+G178+G182+G210+G203+G189+G196</f>
        <v>420870.66081000003</v>
      </c>
      <c r="H160" s="123">
        <f>H164+H171+H189+H196+H203+H182+H210</f>
        <v>1103640.8800000001</v>
      </c>
      <c r="I160" s="124"/>
      <c r="J160" s="124"/>
      <c r="K160" s="124"/>
      <c r="L160" s="125"/>
      <c r="M160" s="90">
        <f t="shared" si="32"/>
        <v>62980.580000000009</v>
      </c>
      <c r="N160" s="90">
        <f t="shared" si="32"/>
        <v>257008.27</v>
      </c>
      <c r="O160" s="135"/>
    </row>
    <row r="161" spans="1:15" s="2" customFormat="1" ht="36" customHeight="1" x14ac:dyDescent="0.25">
      <c r="A161" s="165"/>
      <c r="B161" s="132"/>
      <c r="C161" s="135"/>
      <c r="D161" s="94" t="s">
        <v>12</v>
      </c>
      <c r="E161" s="90">
        <f>F161+G161+H161+M161+N161</f>
        <v>0</v>
      </c>
      <c r="F161" s="90">
        <f>F165+F172</f>
        <v>0</v>
      </c>
      <c r="G161" s="90">
        <f>G165+G172</f>
        <v>0</v>
      </c>
      <c r="H161" s="123">
        <f t="shared" ref="H161:N161" si="33">H165</f>
        <v>0</v>
      </c>
      <c r="I161" s="124"/>
      <c r="J161" s="124"/>
      <c r="K161" s="124"/>
      <c r="L161" s="125"/>
      <c r="M161" s="90">
        <f t="shared" si="33"/>
        <v>0</v>
      </c>
      <c r="N161" s="90">
        <f t="shared" si="33"/>
        <v>0</v>
      </c>
      <c r="O161" s="135"/>
    </row>
    <row r="162" spans="1:15" s="2" customFormat="1" ht="30" customHeight="1" x14ac:dyDescent="0.25">
      <c r="A162" s="165" t="s">
        <v>25</v>
      </c>
      <c r="B162" s="132" t="s">
        <v>78</v>
      </c>
      <c r="C162" s="135" t="s">
        <v>67</v>
      </c>
      <c r="D162" s="94" t="s">
        <v>14</v>
      </c>
      <c r="E162" s="90">
        <f>'Строительство и реконструкция'!K244</f>
        <v>4201988.1625200007</v>
      </c>
      <c r="F162" s="90">
        <f>'Строительство и реконструкция'!L244</f>
        <v>40844.412519999998</v>
      </c>
      <c r="G162" s="90">
        <f>'Строительство и реконструкция'!M244</f>
        <v>276050.99</v>
      </c>
      <c r="H162" s="123">
        <f>'Строительство и реконструкция'!N244</f>
        <v>1603683.46</v>
      </c>
      <c r="I162" s="124"/>
      <c r="J162" s="124"/>
      <c r="K162" s="124"/>
      <c r="L162" s="125"/>
      <c r="M162" s="90">
        <f>'Строительство и реконструкция'!O244</f>
        <v>1139458.52</v>
      </c>
      <c r="N162" s="90">
        <f>'Строительство и реконструкция'!P244</f>
        <v>749880.78</v>
      </c>
      <c r="O162" s="135" t="s">
        <v>268</v>
      </c>
    </row>
    <row r="163" spans="1:15" s="2" customFormat="1" ht="36" customHeight="1" x14ac:dyDescent="0.25">
      <c r="A163" s="165"/>
      <c r="B163" s="132"/>
      <c r="C163" s="135"/>
      <c r="D163" s="94" t="s">
        <v>10</v>
      </c>
      <c r="E163" s="90">
        <f>'Строительство и реконструкция'!K245</f>
        <v>3326054.72</v>
      </c>
      <c r="F163" s="90">
        <f>'Строительство и реконструкция'!L245</f>
        <v>7861.28</v>
      </c>
      <c r="G163" s="90">
        <f>'Строительство и реконструкция'!M245</f>
        <v>227112.63999999998</v>
      </c>
      <c r="H163" s="123">
        <f>'Строительство и реконструкция'!N245</f>
        <v>1273201.8500000001</v>
      </c>
      <c r="I163" s="124"/>
      <c r="J163" s="124"/>
      <c r="K163" s="124"/>
      <c r="L163" s="125"/>
      <c r="M163" s="90">
        <f>'Строительство и реконструкция'!O245</f>
        <v>1076477.94</v>
      </c>
      <c r="N163" s="90">
        <f>'Строительство и реконструкция'!P245</f>
        <v>492872.51</v>
      </c>
      <c r="O163" s="135"/>
    </row>
    <row r="164" spans="1:15" s="2" customFormat="1" ht="36" customHeight="1" x14ac:dyDescent="0.25">
      <c r="A164" s="165"/>
      <c r="B164" s="132"/>
      <c r="C164" s="135"/>
      <c r="D164" s="94" t="s">
        <v>18</v>
      </c>
      <c r="E164" s="90">
        <f>'Строительство и реконструкция'!K246</f>
        <v>875933.44251999992</v>
      </c>
      <c r="F164" s="90">
        <f>'Строительство и реконструкция'!L246</f>
        <v>32983.132519999999</v>
      </c>
      <c r="G164" s="90">
        <f>'Строительство и реконструкция'!M246</f>
        <v>48938.35</v>
      </c>
      <c r="H164" s="123">
        <f>'Строительство и реконструкция'!N246</f>
        <v>330481.61</v>
      </c>
      <c r="I164" s="124"/>
      <c r="J164" s="124"/>
      <c r="K164" s="124"/>
      <c r="L164" s="125"/>
      <c r="M164" s="90">
        <f>'Строительство и реконструкция'!O246</f>
        <v>62980.580000000009</v>
      </c>
      <c r="N164" s="90">
        <f>'Строительство и реконструкция'!P246</f>
        <v>257008.27</v>
      </c>
      <c r="O164" s="135"/>
    </row>
    <row r="165" spans="1:15" s="2" customFormat="1" ht="36" customHeight="1" x14ac:dyDescent="0.25">
      <c r="A165" s="165"/>
      <c r="B165" s="132"/>
      <c r="C165" s="135"/>
      <c r="D165" s="94" t="s">
        <v>12</v>
      </c>
      <c r="E165" s="90">
        <f>F165+G165+H165+M165+N165</f>
        <v>0</v>
      </c>
      <c r="F165" s="90">
        <v>0</v>
      </c>
      <c r="G165" s="90">
        <v>0</v>
      </c>
      <c r="H165" s="123">
        <v>0</v>
      </c>
      <c r="I165" s="124"/>
      <c r="J165" s="124"/>
      <c r="K165" s="124"/>
      <c r="L165" s="125"/>
      <c r="M165" s="90">
        <v>0</v>
      </c>
      <c r="N165" s="90">
        <v>0</v>
      </c>
      <c r="O165" s="135"/>
    </row>
    <row r="166" spans="1:15" ht="18.75" customHeight="1" x14ac:dyDescent="0.3">
      <c r="A166" s="165"/>
      <c r="B166" s="132" t="s">
        <v>314</v>
      </c>
      <c r="C166" s="133" t="s">
        <v>102</v>
      </c>
      <c r="D166" s="133" t="s">
        <v>102</v>
      </c>
      <c r="E166" s="134" t="s">
        <v>103</v>
      </c>
      <c r="F166" s="134" t="s">
        <v>104</v>
      </c>
      <c r="G166" s="158" t="s">
        <v>509</v>
      </c>
      <c r="H166" s="145" t="s">
        <v>507</v>
      </c>
      <c r="I166" s="120" t="s">
        <v>333</v>
      </c>
      <c r="J166" s="121"/>
      <c r="K166" s="121"/>
      <c r="L166" s="122"/>
      <c r="M166" s="134" t="s">
        <v>106</v>
      </c>
      <c r="N166" s="134" t="s">
        <v>107</v>
      </c>
      <c r="O166" s="135"/>
    </row>
    <row r="167" spans="1:15" ht="18.75" customHeight="1" x14ac:dyDescent="0.3">
      <c r="A167" s="165"/>
      <c r="B167" s="132"/>
      <c r="C167" s="133"/>
      <c r="D167" s="133"/>
      <c r="E167" s="134"/>
      <c r="F167" s="134"/>
      <c r="G167" s="157"/>
      <c r="H167" s="134"/>
      <c r="I167" s="96" t="s">
        <v>328</v>
      </c>
      <c r="J167" s="96" t="s">
        <v>329</v>
      </c>
      <c r="K167" s="96" t="s">
        <v>330</v>
      </c>
      <c r="L167" s="96" t="s">
        <v>331</v>
      </c>
      <c r="M167" s="134"/>
      <c r="N167" s="134"/>
      <c r="O167" s="135"/>
    </row>
    <row r="168" spans="1:15" ht="35.25" customHeight="1" x14ac:dyDescent="0.3">
      <c r="A168" s="165"/>
      <c r="B168" s="132"/>
      <c r="C168" s="133"/>
      <c r="D168" s="133"/>
      <c r="E168" s="6">
        <f>F168+G168+H168+M168+N168</f>
        <v>9</v>
      </c>
      <c r="F168" s="6">
        <v>2</v>
      </c>
      <c r="G168" s="6">
        <v>0</v>
      </c>
      <c r="H168" s="6">
        <v>2</v>
      </c>
      <c r="I168" s="6">
        <v>0</v>
      </c>
      <c r="J168" s="6">
        <v>0</v>
      </c>
      <c r="K168" s="6">
        <v>0</v>
      </c>
      <c r="L168" s="6">
        <v>2</v>
      </c>
      <c r="M168" s="6">
        <v>3</v>
      </c>
      <c r="N168" s="6">
        <v>2</v>
      </c>
      <c r="O168" s="135"/>
    </row>
    <row r="169" spans="1:15" s="2" customFormat="1" ht="36" customHeight="1" x14ac:dyDescent="0.25">
      <c r="A169" s="165" t="s">
        <v>26</v>
      </c>
      <c r="B169" s="132" t="s">
        <v>511</v>
      </c>
      <c r="C169" s="165" t="s">
        <v>67</v>
      </c>
      <c r="D169" s="94" t="s">
        <v>14</v>
      </c>
      <c r="E169" s="92">
        <f>F169+G169+H169+M169+N169</f>
        <v>417703.05999999994</v>
      </c>
      <c r="F169" s="92">
        <f>'Капитальный ремонт'!F45:F45</f>
        <v>25500</v>
      </c>
      <c r="G169" s="92">
        <f>'Капитальный ремонт'!G45</f>
        <v>108381.82999999999</v>
      </c>
      <c r="H169" s="120">
        <f>'Капитальный ремонт'!H45</f>
        <v>283821.23</v>
      </c>
      <c r="I169" s="121"/>
      <c r="J169" s="121"/>
      <c r="K169" s="121"/>
      <c r="L169" s="122"/>
      <c r="M169" s="92">
        <f>'Капитальный ремонт'!I45</f>
        <v>0</v>
      </c>
      <c r="N169" s="92">
        <f>'Капитальный ремонт'!J45</f>
        <v>0</v>
      </c>
      <c r="O169" s="135" t="s">
        <v>269</v>
      </c>
    </row>
    <row r="170" spans="1:15" s="2" customFormat="1" ht="36" customHeight="1" x14ac:dyDescent="0.25">
      <c r="A170" s="165"/>
      <c r="B170" s="132"/>
      <c r="C170" s="165"/>
      <c r="D170" s="94" t="s">
        <v>10</v>
      </c>
      <c r="E170" s="92">
        <f>F170+G170+H170+M170+N170</f>
        <v>194375.43999999994</v>
      </c>
      <c r="F170" s="92">
        <f>'Капитальный ремонт'!F46:F46</f>
        <v>15606</v>
      </c>
      <c r="G170" s="92">
        <f>'Капитальный ремонт'!G46</f>
        <v>1665.03</v>
      </c>
      <c r="H170" s="120">
        <f>'Капитальный ремонт'!H46</f>
        <v>177104.40999999995</v>
      </c>
      <c r="I170" s="121"/>
      <c r="J170" s="121"/>
      <c r="K170" s="121"/>
      <c r="L170" s="122"/>
      <c r="M170" s="92">
        <f>'Капитальный ремонт'!I46</f>
        <v>0</v>
      </c>
      <c r="N170" s="92">
        <f>'Капитальный ремонт'!J46</f>
        <v>0</v>
      </c>
      <c r="O170" s="135"/>
    </row>
    <row r="171" spans="1:15" s="2" customFormat="1" ht="36" customHeight="1" x14ac:dyDescent="0.25">
      <c r="A171" s="165"/>
      <c r="B171" s="132"/>
      <c r="C171" s="165"/>
      <c r="D171" s="94" t="s">
        <v>18</v>
      </c>
      <c r="E171" s="92">
        <f>F171+G171+H171+M171+N171</f>
        <v>223327.62</v>
      </c>
      <c r="F171" s="92">
        <f>'Капитальный ремонт'!F47:F47</f>
        <v>9894</v>
      </c>
      <c r="G171" s="92">
        <f>'Капитальный ремонт'!G47</f>
        <v>106716.79999999999</v>
      </c>
      <c r="H171" s="120">
        <f>'Капитальный ремонт'!H47</f>
        <v>106716.81999999999</v>
      </c>
      <c r="I171" s="121"/>
      <c r="J171" s="121"/>
      <c r="K171" s="121"/>
      <c r="L171" s="122"/>
      <c r="M171" s="92">
        <f>'Капитальный ремонт'!I47</f>
        <v>0</v>
      </c>
      <c r="N171" s="92">
        <f>'Капитальный ремонт'!J47</f>
        <v>0</v>
      </c>
      <c r="O171" s="135"/>
    </row>
    <row r="172" spans="1:15" s="2" customFormat="1" ht="31.5" customHeight="1" x14ac:dyDescent="0.25">
      <c r="A172" s="165"/>
      <c r="B172" s="132"/>
      <c r="C172" s="165"/>
      <c r="D172" s="94" t="s">
        <v>12</v>
      </c>
      <c r="E172" s="92">
        <f>F172+G172+H172+M172+N172</f>
        <v>0</v>
      </c>
      <c r="F172" s="92">
        <f>'Капитальный ремонт'!F48:F48</f>
        <v>0</v>
      </c>
      <c r="G172" s="92">
        <f>'Капитальный ремонт'!G48</f>
        <v>0</v>
      </c>
      <c r="H172" s="120">
        <f>'Капитальный ремонт'!H48</f>
        <v>0</v>
      </c>
      <c r="I172" s="121"/>
      <c r="J172" s="121"/>
      <c r="K172" s="121"/>
      <c r="L172" s="122"/>
      <c r="M172" s="92">
        <f>'Капитальный ремонт'!I48</f>
        <v>0</v>
      </c>
      <c r="N172" s="92">
        <f>'Капитальный ремонт'!J48</f>
        <v>0</v>
      </c>
      <c r="O172" s="135"/>
    </row>
    <row r="173" spans="1:15" ht="23.25" customHeight="1" x14ac:dyDescent="0.3">
      <c r="A173" s="165"/>
      <c r="B173" s="132" t="s">
        <v>512</v>
      </c>
      <c r="C173" s="133" t="s">
        <v>102</v>
      </c>
      <c r="D173" s="133" t="s">
        <v>102</v>
      </c>
      <c r="E173" s="134" t="s">
        <v>103</v>
      </c>
      <c r="F173" s="134" t="s">
        <v>104</v>
      </c>
      <c r="G173" s="158" t="s">
        <v>509</v>
      </c>
      <c r="H173" s="145" t="s">
        <v>507</v>
      </c>
      <c r="I173" s="120" t="s">
        <v>333</v>
      </c>
      <c r="J173" s="121"/>
      <c r="K173" s="121"/>
      <c r="L173" s="122"/>
      <c r="M173" s="134" t="s">
        <v>106</v>
      </c>
      <c r="N173" s="134" t="s">
        <v>107</v>
      </c>
      <c r="O173" s="135"/>
    </row>
    <row r="174" spans="1:15" ht="15.75" customHeight="1" x14ac:dyDescent="0.3">
      <c r="A174" s="165"/>
      <c r="B174" s="132"/>
      <c r="C174" s="133"/>
      <c r="D174" s="133"/>
      <c r="E174" s="134"/>
      <c r="F174" s="134"/>
      <c r="G174" s="157"/>
      <c r="H174" s="134"/>
      <c r="I174" s="96" t="s">
        <v>328</v>
      </c>
      <c r="J174" s="96" t="s">
        <v>329</v>
      </c>
      <c r="K174" s="96" t="s">
        <v>330</v>
      </c>
      <c r="L174" s="96" t="s">
        <v>331</v>
      </c>
      <c r="M174" s="134"/>
      <c r="N174" s="134"/>
      <c r="O174" s="135"/>
    </row>
    <row r="175" spans="1:15" ht="27.75" customHeight="1" x14ac:dyDescent="0.3">
      <c r="A175" s="165"/>
      <c r="B175" s="132"/>
      <c r="C175" s="133"/>
      <c r="D175" s="133"/>
      <c r="E175" s="6">
        <f>F175+G175+H175+M175+N175</f>
        <v>7</v>
      </c>
      <c r="F175" s="6">
        <v>0</v>
      </c>
      <c r="G175" s="6">
        <v>0</v>
      </c>
      <c r="H175" s="6">
        <v>7</v>
      </c>
      <c r="I175" s="6">
        <v>0</v>
      </c>
      <c r="J175" s="6">
        <v>0</v>
      </c>
      <c r="K175" s="6">
        <v>0</v>
      </c>
      <c r="L175" s="6">
        <v>7</v>
      </c>
      <c r="M175" s="6">
        <v>0</v>
      </c>
      <c r="N175" s="6">
        <v>0</v>
      </c>
      <c r="O175" s="135"/>
    </row>
    <row r="176" spans="1:15" s="2" customFormat="1" ht="36" customHeight="1" x14ac:dyDescent="0.25">
      <c r="A176" s="165" t="s">
        <v>79</v>
      </c>
      <c r="B176" s="132" t="s">
        <v>534</v>
      </c>
      <c r="C176" s="165" t="s">
        <v>67</v>
      </c>
      <c r="D176" s="94" t="s">
        <v>14</v>
      </c>
      <c r="E176" s="92">
        <f>G176</f>
        <v>64.670809999999989</v>
      </c>
      <c r="F176" s="92">
        <f>'Капитальный ремонт'!F48:F48</f>
        <v>0</v>
      </c>
      <c r="G176" s="92">
        <f>G178</f>
        <v>64.670809999999989</v>
      </c>
      <c r="H176" s="120">
        <f>'Капитальный ремонт'!H48</f>
        <v>0</v>
      </c>
      <c r="I176" s="121"/>
      <c r="J176" s="121"/>
      <c r="K176" s="121"/>
      <c r="L176" s="122"/>
      <c r="M176" s="92">
        <f>'Капитальный ремонт'!I48</f>
        <v>0</v>
      </c>
      <c r="N176" s="92">
        <f>'Капитальный ремонт'!J48</f>
        <v>0</v>
      </c>
      <c r="O176" s="135" t="s">
        <v>525</v>
      </c>
    </row>
    <row r="177" spans="1:16" s="2" customFormat="1" ht="36" customHeight="1" x14ac:dyDescent="0.25">
      <c r="A177" s="165"/>
      <c r="B177" s="132"/>
      <c r="C177" s="165"/>
      <c r="D177" s="94" t="s">
        <v>10</v>
      </c>
      <c r="E177" s="92">
        <v>0</v>
      </c>
      <c r="F177" s="92">
        <v>0</v>
      </c>
      <c r="G177" s="92">
        <v>0</v>
      </c>
      <c r="H177" s="120">
        <v>0</v>
      </c>
      <c r="I177" s="121"/>
      <c r="J177" s="121"/>
      <c r="K177" s="121"/>
      <c r="L177" s="122"/>
      <c r="M177" s="92">
        <v>0</v>
      </c>
      <c r="N177" s="92">
        <v>0</v>
      </c>
      <c r="O177" s="135"/>
    </row>
    <row r="178" spans="1:16" s="2" customFormat="1" ht="36" customHeight="1" x14ac:dyDescent="0.25">
      <c r="A178" s="165"/>
      <c r="B178" s="132"/>
      <c r="C178" s="165"/>
      <c r="D178" s="94" t="s">
        <v>18</v>
      </c>
      <c r="E178" s="92">
        <f>G178</f>
        <v>64.670809999999989</v>
      </c>
      <c r="F178" s="92">
        <v>0</v>
      </c>
      <c r="G178" s="92">
        <v>64.670809999999989</v>
      </c>
      <c r="H178" s="120">
        <v>0</v>
      </c>
      <c r="I178" s="121"/>
      <c r="J178" s="121"/>
      <c r="K178" s="121"/>
      <c r="L178" s="122"/>
      <c r="M178" s="92">
        <v>0</v>
      </c>
      <c r="N178" s="92">
        <v>0</v>
      </c>
      <c r="O178" s="135"/>
    </row>
    <row r="179" spans="1:16" s="2" customFormat="1" ht="31.5" customHeight="1" x14ac:dyDescent="0.25">
      <c r="A179" s="165"/>
      <c r="B179" s="132"/>
      <c r="C179" s="165"/>
      <c r="D179" s="94" t="s">
        <v>12</v>
      </c>
      <c r="E179" s="92">
        <v>0</v>
      </c>
      <c r="F179" s="92">
        <v>0</v>
      </c>
      <c r="G179" s="92">
        <v>0</v>
      </c>
      <c r="H179" s="120">
        <v>0</v>
      </c>
      <c r="I179" s="121"/>
      <c r="J179" s="121"/>
      <c r="K179" s="121"/>
      <c r="L179" s="122"/>
      <c r="M179" s="92">
        <v>0</v>
      </c>
      <c r="N179" s="92">
        <v>0</v>
      </c>
      <c r="O179" s="135"/>
    </row>
    <row r="180" spans="1:16" s="2" customFormat="1" ht="28.5" customHeight="1" x14ac:dyDescent="0.25">
      <c r="A180" s="164" t="s">
        <v>92</v>
      </c>
      <c r="B180" s="132" t="s">
        <v>357</v>
      </c>
      <c r="C180" s="165" t="s">
        <v>67</v>
      </c>
      <c r="D180" s="94" t="s">
        <v>14</v>
      </c>
      <c r="E180" s="92">
        <f>'Строительство и реконструкция'!K248</f>
        <v>30422.39</v>
      </c>
      <c r="F180" s="92">
        <f>'Строительство и реконструкция'!L248</f>
        <v>0</v>
      </c>
      <c r="G180" s="92">
        <f>'Строительство и реконструкция'!M248</f>
        <v>27425.89</v>
      </c>
      <c r="H180" s="120">
        <f>'Строительство и реконструкция'!N251</f>
        <v>2996.5</v>
      </c>
      <c r="I180" s="121"/>
      <c r="J180" s="121"/>
      <c r="K180" s="121"/>
      <c r="L180" s="122"/>
      <c r="M180" s="92">
        <v>0</v>
      </c>
      <c r="N180" s="92">
        <v>0</v>
      </c>
      <c r="O180" s="135" t="s">
        <v>267</v>
      </c>
    </row>
    <row r="181" spans="1:16" s="2" customFormat="1" ht="36" customHeight="1" x14ac:dyDescent="0.25">
      <c r="A181" s="165"/>
      <c r="B181" s="132"/>
      <c r="C181" s="165"/>
      <c r="D181" s="94" t="s">
        <v>10</v>
      </c>
      <c r="E181" s="92">
        <f>'Строительство и реконструкция'!K249</f>
        <v>18101.329999999998</v>
      </c>
      <c r="F181" s="92">
        <f>'Строительство и реконструкция'!L249</f>
        <v>0</v>
      </c>
      <c r="G181" s="92">
        <f>'Строительство и реконструкция'!M249</f>
        <v>16772.439999999999</v>
      </c>
      <c r="H181" s="120">
        <f>'Строительство и реконструкция'!N252</f>
        <v>1328.89</v>
      </c>
      <c r="I181" s="121"/>
      <c r="J181" s="121"/>
      <c r="K181" s="121"/>
      <c r="L181" s="122"/>
      <c r="M181" s="92">
        <v>0</v>
      </c>
      <c r="N181" s="92">
        <v>0</v>
      </c>
      <c r="O181" s="135"/>
    </row>
    <row r="182" spans="1:16" s="2" customFormat="1" ht="36" customHeight="1" x14ac:dyDescent="0.25">
      <c r="A182" s="165"/>
      <c r="B182" s="132"/>
      <c r="C182" s="165"/>
      <c r="D182" s="94" t="s">
        <v>18</v>
      </c>
      <c r="E182" s="92">
        <f>'Строительство и реконструкция'!K250</f>
        <v>12321.060000000001</v>
      </c>
      <c r="F182" s="92">
        <f>'Строительство и реконструкция'!L250</f>
        <v>0</v>
      </c>
      <c r="G182" s="92">
        <f>'Строительство и реконструкция'!M250</f>
        <v>10653.45</v>
      </c>
      <c r="H182" s="120">
        <f>'Строительство и реконструкция'!N253</f>
        <v>1667.6100000000001</v>
      </c>
      <c r="I182" s="121"/>
      <c r="J182" s="121"/>
      <c r="K182" s="121"/>
      <c r="L182" s="122"/>
      <c r="M182" s="92">
        <v>0</v>
      </c>
      <c r="N182" s="92">
        <v>0</v>
      </c>
      <c r="O182" s="135"/>
    </row>
    <row r="183" spans="1:16" s="2" customFormat="1" ht="23.25" customHeight="1" x14ac:dyDescent="0.25">
      <c r="A183" s="165"/>
      <c r="B183" s="132"/>
      <c r="C183" s="165"/>
      <c r="D183" s="94" t="s">
        <v>12</v>
      </c>
      <c r="E183" s="92">
        <f>F183+G183+H183+M183+N183</f>
        <v>0</v>
      </c>
      <c r="F183" s="92">
        <v>0</v>
      </c>
      <c r="G183" s="92">
        <v>0</v>
      </c>
      <c r="H183" s="120">
        <v>0</v>
      </c>
      <c r="I183" s="121"/>
      <c r="J183" s="121"/>
      <c r="K183" s="121"/>
      <c r="L183" s="122"/>
      <c r="M183" s="92">
        <v>0</v>
      </c>
      <c r="N183" s="92">
        <v>0</v>
      </c>
      <c r="O183" s="135"/>
    </row>
    <row r="184" spans="1:16" ht="24" customHeight="1" x14ac:dyDescent="0.3">
      <c r="A184" s="165"/>
      <c r="B184" s="132" t="s">
        <v>359</v>
      </c>
      <c r="C184" s="133" t="s">
        <v>102</v>
      </c>
      <c r="D184" s="133" t="s">
        <v>102</v>
      </c>
      <c r="E184" s="134" t="s">
        <v>103</v>
      </c>
      <c r="F184" s="134" t="s">
        <v>104</v>
      </c>
      <c r="G184" s="158" t="s">
        <v>509</v>
      </c>
      <c r="H184" s="145" t="s">
        <v>507</v>
      </c>
      <c r="I184" s="120" t="s">
        <v>333</v>
      </c>
      <c r="J184" s="121"/>
      <c r="K184" s="121"/>
      <c r="L184" s="122"/>
      <c r="M184" s="134" t="s">
        <v>106</v>
      </c>
      <c r="N184" s="134" t="s">
        <v>107</v>
      </c>
      <c r="O184" s="135"/>
      <c r="P184" s="163"/>
    </row>
    <row r="185" spans="1:16" ht="28.5" customHeight="1" x14ac:dyDescent="0.3">
      <c r="A185" s="165"/>
      <c r="B185" s="132"/>
      <c r="C185" s="133"/>
      <c r="D185" s="133"/>
      <c r="E185" s="134"/>
      <c r="F185" s="134"/>
      <c r="G185" s="157"/>
      <c r="H185" s="134"/>
      <c r="I185" s="96" t="s">
        <v>328</v>
      </c>
      <c r="J185" s="96" t="s">
        <v>329</v>
      </c>
      <c r="K185" s="96" t="s">
        <v>330</v>
      </c>
      <c r="L185" s="96" t="s">
        <v>331</v>
      </c>
      <c r="M185" s="134"/>
      <c r="N185" s="134"/>
      <c r="O185" s="135"/>
      <c r="P185" s="163"/>
    </row>
    <row r="186" spans="1:16" ht="26.25" customHeight="1" x14ac:dyDescent="0.3">
      <c r="A186" s="165"/>
      <c r="B186" s="132"/>
      <c r="C186" s="133"/>
      <c r="D186" s="133"/>
      <c r="E186" s="6">
        <v>1</v>
      </c>
      <c r="F186" s="6">
        <v>0</v>
      </c>
      <c r="G186" s="6">
        <v>0</v>
      </c>
      <c r="H186" s="6">
        <v>1</v>
      </c>
      <c r="I186" s="6">
        <v>0</v>
      </c>
      <c r="J186" s="6">
        <v>0</v>
      </c>
      <c r="K186" s="6">
        <v>0</v>
      </c>
      <c r="L186" s="6">
        <v>1</v>
      </c>
      <c r="M186" s="6">
        <v>0</v>
      </c>
      <c r="N186" s="6">
        <v>0</v>
      </c>
      <c r="O186" s="135"/>
      <c r="P186" s="163"/>
    </row>
    <row r="187" spans="1:16" s="2" customFormat="1" ht="25.5" customHeight="1" x14ac:dyDescent="0.25">
      <c r="A187" s="164" t="s">
        <v>302</v>
      </c>
      <c r="B187" s="132" t="s">
        <v>424</v>
      </c>
      <c r="C187" s="165" t="s">
        <v>67</v>
      </c>
      <c r="D187" s="94" t="s">
        <v>14</v>
      </c>
      <c r="E187" s="92">
        <f>'Строительство и реконструкция'!K285</f>
        <v>1204192.6399999999</v>
      </c>
      <c r="F187" s="92">
        <f>'Строительство и реконструкция'!L255</f>
        <v>0</v>
      </c>
      <c r="G187" s="92">
        <f>'Строительство и реконструкция'!M285</f>
        <v>57797.66</v>
      </c>
      <c r="H187" s="120">
        <f>'Строительство и реконструкция'!N285</f>
        <v>1146394.98</v>
      </c>
      <c r="I187" s="121"/>
      <c r="J187" s="121"/>
      <c r="K187" s="121"/>
      <c r="L187" s="122"/>
      <c r="M187" s="92">
        <v>0</v>
      </c>
      <c r="N187" s="92">
        <v>0</v>
      </c>
      <c r="O187" s="135" t="s">
        <v>267</v>
      </c>
    </row>
    <row r="188" spans="1:16" s="2" customFormat="1" ht="36" customHeight="1" x14ac:dyDescent="0.25">
      <c r="A188" s="165"/>
      <c r="B188" s="132"/>
      <c r="C188" s="165"/>
      <c r="D188" s="94" t="s">
        <v>10</v>
      </c>
      <c r="E188" s="92">
        <f>'Строительство и реконструкция'!K286</f>
        <v>742347.19000000006</v>
      </c>
      <c r="F188" s="92">
        <f>'Строительство и реконструкция'!L256</f>
        <v>0</v>
      </c>
      <c r="G188" s="92">
        <f>'Строительство и реконструкция'!M286</f>
        <v>36065.729999999996</v>
      </c>
      <c r="H188" s="120">
        <f>'Строительство и реконструкция'!N286</f>
        <v>706281.46</v>
      </c>
      <c r="I188" s="121"/>
      <c r="J188" s="121"/>
      <c r="K188" s="121"/>
      <c r="L188" s="122"/>
      <c r="M188" s="92">
        <v>0</v>
      </c>
      <c r="N188" s="92">
        <v>0</v>
      </c>
      <c r="O188" s="135"/>
    </row>
    <row r="189" spans="1:16" s="2" customFormat="1" ht="36" customHeight="1" x14ac:dyDescent="0.25">
      <c r="A189" s="165"/>
      <c r="B189" s="132"/>
      <c r="C189" s="165"/>
      <c r="D189" s="94" t="s">
        <v>18</v>
      </c>
      <c r="E189" s="92">
        <f>'Строительство и реконструкция'!K287</f>
        <v>461845.45</v>
      </c>
      <c r="F189" s="92">
        <f>'Строительство и реконструкция'!L257</f>
        <v>0</v>
      </c>
      <c r="G189" s="92">
        <f>'Строительство и реконструкция'!M287</f>
        <v>21731.93</v>
      </c>
      <c r="H189" s="120">
        <f>'Строительство и реконструкция'!N287</f>
        <v>440113.52</v>
      </c>
      <c r="I189" s="121"/>
      <c r="J189" s="121"/>
      <c r="K189" s="121"/>
      <c r="L189" s="122"/>
      <c r="M189" s="92">
        <v>0</v>
      </c>
      <c r="N189" s="92">
        <v>0</v>
      </c>
      <c r="O189" s="135"/>
    </row>
    <row r="190" spans="1:16" s="2" customFormat="1" ht="26.25" customHeight="1" x14ac:dyDescent="0.25">
      <c r="A190" s="165"/>
      <c r="B190" s="132"/>
      <c r="C190" s="165"/>
      <c r="D190" s="94" t="s">
        <v>12</v>
      </c>
      <c r="E190" s="92">
        <f>F190+G190+H190+M190+N190</f>
        <v>0</v>
      </c>
      <c r="F190" s="92">
        <v>0</v>
      </c>
      <c r="G190" s="92">
        <v>0</v>
      </c>
      <c r="H190" s="120">
        <v>0</v>
      </c>
      <c r="I190" s="121"/>
      <c r="J190" s="121"/>
      <c r="K190" s="121"/>
      <c r="L190" s="122"/>
      <c r="M190" s="92">
        <v>0</v>
      </c>
      <c r="N190" s="92">
        <v>0</v>
      </c>
      <c r="O190" s="135"/>
    </row>
    <row r="191" spans="1:16" ht="23.25" customHeight="1" x14ac:dyDescent="0.3">
      <c r="A191" s="165"/>
      <c r="B191" s="132" t="s">
        <v>426</v>
      </c>
      <c r="C191" s="133" t="s">
        <v>102</v>
      </c>
      <c r="D191" s="133" t="s">
        <v>102</v>
      </c>
      <c r="E191" s="134" t="s">
        <v>103</v>
      </c>
      <c r="F191" s="134" t="s">
        <v>104</v>
      </c>
      <c r="G191" s="158" t="s">
        <v>509</v>
      </c>
      <c r="H191" s="145" t="s">
        <v>507</v>
      </c>
      <c r="I191" s="120" t="s">
        <v>333</v>
      </c>
      <c r="J191" s="121"/>
      <c r="K191" s="121"/>
      <c r="L191" s="122"/>
      <c r="M191" s="134" t="s">
        <v>106</v>
      </c>
      <c r="N191" s="134" t="s">
        <v>107</v>
      </c>
      <c r="O191" s="135"/>
    </row>
    <row r="192" spans="1:16" ht="15.75" customHeight="1" x14ac:dyDescent="0.3">
      <c r="A192" s="165"/>
      <c r="B192" s="132"/>
      <c r="C192" s="133"/>
      <c r="D192" s="133"/>
      <c r="E192" s="134"/>
      <c r="F192" s="134"/>
      <c r="G192" s="157"/>
      <c r="H192" s="134"/>
      <c r="I192" s="96" t="s">
        <v>328</v>
      </c>
      <c r="J192" s="96" t="s">
        <v>329</v>
      </c>
      <c r="K192" s="96" t="s">
        <v>330</v>
      </c>
      <c r="L192" s="96" t="s">
        <v>331</v>
      </c>
      <c r="M192" s="134"/>
      <c r="N192" s="134"/>
      <c r="O192" s="135"/>
    </row>
    <row r="193" spans="1:15" ht="41.25" customHeight="1" x14ac:dyDescent="0.3">
      <c r="A193" s="165"/>
      <c r="B193" s="132"/>
      <c r="C193" s="133"/>
      <c r="D193" s="133"/>
      <c r="E193" s="6">
        <v>10</v>
      </c>
      <c r="F193" s="6">
        <v>0</v>
      </c>
      <c r="G193" s="6">
        <v>0</v>
      </c>
      <c r="H193" s="6">
        <v>10</v>
      </c>
      <c r="I193" s="6">
        <v>0</v>
      </c>
      <c r="J193" s="6">
        <v>0</v>
      </c>
      <c r="K193" s="6">
        <v>0</v>
      </c>
      <c r="L193" s="6">
        <v>10</v>
      </c>
      <c r="M193" s="6">
        <v>0</v>
      </c>
      <c r="N193" s="6">
        <v>0</v>
      </c>
      <c r="O193" s="135"/>
    </row>
    <row r="194" spans="1:15" s="2" customFormat="1" ht="24.75" customHeight="1" x14ac:dyDescent="0.25">
      <c r="A194" s="165" t="s">
        <v>303</v>
      </c>
      <c r="B194" s="132" t="s">
        <v>464</v>
      </c>
      <c r="C194" s="165" t="s">
        <v>67</v>
      </c>
      <c r="D194" s="94" t="s">
        <v>14</v>
      </c>
      <c r="E194" s="92">
        <f>'Капитальный ремонт'!E85</f>
        <v>176194.24</v>
      </c>
      <c r="F194" s="92">
        <f>'Капитальный ремонт'!F78</f>
        <v>0</v>
      </c>
      <c r="G194" s="92">
        <f>'Капитальный ремонт'!G85</f>
        <v>8809.7099999999991</v>
      </c>
      <c r="H194" s="120">
        <f>'Капитальный ремонт'!H85</f>
        <v>167384.53</v>
      </c>
      <c r="I194" s="121"/>
      <c r="J194" s="121"/>
      <c r="K194" s="121"/>
      <c r="L194" s="122"/>
      <c r="M194" s="92">
        <f>'Капитальный ремонт'!I78</f>
        <v>0</v>
      </c>
      <c r="N194" s="92">
        <f>'Капитальный ремонт'!J78</f>
        <v>0</v>
      </c>
      <c r="O194" s="135" t="s">
        <v>413</v>
      </c>
    </row>
    <row r="195" spans="1:15" s="2" customFormat="1" ht="36" customHeight="1" x14ac:dyDescent="0.25">
      <c r="A195" s="165"/>
      <c r="B195" s="132"/>
      <c r="C195" s="165"/>
      <c r="D195" s="94" t="s">
        <v>10</v>
      </c>
      <c r="E195" s="92">
        <f>'Капитальный ремонт'!E86</f>
        <v>109945.20999999999</v>
      </c>
      <c r="F195" s="92">
        <f>'Капитальный ремонт'!F79</f>
        <v>0</v>
      </c>
      <c r="G195" s="92">
        <f>'Капитальный ремонт'!G86</f>
        <v>5497.26</v>
      </c>
      <c r="H195" s="120">
        <f>'Капитальный ремонт'!H86</f>
        <v>104447.95</v>
      </c>
      <c r="I195" s="121"/>
      <c r="J195" s="121"/>
      <c r="K195" s="121"/>
      <c r="L195" s="122"/>
      <c r="M195" s="92">
        <f>'Капитальный ремонт'!I79</f>
        <v>0</v>
      </c>
      <c r="N195" s="92">
        <f>'Капитальный ремонт'!J79</f>
        <v>0</v>
      </c>
      <c r="O195" s="135"/>
    </row>
    <row r="196" spans="1:15" s="2" customFormat="1" ht="36" customHeight="1" x14ac:dyDescent="0.25">
      <c r="A196" s="165"/>
      <c r="B196" s="132"/>
      <c r="C196" s="165"/>
      <c r="D196" s="94" t="s">
        <v>18</v>
      </c>
      <c r="E196" s="92">
        <f>'Капитальный ремонт'!E87</f>
        <v>66249.03</v>
      </c>
      <c r="F196" s="92">
        <f>'Капитальный ремонт'!F80</f>
        <v>0</v>
      </c>
      <c r="G196" s="92">
        <f>'Капитальный ремонт'!G87</f>
        <v>3312.45</v>
      </c>
      <c r="H196" s="120">
        <f>'Капитальный ремонт'!H87</f>
        <v>62936.58</v>
      </c>
      <c r="I196" s="121"/>
      <c r="J196" s="121"/>
      <c r="K196" s="121"/>
      <c r="L196" s="122"/>
      <c r="M196" s="92">
        <f>'Капитальный ремонт'!I80</f>
        <v>0</v>
      </c>
      <c r="N196" s="92">
        <f>'Капитальный ремонт'!J80</f>
        <v>0</v>
      </c>
      <c r="O196" s="135"/>
    </row>
    <row r="197" spans="1:15" s="2" customFormat="1" ht="31.5" customHeight="1" x14ac:dyDescent="0.25">
      <c r="A197" s="165"/>
      <c r="B197" s="132"/>
      <c r="C197" s="165"/>
      <c r="D197" s="94" t="s">
        <v>12</v>
      </c>
      <c r="E197" s="92">
        <v>0</v>
      </c>
      <c r="F197" s="92">
        <v>0</v>
      </c>
      <c r="G197" s="92">
        <v>0</v>
      </c>
      <c r="H197" s="120">
        <f>'Капитальный ремонт'!H81</f>
        <v>0</v>
      </c>
      <c r="I197" s="121"/>
      <c r="J197" s="121"/>
      <c r="K197" s="121"/>
      <c r="L197" s="122"/>
      <c r="M197" s="92">
        <f>'Капитальный ремонт'!I81</f>
        <v>0</v>
      </c>
      <c r="N197" s="92">
        <f>'Капитальный ремонт'!J81</f>
        <v>0</v>
      </c>
      <c r="O197" s="135"/>
    </row>
    <row r="198" spans="1:15" ht="23.25" customHeight="1" x14ac:dyDescent="0.3">
      <c r="A198" s="165"/>
      <c r="B198" s="132" t="s">
        <v>457</v>
      </c>
      <c r="C198" s="133" t="s">
        <v>102</v>
      </c>
      <c r="D198" s="133" t="s">
        <v>102</v>
      </c>
      <c r="E198" s="134" t="s">
        <v>103</v>
      </c>
      <c r="F198" s="134" t="s">
        <v>104</v>
      </c>
      <c r="G198" s="158" t="s">
        <v>509</v>
      </c>
      <c r="H198" s="145" t="s">
        <v>507</v>
      </c>
      <c r="I198" s="120" t="s">
        <v>333</v>
      </c>
      <c r="J198" s="121"/>
      <c r="K198" s="121"/>
      <c r="L198" s="122"/>
      <c r="M198" s="134" t="s">
        <v>106</v>
      </c>
      <c r="N198" s="134" t="s">
        <v>107</v>
      </c>
      <c r="O198" s="135"/>
    </row>
    <row r="199" spans="1:15" ht="15.75" customHeight="1" x14ac:dyDescent="0.3">
      <c r="A199" s="165"/>
      <c r="B199" s="132"/>
      <c r="C199" s="133"/>
      <c r="D199" s="133"/>
      <c r="E199" s="134"/>
      <c r="F199" s="134"/>
      <c r="G199" s="157"/>
      <c r="H199" s="134"/>
      <c r="I199" s="96" t="s">
        <v>328</v>
      </c>
      <c r="J199" s="96" t="s">
        <v>329</v>
      </c>
      <c r="K199" s="96" t="s">
        <v>330</v>
      </c>
      <c r="L199" s="96" t="s">
        <v>331</v>
      </c>
      <c r="M199" s="134"/>
      <c r="N199" s="134"/>
      <c r="O199" s="135"/>
    </row>
    <row r="200" spans="1:15" ht="27.75" customHeight="1" x14ac:dyDescent="0.3">
      <c r="A200" s="165"/>
      <c r="B200" s="132"/>
      <c r="C200" s="133"/>
      <c r="D200" s="133"/>
      <c r="E200" s="6">
        <f>F200+G200+H200+M200+N200</f>
        <v>1</v>
      </c>
      <c r="F200" s="6">
        <v>0</v>
      </c>
      <c r="G200" s="6">
        <v>0</v>
      </c>
      <c r="H200" s="6">
        <v>1</v>
      </c>
      <c r="I200" s="6">
        <v>0</v>
      </c>
      <c r="J200" s="6">
        <v>0</v>
      </c>
      <c r="K200" s="6">
        <v>0</v>
      </c>
      <c r="L200" s="6">
        <v>1</v>
      </c>
      <c r="M200" s="6">
        <v>0</v>
      </c>
      <c r="N200" s="6">
        <v>0</v>
      </c>
      <c r="O200" s="135"/>
    </row>
    <row r="201" spans="1:15" s="2" customFormat="1" ht="27.75" customHeight="1" x14ac:dyDescent="0.25">
      <c r="A201" s="165" t="s">
        <v>409</v>
      </c>
      <c r="B201" s="132" t="s">
        <v>414</v>
      </c>
      <c r="C201" s="165" t="s">
        <v>67</v>
      </c>
      <c r="D201" s="94" t="s">
        <v>14</v>
      </c>
      <c r="E201" s="92">
        <f>'Строительство и реконструкция'!K292</f>
        <v>448090.94999999995</v>
      </c>
      <c r="F201" s="92">
        <f>'Строительство и реконструкция'!L292</f>
        <v>0</v>
      </c>
      <c r="G201" s="92">
        <f>'Строительство и реконструкция'!M292</f>
        <v>212520.03</v>
      </c>
      <c r="H201" s="120">
        <f>'Строительство и реконструкция'!N289</f>
        <v>235570.91999999998</v>
      </c>
      <c r="I201" s="121"/>
      <c r="J201" s="121"/>
      <c r="K201" s="121"/>
      <c r="L201" s="122"/>
      <c r="M201" s="92">
        <f>'Строительство и реконструкция'!S292</f>
        <v>0</v>
      </c>
      <c r="N201" s="92">
        <f>'Строительство и реконструкция'!T292</f>
        <v>0</v>
      </c>
      <c r="O201" s="135" t="s">
        <v>342</v>
      </c>
    </row>
    <row r="202" spans="1:15" s="2" customFormat="1" ht="36" customHeight="1" x14ac:dyDescent="0.25">
      <c r="A202" s="165"/>
      <c r="B202" s="132"/>
      <c r="C202" s="165"/>
      <c r="D202" s="94" t="s">
        <v>10</v>
      </c>
      <c r="E202" s="92">
        <f>'Строительство и реконструкция'!K293</f>
        <v>239654.99</v>
      </c>
      <c r="F202" s="92">
        <f>'Строительство и реконструкция'!L293</f>
        <v>0</v>
      </c>
      <c r="G202" s="92">
        <f>'Строительство и реконструкция'!M293</f>
        <v>132612.5</v>
      </c>
      <c r="H202" s="120">
        <f>'Строительство и реконструкция'!N290</f>
        <v>107042.49</v>
      </c>
      <c r="I202" s="121"/>
      <c r="J202" s="121"/>
      <c r="K202" s="121"/>
      <c r="L202" s="122"/>
      <c r="M202" s="92">
        <f>'Строительство и реконструкция'!S293</f>
        <v>0</v>
      </c>
      <c r="N202" s="92">
        <f>'Строительство и реконструкция'!T293</f>
        <v>0</v>
      </c>
      <c r="O202" s="135"/>
    </row>
    <row r="203" spans="1:15" s="2" customFormat="1" ht="36" customHeight="1" x14ac:dyDescent="0.25">
      <c r="A203" s="165"/>
      <c r="B203" s="132"/>
      <c r="C203" s="165"/>
      <c r="D203" s="94" t="s">
        <v>18</v>
      </c>
      <c r="E203" s="92">
        <f>'Строительство и реконструкция'!K294</f>
        <v>208435.96</v>
      </c>
      <c r="F203" s="92">
        <f>'Строительство и реконструкция'!L294</f>
        <v>0</v>
      </c>
      <c r="G203" s="92">
        <f>'Строительство и реконструкция'!M294</f>
        <v>79907.53</v>
      </c>
      <c r="H203" s="120">
        <f>'Строительство и реконструкция'!N291</f>
        <v>128528.43</v>
      </c>
      <c r="I203" s="121"/>
      <c r="J203" s="121"/>
      <c r="K203" s="121"/>
      <c r="L203" s="122"/>
      <c r="M203" s="92">
        <f>'Строительство и реконструкция'!S294</f>
        <v>0</v>
      </c>
      <c r="N203" s="92">
        <f>'Строительство и реконструкция'!T294</f>
        <v>0</v>
      </c>
      <c r="O203" s="135"/>
    </row>
    <row r="204" spans="1:15" s="2" customFormat="1" ht="26.25" customHeight="1" x14ac:dyDescent="0.25">
      <c r="A204" s="165"/>
      <c r="B204" s="132"/>
      <c r="C204" s="165"/>
      <c r="D204" s="94" t="s">
        <v>12</v>
      </c>
      <c r="E204" s="92">
        <v>0</v>
      </c>
      <c r="F204" s="92">
        <v>0</v>
      </c>
      <c r="G204" s="92">
        <v>0</v>
      </c>
      <c r="H204" s="120">
        <v>0</v>
      </c>
      <c r="I204" s="121"/>
      <c r="J204" s="121"/>
      <c r="K204" s="121"/>
      <c r="L204" s="122"/>
      <c r="M204" s="92">
        <v>0</v>
      </c>
      <c r="N204" s="92">
        <v>0</v>
      </c>
      <c r="O204" s="135"/>
    </row>
    <row r="205" spans="1:15" ht="23.25" customHeight="1" x14ac:dyDescent="0.3">
      <c r="A205" s="165"/>
      <c r="B205" s="132" t="s">
        <v>435</v>
      </c>
      <c r="C205" s="133" t="s">
        <v>102</v>
      </c>
      <c r="D205" s="133" t="s">
        <v>102</v>
      </c>
      <c r="E205" s="134" t="s">
        <v>103</v>
      </c>
      <c r="F205" s="134" t="s">
        <v>104</v>
      </c>
      <c r="G205" s="158" t="s">
        <v>509</v>
      </c>
      <c r="H205" s="145" t="s">
        <v>507</v>
      </c>
      <c r="I205" s="120" t="s">
        <v>333</v>
      </c>
      <c r="J205" s="121"/>
      <c r="K205" s="121"/>
      <c r="L205" s="122"/>
      <c r="M205" s="134" t="s">
        <v>106</v>
      </c>
      <c r="N205" s="134" t="s">
        <v>107</v>
      </c>
      <c r="O205" s="135"/>
    </row>
    <row r="206" spans="1:15" ht="15.75" customHeight="1" x14ac:dyDescent="0.3">
      <c r="A206" s="165"/>
      <c r="B206" s="132"/>
      <c r="C206" s="133"/>
      <c r="D206" s="133"/>
      <c r="E206" s="134"/>
      <c r="F206" s="134"/>
      <c r="G206" s="157"/>
      <c r="H206" s="134"/>
      <c r="I206" s="96" t="s">
        <v>328</v>
      </c>
      <c r="J206" s="96" t="s">
        <v>329</v>
      </c>
      <c r="K206" s="96" t="s">
        <v>330</v>
      </c>
      <c r="L206" s="96" t="s">
        <v>331</v>
      </c>
      <c r="M206" s="134"/>
      <c r="N206" s="134"/>
      <c r="O206" s="135"/>
    </row>
    <row r="207" spans="1:15" ht="27.75" customHeight="1" x14ac:dyDescent="0.3">
      <c r="A207" s="165"/>
      <c r="B207" s="132"/>
      <c r="C207" s="133"/>
      <c r="D207" s="133"/>
      <c r="E207" s="6">
        <f>F207+G207+H207+M207+N207</f>
        <v>1</v>
      </c>
      <c r="F207" s="6">
        <v>0</v>
      </c>
      <c r="G207" s="6">
        <v>0</v>
      </c>
      <c r="H207" s="6">
        <v>1</v>
      </c>
      <c r="I207" s="6">
        <v>0</v>
      </c>
      <c r="J207" s="6">
        <v>0</v>
      </c>
      <c r="K207" s="6">
        <v>0</v>
      </c>
      <c r="L207" s="6">
        <v>1</v>
      </c>
      <c r="M207" s="6">
        <v>0</v>
      </c>
      <c r="N207" s="6">
        <v>0</v>
      </c>
      <c r="O207" s="135"/>
    </row>
    <row r="208" spans="1:15" s="2" customFormat="1" ht="24.75" customHeight="1" x14ac:dyDescent="0.25">
      <c r="A208" s="165" t="s">
        <v>412</v>
      </c>
      <c r="B208" s="132" t="s">
        <v>410</v>
      </c>
      <c r="C208" s="165" t="s">
        <v>67</v>
      </c>
      <c r="D208" s="94" t="s">
        <v>14</v>
      </c>
      <c r="E208" s="92">
        <f>'Капитальный ремонт'!E93</f>
        <v>472929.72</v>
      </c>
      <c r="F208" s="92">
        <f>'Капитальный ремонт'!F93</f>
        <v>0</v>
      </c>
      <c r="G208" s="92">
        <f>'Капитальный ремонт'!G93</f>
        <v>397727.51</v>
      </c>
      <c r="H208" s="134">
        <f>'Капитальный ремонт'!H93</f>
        <v>75202.209999999992</v>
      </c>
      <c r="I208" s="134"/>
      <c r="J208" s="134"/>
      <c r="K208" s="134"/>
      <c r="L208" s="134"/>
      <c r="M208" s="92">
        <f>'Капитальный ремонт'!I93</f>
        <v>0</v>
      </c>
      <c r="N208" s="92">
        <f>'Капитальный ремонт'!J93</f>
        <v>0</v>
      </c>
      <c r="O208" s="135" t="s">
        <v>413</v>
      </c>
    </row>
    <row r="209" spans="1:16201" s="2" customFormat="1" ht="36" customHeight="1" x14ac:dyDescent="0.25">
      <c r="A209" s="165"/>
      <c r="B209" s="132"/>
      <c r="C209" s="165"/>
      <c r="D209" s="94" t="s">
        <v>10</v>
      </c>
      <c r="E209" s="92">
        <f>'Капитальный ремонт'!E94</f>
        <v>290187.93</v>
      </c>
      <c r="F209" s="92">
        <f>'Капитальный ремонт'!F94</f>
        <v>0</v>
      </c>
      <c r="G209" s="92">
        <f>'Капитальный ремонт'!G94</f>
        <v>248182.03000000003</v>
      </c>
      <c r="H209" s="134">
        <f>'Капитальный ремонт'!H94</f>
        <v>42005.9</v>
      </c>
      <c r="I209" s="134"/>
      <c r="J209" s="134"/>
      <c r="K209" s="134"/>
      <c r="L209" s="134"/>
      <c r="M209" s="92">
        <f>'Капитальный ремонт'!I94</f>
        <v>0</v>
      </c>
      <c r="N209" s="92">
        <f>'Капитальный ремонт'!J94</f>
        <v>0</v>
      </c>
      <c r="O209" s="135"/>
    </row>
    <row r="210" spans="1:16201" s="2" customFormat="1" ht="36" customHeight="1" x14ac:dyDescent="0.25">
      <c r="A210" s="165"/>
      <c r="B210" s="132"/>
      <c r="C210" s="165"/>
      <c r="D210" s="94" t="s">
        <v>18</v>
      </c>
      <c r="E210" s="92">
        <f>'Капитальный ремонт'!E95</f>
        <v>182741.78999999998</v>
      </c>
      <c r="F210" s="92">
        <f>'Капитальный ремонт'!F95</f>
        <v>0</v>
      </c>
      <c r="G210" s="92">
        <f>'Капитальный ремонт'!G95</f>
        <v>149545.47999999998</v>
      </c>
      <c r="H210" s="134">
        <f>'Капитальный ремонт'!H95</f>
        <v>33196.31</v>
      </c>
      <c r="I210" s="134"/>
      <c r="J210" s="134"/>
      <c r="K210" s="134"/>
      <c r="L210" s="134"/>
      <c r="M210" s="92">
        <f>'Капитальный ремонт'!I95</f>
        <v>0</v>
      </c>
      <c r="N210" s="92">
        <f>'Капитальный ремонт'!J95</f>
        <v>0</v>
      </c>
      <c r="O210" s="135"/>
    </row>
    <row r="211" spans="1:16201" s="2" customFormat="1" ht="31.5" customHeight="1" x14ac:dyDescent="0.25">
      <c r="A211" s="165"/>
      <c r="B211" s="132"/>
      <c r="C211" s="165"/>
      <c r="D211" s="94" t="s">
        <v>12</v>
      </c>
      <c r="E211" s="92">
        <v>0</v>
      </c>
      <c r="F211" s="92">
        <v>0</v>
      </c>
      <c r="G211" s="92">
        <v>0</v>
      </c>
      <c r="H211" s="134">
        <f>'Капитальный ремонт'!H96</f>
        <v>0</v>
      </c>
      <c r="I211" s="134"/>
      <c r="J211" s="134"/>
      <c r="K211" s="134"/>
      <c r="L211" s="134"/>
      <c r="M211" s="92">
        <f>'Капитальный ремонт'!I96</f>
        <v>0</v>
      </c>
      <c r="N211" s="92">
        <f>'Капитальный ремонт'!J96</f>
        <v>0</v>
      </c>
      <c r="O211" s="135"/>
    </row>
    <row r="212" spans="1:16201" ht="23.25" customHeight="1" x14ac:dyDescent="0.3">
      <c r="A212" s="165"/>
      <c r="B212" s="132" t="s">
        <v>436</v>
      </c>
      <c r="C212" s="133" t="s">
        <v>102</v>
      </c>
      <c r="D212" s="133" t="s">
        <v>102</v>
      </c>
      <c r="E212" s="134" t="s">
        <v>103</v>
      </c>
      <c r="F212" s="134" t="s">
        <v>104</v>
      </c>
      <c r="G212" s="145" t="s">
        <v>509</v>
      </c>
      <c r="H212" s="145" t="s">
        <v>507</v>
      </c>
      <c r="I212" s="134" t="s">
        <v>333</v>
      </c>
      <c r="J212" s="134"/>
      <c r="K212" s="134"/>
      <c r="L212" s="134"/>
      <c r="M212" s="134" t="s">
        <v>106</v>
      </c>
      <c r="N212" s="134" t="s">
        <v>107</v>
      </c>
      <c r="O212" s="135"/>
    </row>
    <row r="213" spans="1:16201" ht="15.75" customHeight="1" x14ac:dyDescent="0.3">
      <c r="A213" s="165"/>
      <c r="B213" s="132"/>
      <c r="C213" s="133"/>
      <c r="D213" s="133"/>
      <c r="E213" s="134"/>
      <c r="F213" s="134"/>
      <c r="G213" s="134"/>
      <c r="H213" s="134"/>
      <c r="I213" s="92" t="s">
        <v>328</v>
      </c>
      <c r="J213" s="92" t="s">
        <v>329</v>
      </c>
      <c r="K213" s="92" t="s">
        <v>330</v>
      </c>
      <c r="L213" s="92" t="s">
        <v>331</v>
      </c>
      <c r="M213" s="134"/>
      <c r="N213" s="134"/>
      <c r="O213" s="135"/>
    </row>
    <row r="214" spans="1:16201" ht="27.75" customHeight="1" x14ac:dyDescent="0.3">
      <c r="A214" s="165"/>
      <c r="B214" s="132"/>
      <c r="C214" s="133"/>
      <c r="D214" s="133"/>
      <c r="E214" s="6">
        <f>F214+G214+H214+M214+N214</f>
        <v>11</v>
      </c>
      <c r="F214" s="6">
        <v>0</v>
      </c>
      <c r="G214" s="6">
        <v>5</v>
      </c>
      <c r="H214" s="6">
        <v>6</v>
      </c>
      <c r="I214" s="6">
        <v>0</v>
      </c>
      <c r="J214" s="6">
        <v>0</v>
      </c>
      <c r="K214" s="6">
        <v>0</v>
      </c>
      <c r="L214" s="6">
        <v>6</v>
      </c>
      <c r="M214" s="6">
        <v>0</v>
      </c>
      <c r="N214" s="6">
        <v>0</v>
      </c>
      <c r="O214" s="135"/>
    </row>
    <row r="215" spans="1:16201" s="2" customFormat="1" ht="36" customHeight="1" x14ac:dyDescent="0.25">
      <c r="A215" s="164" t="s">
        <v>456</v>
      </c>
      <c r="B215" s="132" t="s">
        <v>513</v>
      </c>
      <c r="C215" s="165" t="s">
        <v>67</v>
      </c>
      <c r="D215" s="94" t="s">
        <v>14</v>
      </c>
      <c r="E215" s="92">
        <v>0</v>
      </c>
      <c r="F215" s="92">
        <v>0</v>
      </c>
      <c r="G215" s="92">
        <v>0</v>
      </c>
      <c r="H215" s="134">
        <v>0</v>
      </c>
      <c r="I215" s="134"/>
      <c r="J215" s="134"/>
      <c r="K215" s="134"/>
      <c r="L215" s="134"/>
      <c r="M215" s="92">
        <v>0</v>
      </c>
      <c r="N215" s="92">
        <v>0</v>
      </c>
      <c r="O215" s="135" t="s">
        <v>30</v>
      </c>
    </row>
    <row r="216" spans="1:16201" s="2" customFormat="1" ht="36" customHeight="1" x14ac:dyDescent="0.25">
      <c r="A216" s="165"/>
      <c r="B216" s="132"/>
      <c r="C216" s="165"/>
      <c r="D216" s="94" t="s">
        <v>10</v>
      </c>
      <c r="E216" s="92">
        <v>0</v>
      </c>
      <c r="F216" s="92">
        <v>0</v>
      </c>
      <c r="G216" s="92">
        <v>0</v>
      </c>
      <c r="H216" s="134">
        <v>0</v>
      </c>
      <c r="I216" s="134"/>
      <c r="J216" s="134"/>
      <c r="K216" s="134"/>
      <c r="L216" s="134"/>
      <c r="M216" s="92">
        <v>0</v>
      </c>
      <c r="N216" s="92">
        <v>0</v>
      </c>
      <c r="O216" s="135"/>
    </row>
    <row r="217" spans="1:16201" s="2" customFormat="1" ht="36" customHeight="1" x14ac:dyDescent="0.25">
      <c r="A217" s="165"/>
      <c r="B217" s="132"/>
      <c r="C217" s="165"/>
      <c r="D217" s="94" t="s">
        <v>18</v>
      </c>
      <c r="E217" s="92">
        <v>0</v>
      </c>
      <c r="F217" s="92">
        <v>0</v>
      </c>
      <c r="G217" s="92">
        <v>0</v>
      </c>
      <c r="H217" s="134">
        <v>0</v>
      </c>
      <c r="I217" s="134"/>
      <c r="J217" s="134"/>
      <c r="K217" s="134"/>
      <c r="L217" s="134"/>
      <c r="M217" s="92">
        <v>0</v>
      </c>
      <c r="N217" s="92">
        <v>0</v>
      </c>
      <c r="O217" s="135"/>
    </row>
    <row r="218" spans="1:16201" s="2" customFormat="1" ht="31.5" customHeight="1" x14ac:dyDescent="0.25">
      <c r="A218" s="165"/>
      <c r="B218" s="132"/>
      <c r="C218" s="165"/>
      <c r="D218" s="94" t="s">
        <v>12</v>
      </c>
      <c r="E218" s="92">
        <v>0</v>
      </c>
      <c r="F218" s="92">
        <v>0</v>
      </c>
      <c r="G218" s="92">
        <v>0</v>
      </c>
      <c r="H218" s="134">
        <v>0</v>
      </c>
      <c r="I218" s="134"/>
      <c r="J218" s="134"/>
      <c r="K218" s="134"/>
      <c r="L218" s="134"/>
      <c r="M218" s="92">
        <v>0</v>
      </c>
      <c r="N218" s="92">
        <v>0</v>
      </c>
      <c r="O218" s="135"/>
    </row>
    <row r="219" spans="1:16201" ht="23.25" customHeight="1" x14ac:dyDescent="0.3">
      <c r="A219" s="165"/>
      <c r="B219" s="132" t="s">
        <v>514</v>
      </c>
      <c r="C219" s="133" t="s">
        <v>102</v>
      </c>
      <c r="D219" s="133" t="s">
        <v>102</v>
      </c>
      <c r="E219" s="134" t="s">
        <v>103</v>
      </c>
      <c r="F219" s="134" t="s">
        <v>104</v>
      </c>
      <c r="G219" s="145" t="s">
        <v>509</v>
      </c>
      <c r="H219" s="145" t="s">
        <v>507</v>
      </c>
      <c r="I219" s="134" t="s">
        <v>333</v>
      </c>
      <c r="J219" s="134"/>
      <c r="K219" s="134"/>
      <c r="L219" s="134"/>
      <c r="M219" s="134" t="s">
        <v>106</v>
      </c>
      <c r="N219" s="134" t="s">
        <v>107</v>
      </c>
      <c r="O219" s="135"/>
    </row>
    <row r="220" spans="1:16201" ht="15.75" customHeight="1" x14ac:dyDescent="0.3">
      <c r="A220" s="165"/>
      <c r="B220" s="132"/>
      <c r="C220" s="133"/>
      <c r="D220" s="133"/>
      <c r="E220" s="134"/>
      <c r="F220" s="134"/>
      <c r="G220" s="134"/>
      <c r="H220" s="134"/>
      <c r="I220" s="92" t="s">
        <v>328</v>
      </c>
      <c r="J220" s="92" t="s">
        <v>329</v>
      </c>
      <c r="K220" s="92" t="s">
        <v>330</v>
      </c>
      <c r="L220" s="92" t="s">
        <v>331</v>
      </c>
      <c r="M220" s="134"/>
      <c r="N220" s="134"/>
      <c r="O220" s="135"/>
    </row>
    <row r="221" spans="1:16201" ht="27.75" customHeight="1" x14ac:dyDescent="0.3">
      <c r="A221" s="165"/>
      <c r="B221" s="132"/>
      <c r="C221" s="133"/>
      <c r="D221" s="133"/>
      <c r="E221" s="6">
        <f>F221+G221+H221+M221+N221</f>
        <v>0</v>
      </c>
      <c r="F221" s="6">
        <v>0</v>
      </c>
      <c r="G221" s="6">
        <v>0</v>
      </c>
      <c r="H221" s="6">
        <v>0</v>
      </c>
      <c r="I221" s="6">
        <v>0</v>
      </c>
      <c r="J221" s="6">
        <v>0</v>
      </c>
      <c r="K221" s="6">
        <v>0</v>
      </c>
      <c r="L221" s="6">
        <v>0</v>
      </c>
      <c r="M221" s="6">
        <v>0</v>
      </c>
      <c r="N221" s="6">
        <v>0</v>
      </c>
      <c r="O221" s="135"/>
    </row>
    <row r="222" spans="1:16201" s="10" customFormat="1" ht="31.5" customHeight="1" x14ac:dyDescent="0.3">
      <c r="A222" s="126" t="s">
        <v>27</v>
      </c>
      <c r="B222" s="136" t="s">
        <v>515</v>
      </c>
      <c r="C222" s="147" t="s">
        <v>67</v>
      </c>
      <c r="D222" s="94" t="s">
        <v>14</v>
      </c>
      <c r="E222" s="92">
        <f>SUM(F222:N222)</f>
        <v>0</v>
      </c>
      <c r="F222" s="92">
        <f>SUM(F223:F224)</f>
        <v>0</v>
      </c>
      <c r="G222" s="92">
        <f>G223+G224</f>
        <v>0</v>
      </c>
      <c r="H222" s="120">
        <f>H223+H224</f>
        <v>0</v>
      </c>
      <c r="I222" s="121"/>
      <c r="J222" s="121"/>
      <c r="K222" s="121"/>
      <c r="L222" s="122"/>
      <c r="M222" s="92">
        <f>M223+M224</f>
        <v>0</v>
      </c>
      <c r="N222" s="92">
        <v>0</v>
      </c>
      <c r="O222" s="147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  <c r="BO222" s="3"/>
      <c r="BP222" s="3"/>
      <c r="BQ222" s="3"/>
      <c r="BR222" s="3"/>
      <c r="BS222" s="3"/>
      <c r="BT222" s="3"/>
      <c r="BU222" s="3"/>
      <c r="BV222" s="3"/>
      <c r="BW222" s="3"/>
      <c r="BX222" s="3"/>
      <c r="BY222" s="3"/>
      <c r="BZ222" s="3"/>
      <c r="CA222" s="3"/>
      <c r="CB222" s="3"/>
      <c r="CC222" s="3"/>
      <c r="CD222" s="3"/>
      <c r="CE222" s="3"/>
      <c r="CF222" s="3"/>
      <c r="CG222" s="3"/>
      <c r="CH222" s="3"/>
      <c r="CI222" s="3"/>
      <c r="CJ222" s="3"/>
      <c r="CK222" s="3"/>
      <c r="CL222" s="3"/>
      <c r="CM222" s="3"/>
      <c r="CN222" s="3"/>
      <c r="CO222" s="3"/>
      <c r="CP222" s="3"/>
      <c r="CQ222" s="3"/>
      <c r="CR222" s="3"/>
      <c r="CS222" s="3"/>
      <c r="CT222" s="3"/>
      <c r="CU222" s="3"/>
      <c r="CV222" s="3"/>
      <c r="CW222" s="3"/>
      <c r="CX222" s="3"/>
      <c r="CY222" s="3"/>
      <c r="CZ222" s="3"/>
      <c r="DA222" s="3"/>
      <c r="DB222" s="3"/>
      <c r="DC222" s="3"/>
      <c r="DD222" s="3"/>
      <c r="DE222" s="3"/>
      <c r="DF222" s="3"/>
      <c r="DG222" s="3"/>
      <c r="DH222" s="3"/>
      <c r="DI222" s="3"/>
      <c r="DJ222" s="3"/>
      <c r="DK222" s="3"/>
      <c r="DL222" s="3"/>
      <c r="DM222" s="3"/>
      <c r="DN222" s="3"/>
      <c r="DO222" s="3"/>
      <c r="DP222" s="3"/>
      <c r="DQ222" s="3"/>
      <c r="DR222" s="3"/>
      <c r="DS222" s="3"/>
      <c r="DT222" s="3"/>
      <c r="DU222" s="3"/>
      <c r="DV222" s="3"/>
      <c r="DW222" s="3"/>
      <c r="DX222" s="3"/>
      <c r="DY222" s="3"/>
      <c r="DZ222" s="3"/>
      <c r="EA222" s="3"/>
      <c r="EB222" s="3"/>
      <c r="EC222" s="3"/>
      <c r="ED222" s="3"/>
      <c r="EE222" s="3"/>
      <c r="EF222" s="3"/>
      <c r="EG222" s="3"/>
      <c r="EH222" s="3"/>
      <c r="EI222" s="3"/>
      <c r="EJ222" s="3"/>
      <c r="EK222" s="3"/>
      <c r="EL222" s="3"/>
      <c r="EM222" s="3"/>
      <c r="EN222" s="3"/>
      <c r="EO222" s="3"/>
      <c r="EP222" s="3"/>
      <c r="EQ222" s="3"/>
      <c r="ER222" s="3"/>
      <c r="ES222" s="3"/>
      <c r="ET222" s="3"/>
      <c r="EU222" s="3"/>
      <c r="EV222" s="3"/>
      <c r="EW222" s="3"/>
      <c r="EX222" s="3"/>
      <c r="EY222" s="3"/>
      <c r="EZ222" s="3"/>
      <c r="FA222" s="3"/>
      <c r="FB222" s="3"/>
      <c r="FC222" s="3"/>
      <c r="FD222" s="3"/>
      <c r="FE222" s="3"/>
      <c r="FF222" s="3"/>
      <c r="FG222" s="3"/>
      <c r="FH222" s="3"/>
      <c r="FI222" s="3"/>
      <c r="FJ222" s="3"/>
      <c r="FK222" s="3"/>
      <c r="FL222" s="3"/>
      <c r="FM222" s="3"/>
      <c r="FN222" s="3"/>
      <c r="FO222" s="3"/>
      <c r="FP222" s="3"/>
      <c r="FQ222" s="3"/>
      <c r="FR222" s="3"/>
      <c r="FS222" s="3"/>
      <c r="FT222" s="3"/>
      <c r="FU222" s="3"/>
      <c r="FV222" s="3"/>
      <c r="FW222" s="3"/>
      <c r="FX222" s="3"/>
      <c r="FY222" s="3"/>
      <c r="FZ222" s="3"/>
      <c r="GA222" s="3"/>
      <c r="GB222" s="3"/>
      <c r="GC222" s="3"/>
      <c r="GD222" s="3"/>
      <c r="GE222" s="3"/>
      <c r="GF222" s="3"/>
      <c r="GG222" s="3"/>
      <c r="GH222" s="3"/>
      <c r="GI222" s="3"/>
      <c r="GJ222" s="3"/>
      <c r="GK222" s="3"/>
      <c r="GL222" s="3"/>
      <c r="GM222" s="3"/>
      <c r="GN222" s="3"/>
      <c r="GO222" s="3"/>
      <c r="GP222" s="3"/>
      <c r="GQ222" s="3"/>
      <c r="GR222" s="3"/>
      <c r="GS222" s="3"/>
      <c r="GT222" s="3"/>
      <c r="GU222" s="3"/>
      <c r="GV222" s="3"/>
      <c r="GW222" s="3"/>
      <c r="GX222" s="3"/>
      <c r="GY222" s="3"/>
      <c r="GZ222" s="3"/>
      <c r="HA222" s="3"/>
      <c r="HB222" s="3"/>
      <c r="HC222" s="3"/>
      <c r="HD222" s="3"/>
      <c r="HE222" s="3"/>
      <c r="HF222" s="3"/>
      <c r="HG222" s="3"/>
      <c r="HH222" s="3"/>
      <c r="HI222" s="3"/>
      <c r="HJ222" s="3"/>
      <c r="HK222" s="3"/>
      <c r="HL222" s="3"/>
      <c r="HM222" s="3"/>
      <c r="HN222" s="3"/>
      <c r="HO222" s="3"/>
      <c r="HP222" s="3"/>
      <c r="HQ222" s="3"/>
      <c r="HR222" s="3"/>
      <c r="HS222" s="3"/>
      <c r="HT222" s="3"/>
      <c r="HU222" s="3"/>
      <c r="HV222" s="3"/>
      <c r="HW222" s="3"/>
      <c r="HX222" s="3"/>
      <c r="HY222" s="3"/>
      <c r="HZ222" s="3"/>
      <c r="IA222" s="3"/>
      <c r="IB222" s="3"/>
      <c r="IC222" s="3"/>
      <c r="ID222" s="3"/>
      <c r="IE222" s="3"/>
      <c r="IF222" s="3"/>
      <c r="IG222" s="3"/>
      <c r="IH222" s="3"/>
      <c r="II222" s="3"/>
      <c r="IJ222" s="3"/>
      <c r="IK222" s="3"/>
      <c r="IL222" s="3"/>
      <c r="IM222" s="3"/>
      <c r="IN222" s="3"/>
      <c r="IO222" s="3"/>
      <c r="IP222" s="3"/>
      <c r="IQ222" s="3"/>
      <c r="IR222" s="3"/>
      <c r="IS222" s="3"/>
      <c r="IT222" s="3"/>
      <c r="IU222" s="3"/>
      <c r="IV222" s="3"/>
      <c r="IW222" s="3"/>
      <c r="IX222" s="3"/>
      <c r="IY222" s="3"/>
      <c r="IZ222" s="3"/>
      <c r="JA222" s="3"/>
      <c r="JB222" s="3"/>
      <c r="JC222" s="3"/>
      <c r="JD222" s="3"/>
      <c r="JE222" s="3"/>
      <c r="JF222" s="3"/>
      <c r="JG222" s="3"/>
      <c r="JH222" s="3"/>
      <c r="JI222" s="3"/>
      <c r="JJ222" s="3"/>
      <c r="JK222" s="3"/>
      <c r="JL222" s="3"/>
      <c r="JM222" s="3"/>
      <c r="JN222" s="3"/>
      <c r="JO222" s="3"/>
      <c r="JP222" s="3"/>
      <c r="JQ222" s="3"/>
      <c r="JR222" s="3"/>
      <c r="JS222" s="3"/>
      <c r="JT222" s="3"/>
      <c r="JU222" s="3"/>
      <c r="JV222" s="3"/>
      <c r="JW222" s="3"/>
      <c r="JX222" s="3"/>
      <c r="JY222" s="3"/>
      <c r="JZ222" s="3"/>
      <c r="KA222" s="3"/>
      <c r="KB222" s="3"/>
      <c r="KC222" s="3"/>
      <c r="KD222" s="3"/>
      <c r="KE222" s="3"/>
      <c r="KF222" s="3"/>
      <c r="KG222" s="3"/>
      <c r="KH222" s="3"/>
      <c r="KI222" s="3"/>
      <c r="KJ222" s="3"/>
      <c r="KK222" s="3"/>
      <c r="KL222" s="3"/>
      <c r="KM222" s="3"/>
      <c r="KN222" s="3"/>
      <c r="KO222" s="3"/>
      <c r="KP222" s="3"/>
      <c r="KQ222" s="3"/>
      <c r="KR222" s="3"/>
      <c r="KS222" s="3"/>
      <c r="KT222" s="3"/>
      <c r="KU222" s="3"/>
      <c r="KV222" s="3"/>
      <c r="KW222" s="3"/>
      <c r="KX222" s="3"/>
      <c r="KY222" s="3"/>
      <c r="KZ222" s="3"/>
      <c r="LA222" s="3"/>
      <c r="LB222" s="3"/>
      <c r="LC222" s="3"/>
      <c r="LD222" s="3"/>
      <c r="LE222" s="3"/>
      <c r="LF222" s="3"/>
      <c r="LG222" s="3"/>
      <c r="LH222" s="3"/>
      <c r="LI222" s="3"/>
      <c r="LJ222" s="3"/>
      <c r="LK222" s="3"/>
      <c r="LL222" s="3"/>
      <c r="LM222" s="3"/>
      <c r="LN222" s="3"/>
      <c r="LO222" s="3"/>
      <c r="LP222" s="3"/>
      <c r="LQ222" s="3"/>
      <c r="LR222" s="3"/>
      <c r="LS222" s="3"/>
      <c r="LT222" s="3"/>
      <c r="LU222" s="3"/>
      <c r="LV222" s="3"/>
      <c r="LW222" s="3"/>
      <c r="LX222" s="3"/>
      <c r="LY222" s="3"/>
      <c r="LZ222" s="3"/>
      <c r="MA222" s="3"/>
      <c r="MB222" s="3"/>
      <c r="MC222" s="3"/>
      <c r="MD222" s="3"/>
      <c r="ME222" s="3"/>
      <c r="MF222" s="3"/>
      <c r="MG222" s="3"/>
      <c r="MH222" s="3"/>
      <c r="MI222" s="3"/>
      <c r="MJ222" s="3"/>
      <c r="MK222" s="3"/>
      <c r="ML222" s="3"/>
      <c r="MM222" s="3"/>
      <c r="MN222" s="3"/>
      <c r="MO222" s="3"/>
      <c r="MP222" s="3"/>
      <c r="MQ222" s="3"/>
      <c r="MR222" s="3"/>
      <c r="MS222" s="3"/>
      <c r="MT222" s="3"/>
      <c r="MU222" s="3"/>
      <c r="MV222" s="3"/>
      <c r="MW222" s="3"/>
      <c r="MX222" s="3"/>
      <c r="MY222" s="3"/>
      <c r="MZ222" s="3"/>
      <c r="NA222" s="3"/>
      <c r="NB222" s="3"/>
      <c r="NC222" s="3"/>
      <c r="ND222" s="3"/>
      <c r="NE222" s="3"/>
      <c r="NF222" s="3"/>
      <c r="NG222" s="3"/>
      <c r="NH222" s="3"/>
      <c r="NI222" s="3"/>
      <c r="NJ222" s="3"/>
      <c r="NK222" s="3"/>
      <c r="NL222" s="3"/>
      <c r="NM222" s="3"/>
      <c r="NN222" s="3"/>
      <c r="NO222" s="3"/>
      <c r="NP222" s="3"/>
      <c r="NQ222" s="3"/>
      <c r="NR222" s="3"/>
      <c r="NS222" s="3"/>
      <c r="NT222" s="3"/>
      <c r="NU222" s="3"/>
      <c r="NV222" s="3"/>
      <c r="NW222" s="3"/>
      <c r="NX222" s="3"/>
      <c r="NY222" s="3"/>
      <c r="NZ222" s="3"/>
      <c r="OA222" s="3"/>
      <c r="OB222" s="3"/>
      <c r="OC222" s="3"/>
      <c r="OD222" s="3"/>
      <c r="OE222" s="3"/>
      <c r="OF222" s="3"/>
      <c r="OG222" s="3"/>
      <c r="OH222" s="3"/>
      <c r="OI222" s="3"/>
      <c r="OJ222" s="3"/>
      <c r="OK222" s="3"/>
      <c r="OL222" s="3"/>
      <c r="OM222" s="3"/>
      <c r="ON222" s="3"/>
      <c r="OO222" s="3"/>
      <c r="OP222" s="3"/>
      <c r="OQ222" s="3"/>
      <c r="OR222" s="3"/>
      <c r="OS222" s="3"/>
      <c r="OT222" s="3"/>
      <c r="OU222" s="3"/>
      <c r="OV222" s="3"/>
      <c r="OW222" s="3"/>
      <c r="OX222" s="3"/>
      <c r="OY222" s="3"/>
      <c r="OZ222" s="3"/>
      <c r="PA222" s="3"/>
      <c r="PB222" s="3"/>
      <c r="PC222" s="3"/>
      <c r="PD222" s="3"/>
      <c r="PE222" s="3"/>
      <c r="PF222" s="3"/>
      <c r="PG222" s="3"/>
      <c r="PH222" s="3"/>
      <c r="PI222" s="3"/>
      <c r="PJ222" s="3"/>
      <c r="PK222" s="3"/>
      <c r="PL222" s="3"/>
      <c r="PM222" s="3"/>
      <c r="PN222" s="3"/>
      <c r="PO222" s="3"/>
      <c r="PP222" s="3"/>
      <c r="PQ222" s="3"/>
      <c r="PR222" s="3"/>
      <c r="PS222" s="3"/>
      <c r="PT222" s="3"/>
      <c r="PU222" s="3"/>
      <c r="PV222" s="3"/>
      <c r="PW222" s="3"/>
      <c r="PX222" s="3"/>
      <c r="PY222" s="3"/>
      <c r="PZ222" s="3"/>
      <c r="QA222" s="3"/>
      <c r="QB222" s="3"/>
      <c r="QC222" s="3"/>
      <c r="QD222" s="3"/>
      <c r="QE222" s="3"/>
      <c r="QF222" s="3"/>
      <c r="QG222" s="3"/>
      <c r="QH222" s="3"/>
      <c r="QI222" s="3"/>
      <c r="QJ222" s="3"/>
      <c r="QK222" s="3"/>
      <c r="QL222" s="3"/>
      <c r="QM222" s="3"/>
      <c r="QN222" s="3"/>
      <c r="QO222" s="3"/>
      <c r="QP222" s="3"/>
      <c r="QQ222" s="3"/>
      <c r="QR222" s="3"/>
      <c r="QS222" s="3"/>
      <c r="QT222" s="3"/>
      <c r="QU222" s="3"/>
      <c r="QV222" s="3"/>
      <c r="QW222" s="3"/>
      <c r="QX222" s="3"/>
      <c r="QY222" s="3"/>
      <c r="QZ222" s="3"/>
      <c r="RA222" s="3"/>
      <c r="RB222" s="3"/>
      <c r="RC222" s="3"/>
      <c r="RD222" s="3"/>
      <c r="RE222" s="3"/>
      <c r="RF222" s="3"/>
      <c r="RG222" s="3"/>
      <c r="RH222" s="3"/>
      <c r="RI222" s="3"/>
      <c r="RJ222" s="3"/>
      <c r="RK222" s="3"/>
      <c r="RL222" s="3"/>
      <c r="RM222" s="3"/>
      <c r="RN222" s="3"/>
      <c r="RO222" s="3"/>
      <c r="RP222" s="3"/>
      <c r="RQ222" s="3"/>
      <c r="RR222" s="3"/>
      <c r="RS222" s="3"/>
      <c r="RT222" s="3"/>
      <c r="RU222" s="3"/>
      <c r="RV222" s="3"/>
      <c r="RW222" s="3"/>
      <c r="RX222" s="3"/>
      <c r="RY222" s="3"/>
      <c r="RZ222" s="3"/>
      <c r="SA222" s="3"/>
      <c r="SB222" s="3"/>
      <c r="SC222" s="3"/>
      <c r="SD222" s="3"/>
      <c r="SE222" s="3"/>
      <c r="SF222" s="3"/>
      <c r="SG222" s="3"/>
      <c r="SH222" s="3"/>
      <c r="SI222" s="3"/>
      <c r="SJ222" s="3"/>
      <c r="SK222" s="3"/>
      <c r="SL222" s="3"/>
      <c r="SM222" s="3"/>
      <c r="SN222" s="3"/>
      <c r="SO222" s="3"/>
      <c r="SP222" s="3"/>
      <c r="SQ222" s="3"/>
      <c r="SR222" s="3"/>
      <c r="SS222" s="3"/>
      <c r="ST222" s="3"/>
      <c r="SU222" s="3"/>
      <c r="SV222" s="3"/>
      <c r="SW222" s="3"/>
      <c r="SX222" s="3"/>
      <c r="SY222" s="3"/>
      <c r="SZ222" s="3"/>
      <c r="TA222" s="3"/>
      <c r="TB222" s="3"/>
      <c r="TC222" s="3"/>
      <c r="TD222" s="3"/>
      <c r="TE222" s="3"/>
      <c r="TF222" s="3"/>
      <c r="TG222" s="3"/>
      <c r="TH222" s="3"/>
      <c r="TI222" s="3"/>
      <c r="TJ222" s="3"/>
      <c r="TK222" s="3"/>
      <c r="TL222" s="3"/>
      <c r="TM222" s="3"/>
      <c r="TN222" s="3"/>
      <c r="TO222" s="3"/>
      <c r="TP222" s="3"/>
      <c r="TQ222" s="3"/>
      <c r="TR222" s="3"/>
      <c r="TS222" s="3"/>
      <c r="TT222" s="3"/>
      <c r="TU222" s="3"/>
      <c r="TV222" s="3"/>
      <c r="TW222" s="3"/>
      <c r="TX222" s="3"/>
      <c r="TY222" s="3"/>
      <c r="TZ222" s="3"/>
      <c r="UA222" s="3"/>
      <c r="UB222" s="3"/>
      <c r="UC222" s="3"/>
      <c r="UD222" s="3"/>
      <c r="UE222" s="3"/>
      <c r="UF222" s="3"/>
      <c r="UG222" s="3"/>
      <c r="UH222" s="3"/>
      <c r="UI222" s="3"/>
      <c r="UJ222" s="3"/>
      <c r="UK222" s="3"/>
      <c r="UL222" s="3"/>
      <c r="UM222" s="3"/>
      <c r="UN222" s="3"/>
      <c r="UO222" s="3"/>
      <c r="UP222" s="3"/>
      <c r="UQ222" s="3"/>
      <c r="UR222" s="3"/>
      <c r="US222" s="3"/>
      <c r="UT222" s="3"/>
      <c r="UU222" s="3"/>
      <c r="UV222" s="3"/>
      <c r="UW222" s="3"/>
      <c r="UX222" s="3"/>
      <c r="UY222" s="3"/>
      <c r="UZ222" s="3"/>
      <c r="VA222" s="3"/>
      <c r="VB222" s="3"/>
      <c r="VC222" s="3"/>
      <c r="VD222" s="3"/>
      <c r="VE222" s="3"/>
      <c r="VF222" s="3"/>
      <c r="VG222" s="3"/>
      <c r="VH222" s="3"/>
      <c r="VI222" s="3"/>
      <c r="VJ222" s="3"/>
      <c r="VK222" s="3"/>
      <c r="VL222" s="3"/>
      <c r="VM222" s="3"/>
      <c r="VN222" s="3"/>
      <c r="VO222" s="3"/>
      <c r="VP222" s="3"/>
      <c r="VQ222" s="3"/>
      <c r="VR222" s="3"/>
      <c r="VS222" s="3"/>
      <c r="VT222" s="3"/>
      <c r="VU222" s="3"/>
      <c r="VV222" s="3"/>
      <c r="VW222" s="3"/>
      <c r="VX222" s="3"/>
      <c r="VY222" s="3"/>
      <c r="VZ222" s="3"/>
      <c r="WA222" s="3"/>
      <c r="WB222" s="3"/>
      <c r="WC222" s="3"/>
      <c r="WD222" s="3"/>
      <c r="WE222" s="3"/>
      <c r="WF222" s="3"/>
      <c r="WG222" s="3"/>
      <c r="WH222" s="3"/>
      <c r="WI222" s="3"/>
      <c r="WJ222" s="3"/>
      <c r="WK222" s="3"/>
      <c r="WL222" s="3"/>
      <c r="WM222" s="3"/>
      <c r="WN222" s="3"/>
      <c r="WO222" s="3"/>
      <c r="WP222" s="3"/>
      <c r="WQ222" s="3"/>
      <c r="WR222" s="3"/>
      <c r="WS222" s="3"/>
      <c r="WT222" s="3"/>
      <c r="WU222" s="3"/>
      <c r="WV222" s="3"/>
      <c r="WW222" s="3"/>
      <c r="WX222" s="3"/>
      <c r="WY222" s="3"/>
      <c r="WZ222" s="3"/>
      <c r="XA222" s="3"/>
      <c r="XB222" s="3"/>
      <c r="XC222" s="3"/>
      <c r="XD222" s="3"/>
      <c r="XE222" s="3"/>
      <c r="XF222" s="3"/>
      <c r="XG222" s="3"/>
      <c r="XH222" s="3"/>
      <c r="XI222" s="3"/>
      <c r="XJ222" s="3"/>
      <c r="XK222" s="3"/>
      <c r="XL222" s="3"/>
      <c r="XM222" s="3"/>
      <c r="XN222" s="3"/>
      <c r="XO222" s="3"/>
      <c r="XP222" s="3"/>
      <c r="XQ222" s="3"/>
      <c r="XR222" s="3"/>
      <c r="XS222" s="3"/>
      <c r="XT222" s="3"/>
      <c r="XU222" s="3"/>
      <c r="XV222" s="3"/>
      <c r="XW222" s="3"/>
      <c r="XX222" s="3"/>
      <c r="XY222" s="3"/>
      <c r="XZ222" s="3"/>
      <c r="YA222" s="3"/>
      <c r="YB222" s="3"/>
      <c r="YC222" s="3"/>
      <c r="YD222" s="3"/>
      <c r="YE222" s="3"/>
      <c r="YF222" s="3"/>
      <c r="YG222" s="3"/>
      <c r="YH222" s="3"/>
      <c r="YI222" s="3"/>
      <c r="YJ222" s="3"/>
      <c r="YK222" s="3"/>
      <c r="YL222" s="3"/>
      <c r="YM222" s="3"/>
      <c r="YN222" s="3"/>
      <c r="YO222" s="3"/>
      <c r="YP222" s="3"/>
      <c r="YQ222" s="3"/>
      <c r="YR222" s="3"/>
      <c r="YS222" s="3"/>
      <c r="YT222" s="3"/>
      <c r="YU222" s="3"/>
      <c r="YV222" s="3"/>
      <c r="YW222" s="3"/>
      <c r="YX222" s="3"/>
      <c r="YY222" s="3"/>
      <c r="YZ222" s="3"/>
      <c r="ZA222" s="3"/>
      <c r="ZB222" s="3"/>
      <c r="ZC222" s="3"/>
      <c r="ZD222" s="3"/>
      <c r="ZE222" s="3"/>
      <c r="ZF222" s="3"/>
      <c r="ZG222" s="3"/>
      <c r="ZH222" s="3"/>
      <c r="ZI222" s="3"/>
      <c r="ZJ222" s="3"/>
      <c r="ZK222" s="3"/>
      <c r="ZL222" s="3"/>
      <c r="ZM222" s="3"/>
      <c r="ZN222" s="3"/>
      <c r="ZO222" s="3"/>
      <c r="ZP222" s="3"/>
      <c r="ZQ222" s="3"/>
      <c r="ZR222" s="3"/>
      <c r="ZS222" s="3"/>
      <c r="ZT222" s="3"/>
      <c r="ZU222" s="3"/>
      <c r="ZV222" s="3"/>
      <c r="ZW222" s="3"/>
      <c r="ZX222" s="3"/>
      <c r="ZY222" s="3"/>
      <c r="ZZ222" s="3"/>
      <c r="AAA222" s="3"/>
      <c r="AAB222" s="3"/>
      <c r="AAC222" s="3"/>
      <c r="AAD222" s="3"/>
      <c r="AAE222" s="3"/>
      <c r="AAF222" s="3"/>
      <c r="AAG222" s="3"/>
      <c r="AAH222" s="3"/>
      <c r="AAI222" s="3"/>
      <c r="AAJ222" s="3"/>
      <c r="AAK222" s="3"/>
      <c r="AAL222" s="3"/>
      <c r="AAM222" s="3"/>
      <c r="AAN222" s="3"/>
      <c r="AAO222" s="3"/>
      <c r="AAP222" s="3"/>
      <c r="AAQ222" s="3"/>
      <c r="AAR222" s="3"/>
      <c r="AAS222" s="3"/>
      <c r="AAT222" s="3"/>
      <c r="AAU222" s="3"/>
      <c r="AAV222" s="3"/>
      <c r="AAW222" s="3"/>
      <c r="AAX222" s="3"/>
      <c r="AAY222" s="3"/>
      <c r="AAZ222" s="3"/>
      <c r="ABA222" s="3"/>
      <c r="ABB222" s="3"/>
      <c r="ABC222" s="3"/>
      <c r="ABD222" s="3"/>
      <c r="ABE222" s="3"/>
      <c r="ABF222" s="3"/>
      <c r="ABG222" s="3"/>
      <c r="ABH222" s="3"/>
      <c r="ABI222" s="3"/>
      <c r="ABJ222" s="3"/>
      <c r="ABK222" s="3"/>
      <c r="ABL222" s="3"/>
      <c r="ABM222" s="3"/>
      <c r="ABN222" s="3"/>
      <c r="ABO222" s="3"/>
      <c r="ABP222" s="3"/>
      <c r="ABQ222" s="3"/>
      <c r="ABR222" s="3"/>
      <c r="ABS222" s="3"/>
      <c r="ABT222" s="3"/>
      <c r="ABU222" s="3"/>
      <c r="ABV222" s="3"/>
      <c r="ABW222" s="3"/>
      <c r="ABX222" s="3"/>
      <c r="ABY222" s="3"/>
      <c r="ABZ222" s="3"/>
      <c r="ACA222" s="3"/>
      <c r="ACB222" s="3"/>
      <c r="ACC222" s="3"/>
      <c r="ACD222" s="3"/>
      <c r="ACE222" s="3"/>
      <c r="ACF222" s="3"/>
      <c r="ACG222" s="3"/>
      <c r="ACH222" s="3"/>
      <c r="ACI222" s="3"/>
      <c r="ACJ222" s="3"/>
      <c r="ACK222" s="3"/>
      <c r="ACL222" s="3"/>
      <c r="ACM222" s="3"/>
      <c r="ACN222" s="3"/>
      <c r="ACO222" s="3"/>
      <c r="ACP222" s="3"/>
      <c r="ACQ222" s="3"/>
      <c r="ACR222" s="3"/>
      <c r="ACS222" s="3"/>
      <c r="ACT222" s="3"/>
      <c r="ACU222" s="3"/>
      <c r="ACV222" s="3"/>
      <c r="ACW222" s="3"/>
      <c r="ACX222" s="3"/>
      <c r="ACY222" s="3"/>
      <c r="ACZ222" s="3"/>
      <c r="ADA222" s="3"/>
      <c r="ADB222" s="3"/>
      <c r="ADC222" s="3"/>
      <c r="ADD222" s="3"/>
      <c r="ADE222" s="3"/>
      <c r="ADF222" s="3"/>
      <c r="ADG222" s="3"/>
      <c r="ADH222" s="3"/>
      <c r="ADI222" s="3"/>
      <c r="ADJ222" s="3"/>
      <c r="ADK222" s="3"/>
      <c r="ADL222" s="3"/>
      <c r="ADM222" s="3"/>
      <c r="ADN222" s="3"/>
      <c r="ADO222" s="3"/>
      <c r="ADP222" s="3"/>
      <c r="ADQ222" s="3"/>
      <c r="ADR222" s="3"/>
      <c r="ADS222" s="3"/>
      <c r="ADT222" s="3"/>
      <c r="ADU222" s="3"/>
      <c r="ADV222" s="3"/>
      <c r="ADW222" s="3"/>
      <c r="ADX222" s="3"/>
      <c r="ADY222" s="3"/>
      <c r="ADZ222" s="3"/>
      <c r="AEA222" s="3"/>
      <c r="AEB222" s="3"/>
      <c r="AEC222" s="3"/>
      <c r="AED222" s="3"/>
      <c r="AEE222" s="3"/>
      <c r="AEF222" s="3"/>
      <c r="AEG222" s="3"/>
      <c r="AEH222" s="3"/>
      <c r="AEI222" s="3"/>
      <c r="AEJ222" s="3"/>
      <c r="AEK222" s="3"/>
      <c r="AEL222" s="3"/>
      <c r="AEM222" s="3"/>
      <c r="AEN222" s="3"/>
      <c r="AEO222" s="3"/>
      <c r="AEP222" s="3"/>
      <c r="AEQ222" s="3"/>
      <c r="AER222" s="3"/>
      <c r="AES222" s="3"/>
      <c r="AET222" s="3"/>
      <c r="AEU222" s="3"/>
      <c r="AEV222" s="3"/>
      <c r="AEW222" s="3"/>
      <c r="AEX222" s="3"/>
      <c r="AEY222" s="3"/>
      <c r="AEZ222" s="3"/>
      <c r="AFA222" s="3"/>
      <c r="AFB222" s="3"/>
      <c r="AFC222" s="3"/>
      <c r="AFD222" s="3"/>
      <c r="AFE222" s="3"/>
      <c r="AFF222" s="3"/>
      <c r="AFG222" s="3"/>
      <c r="AFH222" s="3"/>
      <c r="AFI222" s="3"/>
      <c r="AFJ222" s="3"/>
      <c r="AFK222" s="3"/>
      <c r="AFL222" s="3"/>
      <c r="AFM222" s="3"/>
      <c r="AFN222" s="3"/>
      <c r="AFO222" s="3"/>
      <c r="AFP222" s="3"/>
      <c r="AFQ222" s="3"/>
      <c r="AFR222" s="3"/>
      <c r="AFS222" s="3"/>
      <c r="AFT222" s="3"/>
      <c r="AFU222" s="3"/>
      <c r="AFV222" s="3"/>
      <c r="AFW222" s="3"/>
      <c r="AFX222" s="3"/>
      <c r="AFY222" s="3"/>
      <c r="AFZ222" s="3"/>
      <c r="AGA222" s="3"/>
      <c r="AGB222" s="3"/>
      <c r="AGC222" s="3"/>
      <c r="AGD222" s="3"/>
      <c r="AGE222" s="3"/>
      <c r="AGF222" s="3"/>
      <c r="AGG222" s="3"/>
      <c r="AGH222" s="3"/>
      <c r="AGI222" s="3"/>
      <c r="AGJ222" s="3"/>
      <c r="AGK222" s="3"/>
      <c r="AGL222" s="3"/>
      <c r="AGM222" s="3"/>
      <c r="AGN222" s="3"/>
      <c r="AGO222" s="3"/>
      <c r="AGP222" s="3"/>
      <c r="AGQ222" s="3"/>
      <c r="AGR222" s="3"/>
      <c r="AGS222" s="3"/>
      <c r="AGT222" s="3"/>
      <c r="AGU222" s="3"/>
      <c r="AGV222" s="3"/>
      <c r="AGW222" s="3"/>
      <c r="AGX222" s="3"/>
      <c r="AGY222" s="3"/>
      <c r="AGZ222" s="3"/>
      <c r="AHA222" s="3"/>
      <c r="AHB222" s="3"/>
      <c r="AHC222" s="3"/>
      <c r="AHD222" s="3"/>
      <c r="AHE222" s="3"/>
      <c r="AHF222" s="3"/>
      <c r="AHG222" s="3"/>
      <c r="AHH222" s="3"/>
      <c r="AHI222" s="3"/>
      <c r="AHJ222" s="3"/>
      <c r="AHK222" s="3"/>
      <c r="AHL222" s="3"/>
      <c r="AHM222" s="3"/>
      <c r="AHN222" s="3"/>
      <c r="AHO222" s="3"/>
      <c r="AHP222" s="3"/>
      <c r="AHQ222" s="3"/>
      <c r="AHR222" s="3"/>
      <c r="AHS222" s="3"/>
      <c r="AHT222" s="3"/>
      <c r="AHU222" s="3"/>
      <c r="AHV222" s="3"/>
      <c r="AHW222" s="3"/>
      <c r="AHX222" s="3"/>
      <c r="AHY222" s="3"/>
      <c r="AHZ222" s="3"/>
      <c r="AIA222" s="3"/>
      <c r="AIB222" s="3"/>
      <c r="AIC222" s="3"/>
      <c r="AID222" s="3"/>
      <c r="AIE222" s="3"/>
      <c r="AIF222" s="3"/>
      <c r="AIG222" s="3"/>
      <c r="AIH222" s="3"/>
      <c r="AII222" s="3"/>
      <c r="AIJ222" s="3"/>
      <c r="AIK222" s="3"/>
      <c r="AIL222" s="3"/>
      <c r="AIM222" s="3"/>
      <c r="AIN222" s="3"/>
      <c r="AIO222" s="3"/>
      <c r="AIP222" s="3"/>
      <c r="AIQ222" s="3"/>
      <c r="AIR222" s="3"/>
      <c r="AIS222" s="3"/>
      <c r="AIT222" s="3"/>
      <c r="AIU222" s="3"/>
      <c r="AIV222" s="3"/>
      <c r="AIW222" s="3"/>
      <c r="AIX222" s="3"/>
      <c r="AIY222" s="3"/>
      <c r="AIZ222" s="3"/>
      <c r="AJA222" s="3"/>
      <c r="AJB222" s="3"/>
      <c r="AJC222" s="3"/>
      <c r="AJD222" s="3"/>
      <c r="AJE222" s="3"/>
      <c r="AJF222" s="3"/>
      <c r="AJG222" s="3"/>
      <c r="AJH222" s="3"/>
      <c r="AJI222" s="3"/>
      <c r="AJJ222" s="3"/>
      <c r="AJK222" s="3"/>
      <c r="AJL222" s="3"/>
      <c r="AJM222" s="3"/>
      <c r="AJN222" s="3"/>
      <c r="AJO222" s="3"/>
      <c r="AJP222" s="3"/>
      <c r="AJQ222" s="3"/>
      <c r="AJR222" s="3"/>
      <c r="AJS222" s="3"/>
      <c r="AJT222" s="3"/>
      <c r="AJU222" s="3"/>
      <c r="AJV222" s="3"/>
      <c r="AJW222" s="3"/>
      <c r="AJX222" s="3"/>
      <c r="AJY222" s="3"/>
      <c r="AJZ222" s="3"/>
      <c r="AKA222" s="3"/>
      <c r="AKB222" s="3"/>
      <c r="AKC222" s="3"/>
      <c r="AKD222" s="3"/>
      <c r="AKE222" s="3"/>
      <c r="AKF222" s="3"/>
      <c r="AKG222" s="3"/>
      <c r="AKH222" s="3"/>
      <c r="AKI222" s="3"/>
      <c r="AKJ222" s="3"/>
      <c r="AKK222" s="3"/>
      <c r="AKL222" s="3"/>
      <c r="AKM222" s="3"/>
      <c r="AKN222" s="3"/>
      <c r="AKO222" s="3"/>
      <c r="AKP222" s="3"/>
      <c r="AKQ222" s="3"/>
      <c r="AKR222" s="3"/>
      <c r="AKS222" s="3"/>
      <c r="AKT222" s="3"/>
      <c r="AKU222" s="3"/>
      <c r="AKV222" s="3"/>
      <c r="AKW222" s="3"/>
      <c r="AKX222" s="3"/>
      <c r="AKY222" s="3"/>
      <c r="AKZ222" s="3"/>
      <c r="ALA222" s="3"/>
      <c r="ALB222" s="3"/>
      <c r="ALC222" s="3"/>
      <c r="ALD222" s="3"/>
      <c r="ALE222" s="3"/>
      <c r="ALF222" s="3"/>
      <c r="ALG222" s="3"/>
      <c r="ALH222" s="3"/>
      <c r="ALI222" s="3"/>
      <c r="ALJ222" s="3"/>
      <c r="ALK222" s="3"/>
      <c r="ALL222" s="3"/>
      <c r="ALM222" s="3"/>
      <c r="ALN222" s="3"/>
      <c r="ALO222" s="3"/>
      <c r="ALP222" s="3"/>
      <c r="ALQ222" s="3"/>
      <c r="ALR222" s="3"/>
      <c r="ALS222" s="3"/>
      <c r="ALT222" s="3"/>
      <c r="ALU222" s="3"/>
      <c r="ALV222" s="3"/>
      <c r="ALW222" s="3"/>
      <c r="ALX222" s="3"/>
      <c r="ALY222" s="3"/>
      <c r="ALZ222" s="3"/>
      <c r="AMA222" s="3"/>
      <c r="AMB222" s="3"/>
      <c r="AMC222" s="3"/>
      <c r="AMD222" s="3"/>
      <c r="AME222" s="3"/>
      <c r="AMF222" s="3"/>
      <c r="AMG222" s="3"/>
      <c r="AMH222" s="3"/>
      <c r="AMI222" s="3"/>
      <c r="AMJ222" s="3"/>
      <c r="AMK222" s="3"/>
      <c r="AML222" s="3"/>
      <c r="AMM222" s="3"/>
      <c r="AMN222" s="3"/>
      <c r="AMO222" s="3"/>
      <c r="AMP222" s="3"/>
      <c r="AMQ222" s="3"/>
      <c r="AMR222" s="3"/>
      <c r="AMS222" s="3"/>
      <c r="AMT222" s="3"/>
      <c r="AMU222" s="3"/>
      <c r="AMV222" s="3"/>
      <c r="AMW222" s="3"/>
      <c r="AMX222" s="3"/>
      <c r="AMY222" s="3"/>
      <c r="AMZ222" s="3"/>
      <c r="ANA222" s="3"/>
      <c r="ANB222" s="3"/>
      <c r="ANC222" s="3"/>
      <c r="AND222" s="3"/>
      <c r="ANE222" s="3"/>
      <c r="ANF222" s="3"/>
      <c r="ANG222" s="3"/>
      <c r="ANH222" s="3"/>
      <c r="ANI222" s="3"/>
      <c r="ANJ222" s="3"/>
      <c r="ANK222" s="3"/>
      <c r="ANL222" s="3"/>
      <c r="ANM222" s="3"/>
      <c r="ANN222" s="3"/>
      <c r="ANO222" s="3"/>
      <c r="ANP222" s="3"/>
      <c r="ANQ222" s="3"/>
      <c r="ANR222" s="3"/>
      <c r="ANS222" s="3"/>
      <c r="ANT222" s="3"/>
      <c r="ANU222" s="3"/>
      <c r="ANV222" s="3"/>
      <c r="ANW222" s="3"/>
      <c r="ANX222" s="3"/>
      <c r="ANY222" s="3"/>
      <c r="ANZ222" s="3"/>
      <c r="AOA222" s="3"/>
      <c r="AOB222" s="3"/>
      <c r="AOC222" s="3"/>
      <c r="AOD222" s="3"/>
      <c r="AOE222" s="3"/>
      <c r="AOF222" s="3"/>
      <c r="AOG222" s="3"/>
      <c r="AOH222" s="3"/>
      <c r="AOI222" s="3"/>
      <c r="AOJ222" s="3"/>
      <c r="AOK222" s="3"/>
      <c r="AOL222" s="3"/>
      <c r="AOM222" s="3"/>
      <c r="AON222" s="3"/>
      <c r="AOO222" s="3"/>
      <c r="AOP222" s="3"/>
      <c r="AOQ222" s="3"/>
      <c r="AOR222" s="3"/>
      <c r="AOS222" s="3"/>
      <c r="AOT222" s="3"/>
      <c r="AOU222" s="3"/>
      <c r="AOV222" s="3"/>
      <c r="AOW222" s="3"/>
      <c r="AOX222" s="3"/>
      <c r="AOY222" s="3"/>
      <c r="AOZ222" s="3"/>
      <c r="APA222" s="3"/>
      <c r="APB222" s="3"/>
      <c r="APC222" s="3"/>
      <c r="APD222" s="3"/>
      <c r="APE222" s="3"/>
      <c r="APF222" s="3"/>
      <c r="APG222" s="3"/>
      <c r="APH222" s="3"/>
      <c r="API222" s="3"/>
      <c r="APJ222" s="3"/>
      <c r="APK222" s="3"/>
      <c r="APL222" s="3"/>
      <c r="APM222" s="3"/>
      <c r="APN222" s="3"/>
      <c r="APO222" s="3"/>
      <c r="APP222" s="3"/>
      <c r="APQ222" s="3"/>
      <c r="APR222" s="3"/>
      <c r="APS222" s="3"/>
      <c r="APT222" s="3"/>
      <c r="APU222" s="3"/>
      <c r="APV222" s="3"/>
      <c r="APW222" s="3"/>
      <c r="APX222" s="3"/>
      <c r="APY222" s="3"/>
      <c r="APZ222" s="3"/>
      <c r="AQA222" s="3"/>
      <c r="AQB222" s="3"/>
      <c r="AQC222" s="3"/>
      <c r="AQD222" s="3"/>
      <c r="AQE222" s="3"/>
      <c r="AQF222" s="3"/>
      <c r="AQG222" s="3"/>
      <c r="AQH222" s="3"/>
      <c r="AQI222" s="3"/>
      <c r="AQJ222" s="3"/>
      <c r="AQK222" s="3"/>
      <c r="AQL222" s="3"/>
      <c r="AQM222" s="3"/>
      <c r="AQN222" s="3"/>
      <c r="AQO222" s="3"/>
      <c r="AQP222" s="3"/>
      <c r="AQQ222" s="3"/>
      <c r="AQR222" s="3"/>
      <c r="AQS222" s="3"/>
      <c r="AQT222" s="3"/>
      <c r="AQU222" s="3"/>
      <c r="AQV222" s="3"/>
      <c r="AQW222" s="3"/>
      <c r="AQX222" s="3"/>
      <c r="AQY222" s="3"/>
      <c r="AQZ222" s="3"/>
      <c r="ARA222" s="3"/>
      <c r="ARB222" s="3"/>
      <c r="ARC222" s="3"/>
      <c r="ARD222" s="3"/>
      <c r="ARE222" s="3"/>
      <c r="ARF222" s="3"/>
      <c r="ARG222" s="3"/>
      <c r="ARH222" s="3"/>
      <c r="ARI222" s="3"/>
      <c r="ARJ222" s="3"/>
      <c r="ARK222" s="3"/>
      <c r="ARL222" s="3"/>
      <c r="ARM222" s="3"/>
      <c r="ARN222" s="3"/>
      <c r="ARO222" s="3"/>
      <c r="ARP222" s="3"/>
      <c r="ARQ222" s="3"/>
      <c r="ARR222" s="3"/>
      <c r="ARS222" s="3"/>
      <c r="ART222" s="3"/>
      <c r="ARU222" s="3"/>
      <c r="ARV222" s="3"/>
      <c r="ARW222" s="3"/>
      <c r="ARX222" s="3"/>
      <c r="ARY222" s="3"/>
      <c r="ARZ222" s="3"/>
      <c r="ASA222" s="3"/>
      <c r="ASB222" s="3"/>
      <c r="ASC222" s="3"/>
      <c r="ASD222" s="3"/>
      <c r="ASE222" s="3"/>
      <c r="ASF222" s="3"/>
      <c r="ASG222" s="3"/>
      <c r="ASH222" s="3"/>
      <c r="ASI222" s="3"/>
      <c r="ASJ222" s="3"/>
      <c r="ASK222" s="3"/>
      <c r="ASL222" s="3"/>
      <c r="ASM222" s="3"/>
      <c r="ASN222" s="3"/>
      <c r="ASO222" s="3"/>
      <c r="ASP222" s="3"/>
      <c r="ASQ222" s="3"/>
      <c r="ASR222" s="3"/>
      <c r="ASS222" s="3"/>
      <c r="AST222" s="3"/>
      <c r="ASU222" s="3"/>
      <c r="ASV222" s="3"/>
      <c r="ASW222" s="3"/>
      <c r="ASX222" s="3"/>
      <c r="ASY222" s="3"/>
      <c r="ASZ222" s="3"/>
      <c r="ATA222" s="3"/>
      <c r="ATB222" s="3"/>
      <c r="ATC222" s="3"/>
      <c r="ATD222" s="3"/>
      <c r="ATE222" s="3"/>
      <c r="ATF222" s="3"/>
      <c r="ATG222" s="3"/>
      <c r="ATH222" s="3"/>
      <c r="ATI222" s="3"/>
      <c r="ATJ222" s="3"/>
      <c r="ATK222" s="3"/>
      <c r="ATL222" s="3"/>
      <c r="ATM222" s="3"/>
      <c r="ATN222" s="3"/>
      <c r="ATO222" s="3"/>
      <c r="ATP222" s="3"/>
      <c r="ATQ222" s="3"/>
      <c r="ATR222" s="3"/>
      <c r="ATS222" s="3"/>
      <c r="ATT222" s="3"/>
      <c r="ATU222" s="3"/>
      <c r="ATV222" s="3"/>
      <c r="ATW222" s="3"/>
      <c r="ATX222" s="3"/>
      <c r="ATY222" s="3"/>
      <c r="ATZ222" s="3"/>
      <c r="AUA222" s="3"/>
      <c r="AUB222" s="3"/>
      <c r="AUC222" s="3"/>
      <c r="AUD222" s="3"/>
      <c r="AUE222" s="3"/>
      <c r="AUF222" s="3"/>
      <c r="AUG222" s="3"/>
      <c r="AUH222" s="3"/>
      <c r="AUI222" s="3"/>
      <c r="AUJ222" s="3"/>
      <c r="AUK222" s="3"/>
      <c r="AUL222" s="3"/>
      <c r="AUM222" s="3"/>
      <c r="AUN222" s="3"/>
      <c r="AUO222" s="3"/>
      <c r="AUP222" s="3"/>
      <c r="AUQ222" s="3"/>
      <c r="AUR222" s="3"/>
      <c r="AUS222" s="3"/>
      <c r="AUT222" s="3"/>
      <c r="AUU222" s="3"/>
      <c r="AUV222" s="3"/>
      <c r="AUW222" s="3"/>
      <c r="AUX222" s="3"/>
      <c r="AUY222" s="3"/>
      <c r="AUZ222" s="3"/>
      <c r="AVA222" s="3"/>
      <c r="AVB222" s="3"/>
      <c r="AVC222" s="3"/>
      <c r="AVD222" s="3"/>
      <c r="AVE222" s="3"/>
      <c r="AVF222" s="3"/>
      <c r="AVG222" s="3"/>
      <c r="AVH222" s="3"/>
      <c r="AVI222" s="3"/>
      <c r="AVJ222" s="3"/>
      <c r="AVK222" s="3"/>
      <c r="AVL222" s="3"/>
      <c r="AVM222" s="3"/>
      <c r="AVN222" s="3"/>
      <c r="AVO222" s="3"/>
      <c r="AVP222" s="3"/>
      <c r="AVQ222" s="3"/>
      <c r="AVR222" s="3"/>
      <c r="AVS222" s="3"/>
      <c r="AVT222" s="3"/>
      <c r="AVU222" s="3"/>
      <c r="AVV222" s="3"/>
      <c r="AVW222" s="3"/>
      <c r="AVX222" s="3"/>
      <c r="AVY222" s="3"/>
      <c r="AVZ222" s="3"/>
      <c r="AWA222" s="3"/>
      <c r="AWB222" s="3"/>
      <c r="AWC222" s="3"/>
      <c r="AWD222" s="3"/>
      <c r="AWE222" s="3"/>
      <c r="AWF222" s="3"/>
      <c r="AWG222" s="3"/>
      <c r="AWH222" s="3"/>
      <c r="AWI222" s="3"/>
      <c r="AWJ222" s="3"/>
      <c r="AWK222" s="3"/>
      <c r="AWL222" s="3"/>
      <c r="AWM222" s="3"/>
      <c r="AWN222" s="3"/>
      <c r="AWO222" s="3"/>
      <c r="AWP222" s="3"/>
      <c r="AWQ222" s="3"/>
      <c r="AWR222" s="3"/>
      <c r="AWS222" s="3"/>
      <c r="AWT222" s="3"/>
      <c r="AWU222" s="3"/>
      <c r="AWV222" s="3"/>
      <c r="AWW222" s="3"/>
      <c r="AWX222" s="3"/>
      <c r="AWY222" s="3"/>
      <c r="AWZ222" s="3"/>
      <c r="AXA222" s="3"/>
      <c r="AXB222" s="3"/>
      <c r="AXC222" s="3"/>
      <c r="AXD222" s="3"/>
      <c r="AXE222" s="3"/>
      <c r="AXF222" s="3"/>
      <c r="AXG222" s="3"/>
      <c r="AXH222" s="3"/>
      <c r="AXI222" s="3"/>
      <c r="AXJ222" s="3"/>
      <c r="AXK222" s="3"/>
      <c r="AXL222" s="3"/>
      <c r="AXM222" s="3"/>
      <c r="AXN222" s="3"/>
      <c r="AXO222" s="3"/>
      <c r="AXP222" s="3"/>
      <c r="AXQ222" s="3"/>
      <c r="AXR222" s="3"/>
      <c r="AXS222" s="3"/>
      <c r="AXT222" s="3"/>
      <c r="AXU222" s="3"/>
      <c r="AXV222" s="3"/>
      <c r="AXW222" s="3"/>
      <c r="AXX222" s="3"/>
      <c r="AXY222" s="3"/>
      <c r="AXZ222" s="3"/>
      <c r="AYA222" s="3"/>
      <c r="AYB222" s="3"/>
      <c r="AYC222" s="3"/>
      <c r="AYD222" s="3"/>
      <c r="AYE222" s="3"/>
      <c r="AYF222" s="3"/>
      <c r="AYG222" s="3"/>
      <c r="AYH222" s="3"/>
      <c r="AYI222" s="3"/>
      <c r="AYJ222" s="3"/>
      <c r="AYK222" s="3"/>
      <c r="AYL222" s="3"/>
      <c r="AYM222" s="3"/>
      <c r="AYN222" s="3"/>
      <c r="AYO222" s="3"/>
      <c r="AYP222" s="3"/>
      <c r="AYQ222" s="3"/>
      <c r="AYR222" s="3"/>
      <c r="AYS222" s="3"/>
      <c r="AYT222" s="3"/>
      <c r="AYU222" s="3"/>
      <c r="AYV222" s="3"/>
      <c r="AYW222" s="3"/>
      <c r="AYX222" s="3"/>
      <c r="AYY222" s="3"/>
      <c r="AYZ222" s="3"/>
      <c r="AZA222" s="3"/>
      <c r="AZB222" s="3"/>
      <c r="AZC222" s="3"/>
      <c r="AZD222" s="3"/>
      <c r="AZE222" s="3"/>
      <c r="AZF222" s="3"/>
      <c r="AZG222" s="3"/>
      <c r="AZH222" s="3"/>
      <c r="AZI222" s="3"/>
      <c r="AZJ222" s="3"/>
      <c r="AZK222" s="3"/>
      <c r="AZL222" s="3"/>
      <c r="AZM222" s="3"/>
      <c r="AZN222" s="3"/>
      <c r="AZO222" s="3"/>
      <c r="AZP222" s="3"/>
      <c r="AZQ222" s="3"/>
      <c r="AZR222" s="3"/>
      <c r="AZS222" s="3"/>
      <c r="AZT222" s="3"/>
      <c r="AZU222" s="3"/>
      <c r="AZV222" s="3"/>
      <c r="AZW222" s="3"/>
      <c r="AZX222" s="3"/>
      <c r="AZY222" s="3"/>
      <c r="AZZ222" s="3"/>
      <c r="BAA222" s="3"/>
      <c r="BAB222" s="3"/>
      <c r="BAC222" s="3"/>
      <c r="BAD222" s="3"/>
      <c r="BAE222" s="3"/>
      <c r="BAF222" s="3"/>
      <c r="BAG222" s="3"/>
      <c r="BAH222" s="3"/>
      <c r="BAI222" s="3"/>
      <c r="BAJ222" s="3"/>
      <c r="BAK222" s="3"/>
      <c r="BAL222" s="3"/>
      <c r="BAM222" s="3"/>
      <c r="BAN222" s="3"/>
      <c r="BAO222" s="3"/>
      <c r="BAP222" s="3"/>
      <c r="BAQ222" s="3"/>
      <c r="BAR222" s="3"/>
      <c r="BAS222" s="3"/>
      <c r="BAT222" s="3"/>
      <c r="BAU222" s="3"/>
      <c r="BAV222" s="3"/>
      <c r="BAW222" s="3"/>
      <c r="BAX222" s="3"/>
      <c r="BAY222" s="3"/>
      <c r="BAZ222" s="3"/>
      <c r="BBA222" s="3"/>
      <c r="BBB222" s="3"/>
      <c r="BBC222" s="3"/>
      <c r="BBD222" s="3"/>
      <c r="BBE222" s="3"/>
      <c r="BBF222" s="3"/>
      <c r="BBG222" s="3"/>
      <c r="BBH222" s="3"/>
      <c r="BBI222" s="3"/>
      <c r="BBJ222" s="3"/>
      <c r="BBK222" s="3"/>
      <c r="BBL222" s="3"/>
      <c r="BBM222" s="3"/>
      <c r="BBN222" s="3"/>
      <c r="BBO222" s="3"/>
      <c r="BBP222" s="3"/>
      <c r="BBQ222" s="3"/>
      <c r="BBR222" s="3"/>
      <c r="BBS222" s="3"/>
      <c r="BBT222" s="3"/>
      <c r="BBU222" s="3"/>
      <c r="BBV222" s="3"/>
      <c r="BBW222" s="3"/>
      <c r="BBX222" s="3"/>
      <c r="BBY222" s="3"/>
      <c r="BBZ222" s="3"/>
      <c r="BCA222" s="3"/>
      <c r="BCB222" s="3"/>
      <c r="BCC222" s="3"/>
      <c r="BCD222" s="3"/>
      <c r="BCE222" s="3"/>
      <c r="BCF222" s="3"/>
      <c r="BCG222" s="3"/>
      <c r="BCH222" s="3"/>
      <c r="BCI222" s="3"/>
      <c r="BCJ222" s="3"/>
      <c r="BCK222" s="3"/>
      <c r="BCL222" s="3"/>
      <c r="BCM222" s="3"/>
      <c r="BCN222" s="3"/>
      <c r="BCO222" s="3"/>
      <c r="BCP222" s="3"/>
      <c r="BCQ222" s="3"/>
      <c r="BCR222" s="3"/>
      <c r="BCS222" s="3"/>
      <c r="BCT222" s="3"/>
      <c r="BCU222" s="3"/>
      <c r="BCV222" s="3"/>
      <c r="BCW222" s="3"/>
      <c r="BCX222" s="3"/>
      <c r="BCY222" s="3"/>
      <c r="BCZ222" s="3"/>
      <c r="BDA222" s="3"/>
      <c r="BDB222" s="3"/>
      <c r="BDC222" s="3"/>
      <c r="BDD222" s="3"/>
      <c r="BDE222" s="3"/>
      <c r="BDF222" s="3"/>
      <c r="BDG222" s="3"/>
      <c r="BDH222" s="3"/>
      <c r="BDI222" s="3"/>
      <c r="BDJ222" s="3"/>
      <c r="BDK222" s="3"/>
      <c r="BDL222" s="3"/>
      <c r="BDM222" s="3"/>
      <c r="BDN222" s="3"/>
      <c r="BDO222" s="3"/>
      <c r="BDP222" s="3"/>
      <c r="BDQ222" s="3"/>
      <c r="BDR222" s="3"/>
      <c r="BDS222" s="3"/>
      <c r="BDT222" s="3"/>
      <c r="BDU222" s="3"/>
      <c r="BDV222" s="3"/>
      <c r="BDW222" s="3"/>
      <c r="BDX222" s="3"/>
      <c r="BDY222" s="3"/>
      <c r="BDZ222" s="3"/>
      <c r="BEA222" s="3"/>
      <c r="BEB222" s="3"/>
      <c r="BEC222" s="3"/>
      <c r="BED222" s="3"/>
      <c r="BEE222" s="3"/>
      <c r="BEF222" s="3"/>
      <c r="BEG222" s="3"/>
      <c r="BEH222" s="3"/>
      <c r="BEI222" s="3"/>
      <c r="BEJ222" s="3"/>
      <c r="BEK222" s="3"/>
      <c r="BEL222" s="3"/>
      <c r="BEM222" s="3"/>
      <c r="BEN222" s="3"/>
      <c r="BEO222" s="3"/>
      <c r="BEP222" s="3"/>
      <c r="BEQ222" s="3"/>
      <c r="BER222" s="3"/>
      <c r="BES222" s="3"/>
      <c r="BET222" s="3"/>
      <c r="BEU222" s="3"/>
      <c r="BEV222" s="3"/>
      <c r="BEW222" s="3"/>
      <c r="BEX222" s="3"/>
      <c r="BEY222" s="3"/>
      <c r="BEZ222" s="3"/>
      <c r="BFA222" s="3"/>
      <c r="BFB222" s="3"/>
      <c r="BFC222" s="3"/>
      <c r="BFD222" s="3"/>
      <c r="BFE222" s="3"/>
      <c r="BFF222" s="3"/>
      <c r="BFG222" s="3"/>
      <c r="BFH222" s="3"/>
      <c r="BFI222" s="3"/>
      <c r="BFJ222" s="3"/>
      <c r="BFK222" s="3"/>
      <c r="BFL222" s="3"/>
      <c r="BFM222" s="3"/>
      <c r="BFN222" s="3"/>
      <c r="BFO222" s="3"/>
      <c r="BFP222" s="3"/>
      <c r="BFQ222" s="3"/>
      <c r="BFR222" s="3"/>
      <c r="BFS222" s="3"/>
      <c r="BFT222" s="3"/>
      <c r="BFU222" s="3"/>
      <c r="BFV222" s="3"/>
      <c r="BFW222" s="3"/>
      <c r="BFX222" s="3"/>
      <c r="BFY222" s="3"/>
      <c r="BFZ222" s="3"/>
      <c r="BGA222" s="3"/>
      <c r="BGB222" s="3"/>
      <c r="BGC222" s="3"/>
      <c r="BGD222" s="3"/>
      <c r="BGE222" s="3"/>
      <c r="BGF222" s="3"/>
      <c r="BGG222" s="3"/>
      <c r="BGH222" s="3"/>
      <c r="BGI222" s="3"/>
      <c r="BGJ222" s="3"/>
      <c r="BGK222" s="3"/>
      <c r="BGL222" s="3"/>
      <c r="BGM222" s="3"/>
      <c r="BGN222" s="3"/>
      <c r="BGO222" s="3"/>
      <c r="BGP222" s="3"/>
      <c r="BGQ222" s="3"/>
      <c r="BGR222" s="3"/>
      <c r="BGS222" s="3"/>
      <c r="BGT222" s="3"/>
      <c r="BGU222" s="3"/>
      <c r="BGV222" s="3"/>
      <c r="BGW222" s="3"/>
      <c r="BGX222" s="3"/>
      <c r="BGY222" s="3"/>
      <c r="BGZ222" s="3"/>
      <c r="BHA222" s="3"/>
      <c r="BHB222" s="3"/>
      <c r="BHC222" s="3"/>
      <c r="BHD222" s="3"/>
      <c r="BHE222" s="3"/>
      <c r="BHF222" s="3"/>
      <c r="BHG222" s="3"/>
      <c r="BHH222" s="3"/>
      <c r="BHI222" s="3"/>
      <c r="BHJ222" s="3"/>
      <c r="BHK222" s="3"/>
      <c r="BHL222" s="3"/>
      <c r="BHM222" s="3"/>
      <c r="BHN222" s="3"/>
      <c r="BHO222" s="3"/>
      <c r="BHP222" s="3"/>
      <c r="BHQ222" s="3"/>
      <c r="BHR222" s="3"/>
      <c r="BHS222" s="3"/>
      <c r="BHT222" s="3"/>
      <c r="BHU222" s="3"/>
      <c r="BHV222" s="3"/>
      <c r="BHW222" s="3"/>
      <c r="BHX222" s="3"/>
      <c r="BHY222" s="3"/>
      <c r="BHZ222" s="3"/>
      <c r="BIA222" s="3"/>
      <c r="BIB222" s="3"/>
      <c r="BIC222" s="3"/>
      <c r="BID222" s="3"/>
      <c r="BIE222" s="3"/>
      <c r="BIF222" s="3"/>
      <c r="BIG222" s="3"/>
      <c r="BIH222" s="3"/>
      <c r="BII222" s="3"/>
      <c r="BIJ222" s="3"/>
      <c r="BIK222" s="3"/>
      <c r="BIL222" s="3"/>
      <c r="BIM222" s="3"/>
      <c r="BIN222" s="3"/>
      <c r="BIO222" s="3"/>
      <c r="BIP222" s="3"/>
      <c r="BIQ222" s="3"/>
      <c r="BIR222" s="3"/>
      <c r="BIS222" s="3"/>
      <c r="BIT222" s="3"/>
      <c r="BIU222" s="3"/>
      <c r="BIV222" s="3"/>
      <c r="BIW222" s="3"/>
      <c r="BIX222" s="3"/>
      <c r="BIY222" s="3"/>
      <c r="BIZ222" s="3"/>
      <c r="BJA222" s="3"/>
      <c r="BJB222" s="3"/>
      <c r="BJC222" s="3"/>
      <c r="BJD222" s="3"/>
      <c r="BJE222" s="3"/>
      <c r="BJF222" s="3"/>
      <c r="BJG222" s="3"/>
      <c r="BJH222" s="3"/>
      <c r="BJI222" s="3"/>
      <c r="BJJ222" s="3"/>
      <c r="BJK222" s="3"/>
      <c r="BJL222" s="3"/>
      <c r="BJM222" s="3"/>
      <c r="BJN222" s="3"/>
      <c r="BJO222" s="3"/>
      <c r="BJP222" s="3"/>
      <c r="BJQ222" s="3"/>
      <c r="BJR222" s="3"/>
      <c r="BJS222" s="3"/>
      <c r="BJT222" s="3"/>
      <c r="BJU222" s="3"/>
      <c r="BJV222" s="3"/>
      <c r="BJW222" s="3"/>
      <c r="BJX222" s="3"/>
      <c r="BJY222" s="3"/>
      <c r="BJZ222" s="3"/>
      <c r="BKA222" s="3"/>
      <c r="BKB222" s="3"/>
      <c r="BKC222" s="3"/>
      <c r="BKD222" s="3"/>
      <c r="BKE222" s="3"/>
      <c r="BKF222" s="3"/>
      <c r="BKG222" s="3"/>
      <c r="BKH222" s="3"/>
      <c r="BKI222" s="3"/>
      <c r="BKJ222" s="3"/>
      <c r="BKK222" s="3"/>
      <c r="BKL222" s="3"/>
      <c r="BKM222" s="3"/>
      <c r="BKN222" s="3"/>
      <c r="BKO222" s="3"/>
      <c r="BKP222" s="3"/>
      <c r="BKQ222" s="3"/>
      <c r="BKR222" s="3"/>
      <c r="BKS222" s="3"/>
      <c r="BKT222" s="3"/>
      <c r="BKU222" s="3"/>
      <c r="BKV222" s="3"/>
      <c r="BKW222" s="3"/>
      <c r="BKX222" s="3"/>
      <c r="BKY222" s="3"/>
      <c r="BKZ222" s="3"/>
      <c r="BLA222" s="3"/>
      <c r="BLB222" s="3"/>
      <c r="BLC222" s="3"/>
      <c r="BLD222" s="3"/>
      <c r="BLE222" s="3"/>
      <c r="BLF222" s="3"/>
      <c r="BLG222" s="3"/>
      <c r="BLH222" s="3"/>
      <c r="BLI222" s="3"/>
      <c r="BLJ222" s="3"/>
      <c r="BLK222" s="3"/>
      <c r="BLL222" s="3"/>
      <c r="BLM222" s="3"/>
      <c r="BLN222" s="3"/>
      <c r="BLO222" s="3"/>
      <c r="BLP222" s="3"/>
      <c r="BLQ222" s="3"/>
      <c r="BLR222" s="3"/>
      <c r="BLS222" s="3"/>
      <c r="BLT222" s="3"/>
      <c r="BLU222" s="3"/>
      <c r="BLV222" s="3"/>
      <c r="BLW222" s="3"/>
      <c r="BLX222" s="3"/>
      <c r="BLY222" s="3"/>
      <c r="BLZ222" s="3"/>
      <c r="BMA222" s="3"/>
      <c r="BMB222" s="3"/>
      <c r="BMC222" s="3"/>
      <c r="BMD222" s="3"/>
      <c r="BME222" s="3"/>
      <c r="BMF222" s="3"/>
      <c r="BMG222" s="3"/>
      <c r="BMH222" s="3"/>
      <c r="BMI222" s="3"/>
      <c r="BMJ222" s="3"/>
      <c r="BMK222" s="3"/>
      <c r="BML222" s="3"/>
      <c r="BMM222" s="3"/>
      <c r="BMN222" s="3"/>
      <c r="BMO222" s="3"/>
      <c r="BMP222" s="3"/>
      <c r="BMQ222" s="3"/>
      <c r="BMR222" s="3"/>
      <c r="BMS222" s="3"/>
      <c r="BMT222" s="3"/>
      <c r="BMU222" s="3"/>
      <c r="BMV222" s="3"/>
      <c r="BMW222" s="3"/>
      <c r="BMX222" s="3"/>
      <c r="BMY222" s="3"/>
      <c r="BMZ222" s="3"/>
      <c r="BNA222" s="3"/>
      <c r="BNB222" s="3"/>
      <c r="BNC222" s="3"/>
      <c r="BND222" s="3"/>
      <c r="BNE222" s="3"/>
      <c r="BNF222" s="3"/>
      <c r="BNG222" s="3"/>
      <c r="BNH222" s="3"/>
      <c r="BNI222" s="3"/>
      <c r="BNJ222" s="3"/>
      <c r="BNK222" s="3"/>
      <c r="BNL222" s="3"/>
      <c r="BNM222" s="3"/>
      <c r="BNN222" s="3"/>
      <c r="BNO222" s="3"/>
      <c r="BNP222" s="3"/>
      <c r="BNQ222" s="3"/>
      <c r="BNR222" s="3"/>
      <c r="BNS222" s="3"/>
      <c r="BNT222" s="3"/>
      <c r="BNU222" s="3"/>
      <c r="BNV222" s="3"/>
      <c r="BNW222" s="3"/>
      <c r="BNX222" s="3"/>
      <c r="BNY222" s="3"/>
      <c r="BNZ222" s="3"/>
      <c r="BOA222" s="3"/>
      <c r="BOB222" s="3"/>
      <c r="BOC222" s="3"/>
      <c r="BOD222" s="3"/>
      <c r="BOE222" s="3"/>
      <c r="BOF222" s="3"/>
      <c r="BOG222" s="3"/>
      <c r="BOH222" s="3"/>
      <c r="BOI222" s="3"/>
      <c r="BOJ222" s="3"/>
      <c r="BOK222" s="3"/>
      <c r="BOL222" s="3"/>
      <c r="BOM222" s="3"/>
      <c r="BON222" s="3"/>
      <c r="BOO222" s="3"/>
      <c r="BOP222" s="3"/>
      <c r="BOQ222" s="3"/>
      <c r="BOR222" s="3"/>
      <c r="BOS222" s="3"/>
      <c r="BOT222" s="3"/>
      <c r="BOU222" s="3"/>
      <c r="BOV222" s="3"/>
      <c r="BOW222" s="3"/>
      <c r="BOX222" s="3"/>
      <c r="BOY222" s="3"/>
      <c r="BOZ222" s="3"/>
      <c r="BPA222" s="3"/>
      <c r="BPB222" s="3"/>
      <c r="BPC222" s="3"/>
      <c r="BPD222" s="3"/>
      <c r="BPE222" s="3"/>
      <c r="BPF222" s="3"/>
      <c r="BPG222" s="3"/>
      <c r="BPH222" s="3"/>
      <c r="BPI222" s="3"/>
      <c r="BPJ222" s="3"/>
      <c r="BPK222" s="3"/>
      <c r="BPL222" s="3"/>
      <c r="BPM222" s="3"/>
      <c r="BPN222" s="3"/>
      <c r="BPO222" s="3"/>
      <c r="BPP222" s="3"/>
      <c r="BPQ222" s="3"/>
      <c r="BPR222" s="3"/>
      <c r="BPS222" s="3"/>
      <c r="BPT222" s="3"/>
      <c r="BPU222" s="3"/>
      <c r="BPV222" s="3"/>
      <c r="BPW222" s="3"/>
      <c r="BPX222" s="3"/>
      <c r="BPY222" s="3"/>
      <c r="BPZ222" s="3"/>
      <c r="BQA222" s="3"/>
      <c r="BQB222" s="3"/>
      <c r="BQC222" s="3"/>
      <c r="BQD222" s="3"/>
      <c r="BQE222" s="3"/>
      <c r="BQF222" s="3"/>
      <c r="BQG222" s="3"/>
      <c r="BQH222" s="3"/>
      <c r="BQI222" s="3"/>
      <c r="BQJ222" s="3"/>
      <c r="BQK222" s="3"/>
      <c r="BQL222" s="3"/>
      <c r="BQM222" s="3"/>
      <c r="BQN222" s="3"/>
      <c r="BQO222" s="3"/>
      <c r="BQP222" s="3"/>
      <c r="BQQ222" s="3"/>
      <c r="BQR222" s="3"/>
      <c r="BQS222" s="3"/>
      <c r="BQT222" s="3"/>
      <c r="BQU222" s="3"/>
      <c r="BQV222" s="3"/>
      <c r="BQW222" s="3"/>
      <c r="BQX222" s="3"/>
      <c r="BQY222" s="3"/>
      <c r="BQZ222" s="3"/>
      <c r="BRA222" s="3"/>
      <c r="BRB222" s="3"/>
      <c r="BRC222" s="3"/>
      <c r="BRD222" s="3"/>
      <c r="BRE222" s="3"/>
      <c r="BRF222" s="3"/>
      <c r="BRG222" s="3"/>
      <c r="BRH222" s="3"/>
      <c r="BRI222" s="3"/>
      <c r="BRJ222" s="3"/>
      <c r="BRK222" s="3"/>
      <c r="BRL222" s="3"/>
      <c r="BRM222" s="3"/>
      <c r="BRN222" s="3"/>
      <c r="BRO222" s="3"/>
      <c r="BRP222" s="3"/>
      <c r="BRQ222" s="3"/>
      <c r="BRR222" s="3"/>
      <c r="BRS222" s="3"/>
      <c r="BRT222" s="3"/>
      <c r="BRU222" s="3"/>
      <c r="BRV222" s="3"/>
      <c r="BRW222" s="3"/>
      <c r="BRX222" s="3"/>
      <c r="BRY222" s="3"/>
      <c r="BRZ222" s="3"/>
      <c r="BSA222" s="3"/>
      <c r="BSB222" s="3"/>
      <c r="BSC222" s="3"/>
      <c r="BSD222" s="3"/>
      <c r="BSE222" s="3"/>
      <c r="BSF222" s="3"/>
      <c r="BSG222" s="3"/>
      <c r="BSH222" s="3"/>
      <c r="BSI222" s="3"/>
      <c r="BSJ222" s="3"/>
      <c r="BSK222" s="3"/>
      <c r="BSL222" s="3"/>
      <c r="BSM222" s="3"/>
      <c r="BSN222" s="3"/>
      <c r="BSO222" s="3"/>
      <c r="BSP222" s="3"/>
      <c r="BSQ222" s="3"/>
      <c r="BSR222" s="3"/>
      <c r="BSS222" s="3"/>
      <c r="BST222" s="3"/>
      <c r="BSU222" s="3"/>
      <c r="BSV222" s="3"/>
      <c r="BSW222" s="3"/>
      <c r="BSX222" s="3"/>
      <c r="BSY222" s="3"/>
      <c r="BSZ222" s="3"/>
      <c r="BTA222" s="3"/>
      <c r="BTB222" s="3"/>
      <c r="BTC222" s="3"/>
      <c r="BTD222" s="3"/>
      <c r="BTE222" s="3"/>
      <c r="BTF222" s="3"/>
      <c r="BTG222" s="3"/>
      <c r="BTH222" s="3"/>
      <c r="BTI222" s="3"/>
      <c r="BTJ222" s="3"/>
      <c r="BTK222" s="3"/>
      <c r="BTL222" s="3"/>
      <c r="BTM222" s="3"/>
      <c r="BTN222" s="3"/>
      <c r="BTO222" s="3"/>
      <c r="BTP222" s="3"/>
      <c r="BTQ222" s="3"/>
      <c r="BTR222" s="3"/>
      <c r="BTS222" s="3"/>
      <c r="BTT222" s="3"/>
      <c r="BTU222" s="3"/>
      <c r="BTV222" s="3"/>
      <c r="BTW222" s="3"/>
      <c r="BTX222" s="3"/>
      <c r="BTY222" s="3"/>
      <c r="BTZ222" s="3"/>
      <c r="BUA222" s="3"/>
      <c r="BUB222" s="3"/>
      <c r="BUC222" s="3"/>
      <c r="BUD222" s="3"/>
      <c r="BUE222" s="3"/>
      <c r="BUF222" s="3"/>
      <c r="BUG222" s="3"/>
      <c r="BUH222" s="3"/>
      <c r="BUI222" s="3"/>
      <c r="BUJ222" s="3"/>
      <c r="BUK222" s="3"/>
      <c r="BUL222" s="3"/>
      <c r="BUM222" s="3"/>
      <c r="BUN222" s="3"/>
      <c r="BUO222" s="3"/>
      <c r="BUP222" s="3"/>
      <c r="BUQ222" s="3"/>
      <c r="BUR222" s="3"/>
      <c r="BUS222" s="3"/>
      <c r="BUT222" s="3"/>
      <c r="BUU222" s="3"/>
      <c r="BUV222" s="3"/>
      <c r="BUW222" s="3"/>
      <c r="BUX222" s="3"/>
      <c r="BUY222" s="3"/>
      <c r="BUZ222" s="3"/>
      <c r="BVA222" s="3"/>
      <c r="BVB222" s="3"/>
      <c r="BVC222" s="3"/>
      <c r="BVD222" s="3"/>
      <c r="BVE222" s="3"/>
      <c r="BVF222" s="3"/>
      <c r="BVG222" s="3"/>
      <c r="BVH222" s="3"/>
      <c r="BVI222" s="3"/>
      <c r="BVJ222" s="3"/>
      <c r="BVK222" s="3"/>
      <c r="BVL222" s="3"/>
      <c r="BVM222" s="3"/>
      <c r="BVN222" s="3"/>
      <c r="BVO222" s="3"/>
      <c r="BVP222" s="3"/>
      <c r="BVQ222" s="3"/>
      <c r="BVR222" s="3"/>
      <c r="BVS222" s="3"/>
      <c r="BVT222" s="3"/>
      <c r="BVU222" s="3"/>
      <c r="BVV222" s="3"/>
      <c r="BVW222" s="3"/>
      <c r="BVX222" s="3"/>
      <c r="BVY222" s="3"/>
      <c r="BVZ222" s="3"/>
      <c r="BWA222" s="3"/>
      <c r="BWB222" s="3"/>
      <c r="BWC222" s="3"/>
      <c r="BWD222" s="3"/>
      <c r="BWE222" s="3"/>
      <c r="BWF222" s="3"/>
      <c r="BWG222" s="3"/>
      <c r="BWH222" s="3"/>
      <c r="BWI222" s="3"/>
      <c r="BWJ222" s="3"/>
      <c r="BWK222" s="3"/>
      <c r="BWL222" s="3"/>
      <c r="BWM222" s="3"/>
      <c r="BWN222" s="3"/>
      <c r="BWO222" s="3"/>
      <c r="BWP222" s="3"/>
      <c r="BWQ222" s="3"/>
      <c r="BWR222" s="3"/>
      <c r="BWS222" s="3"/>
      <c r="BWT222" s="3"/>
      <c r="BWU222" s="3"/>
      <c r="BWV222" s="3"/>
      <c r="BWW222" s="3"/>
      <c r="BWX222" s="3"/>
      <c r="BWY222" s="3"/>
      <c r="BWZ222" s="3"/>
      <c r="BXA222" s="3"/>
      <c r="BXB222" s="3"/>
      <c r="BXC222" s="3"/>
      <c r="BXD222" s="3"/>
      <c r="BXE222" s="3"/>
      <c r="BXF222" s="3"/>
      <c r="BXG222" s="3"/>
      <c r="BXH222" s="3"/>
      <c r="BXI222" s="3"/>
      <c r="BXJ222" s="3"/>
      <c r="BXK222" s="3"/>
      <c r="BXL222" s="3"/>
      <c r="BXM222" s="3"/>
      <c r="BXN222" s="3"/>
      <c r="BXO222" s="3"/>
      <c r="BXP222" s="3"/>
      <c r="BXQ222" s="3"/>
      <c r="BXR222" s="3"/>
      <c r="BXS222" s="3"/>
      <c r="BXT222" s="3"/>
      <c r="BXU222" s="3"/>
      <c r="BXV222" s="3"/>
      <c r="BXW222" s="3"/>
      <c r="BXX222" s="3"/>
      <c r="BXY222" s="3"/>
      <c r="BXZ222" s="3"/>
      <c r="BYA222" s="3"/>
      <c r="BYB222" s="3"/>
      <c r="BYC222" s="3"/>
      <c r="BYD222" s="3"/>
      <c r="BYE222" s="3"/>
      <c r="BYF222" s="3"/>
      <c r="BYG222" s="3"/>
      <c r="BYH222" s="3"/>
      <c r="BYI222" s="3"/>
      <c r="BYJ222" s="3"/>
      <c r="BYK222" s="3"/>
      <c r="BYL222" s="3"/>
      <c r="BYM222" s="3"/>
      <c r="BYN222" s="3"/>
      <c r="BYO222" s="3"/>
      <c r="BYP222" s="3"/>
      <c r="BYQ222" s="3"/>
      <c r="BYR222" s="3"/>
      <c r="BYS222" s="3"/>
      <c r="BYT222" s="3"/>
      <c r="BYU222" s="3"/>
      <c r="BYV222" s="3"/>
      <c r="BYW222" s="3"/>
      <c r="BYX222" s="3"/>
      <c r="BYY222" s="3"/>
      <c r="BYZ222" s="3"/>
      <c r="BZA222" s="3"/>
      <c r="BZB222" s="3"/>
      <c r="BZC222" s="3"/>
      <c r="BZD222" s="3"/>
      <c r="BZE222" s="3"/>
      <c r="BZF222" s="3"/>
      <c r="BZG222" s="3"/>
      <c r="BZH222" s="3"/>
      <c r="BZI222" s="3"/>
      <c r="BZJ222" s="3"/>
      <c r="BZK222" s="3"/>
      <c r="BZL222" s="3"/>
      <c r="BZM222" s="3"/>
      <c r="BZN222" s="3"/>
      <c r="BZO222" s="3"/>
      <c r="BZP222" s="3"/>
      <c r="BZQ222" s="3"/>
      <c r="BZR222" s="3"/>
      <c r="BZS222" s="3"/>
      <c r="BZT222" s="3"/>
      <c r="BZU222" s="3"/>
      <c r="BZV222" s="3"/>
      <c r="BZW222" s="3"/>
      <c r="BZX222" s="3"/>
      <c r="BZY222" s="3"/>
      <c r="BZZ222" s="3"/>
      <c r="CAA222" s="3"/>
      <c r="CAB222" s="3"/>
      <c r="CAC222" s="3"/>
      <c r="CAD222" s="3"/>
      <c r="CAE222" s="3"/>
      <c r="CAF222" s="3"/>
      <c r="CAG222" s="3"/>
      <c r="CAH222" s="3"/>
      <c r="CAI222" s="3"/>
      <c r="CAJ222" s="3"/>
      <c r="CAK222" s="3"/>
      <c r="CAL222" s="3"/>
      <c r="CAM222" s="3"/>
      <c r="CAN222" s="3"/>
      <c r="CAO222" s="3"/>
      <c r="CAP222" s="3"/>
      <c r="CAQ222" s="3"/>
      <c r="CAR222" s="3"/>
      <c r="CAS222" s="3"/>
      <c r="CAT222" s="3"/>
      <c r="CAU222" s="3"/>
      <c r="CAV222" s="3"/>
      <c r="CAW222" s="3"/>
      <c r="CAX222" s="3"/>
      <c r="CAY222" s="3"/>
      <c r="CAZ222" s="3"/>
      <c r="CBA222" s="3"/>
      <c r="CBB222" s="3"/>
      <c r="CBC222" s="3"/>
      <c r="CBD222" s="3"/>
      <c r="CBE222" s="3"/>
      <c r="CBF222" s="3"/>
      <c r="CBG222" s="3"/>
      <c r="CBH222" s="3"/>
      <c r="CBI222" s="3"/>
      <c r="CBJ222" s="3"/>
      <c r="CBK222" s="3"/>
      <c r="CBL222" s="3"/>
      <c r="CBM222" s="3"/>
      <c r="CBN222" s="3"/>
      <c r="CBO222" s="3"/>
      <c r="CBP222" s="3"/>
      <c r="CBQ222" s="3"/>
      <c r="CBR222" s="3"/>
      <c r="CBS222" s="3"/>
      <c r="CBT222" s="3"/>
      <c r="CBU222" s="3"/>
      <c r="CBV222" s="3"/>
      <c r="CBW222" s="3"/>
      <c r="CBX222" s="3"/>
      <c r="CBY222" s="3"/>
      <c r="CBZ222" s="3"/>
      <c r="CCA222" s="3"/>
      <c r="CCB222" s="3"/>
      <c r="CCC222" s="3"/>
      <c r="CCD222" s="3"/>
      <c r="CCE222" s="3"/>
      <c r="CCF222" s="3"/>
      <c r="CCG222" s="3"/>
      <c r="CCH222" s="3"/>
      <c r="CCI222" s="3"/>
      <c r="CCJ222" s="3"/>
      <c r="CCK222" s="3"/>
      <c r="CCL222" s="3"/>
      <c r="CCM222" s="3"/>
      <c r="CCN222" s="3"/>
      <c r="CCO222" s="3"/>
      <c r="CCP222" s="3"/>
      <c r="CCQ222" s="3"/>
      <c r="CCR222" s="3"/>
      <c r="CCS222" s="3"/>
      <c r="CCT222" s="3"/>
      <c r="CCU222" s="3"/>
      <c r="CCV222" s="3"/>
      <c r="CCW222" s="3"/>
      <c r="CCX222" s="3"/>
      <c r="CCY222" s="3"/>
      <c r="CCZ222" s="3"/>
      <c r="CDA222" s="3"/>
      <c r="CDB222" s="3"/>
      <c r="CDC222" s="3"/>
      <c r="CDD222" s="3"/>
      <c r="CDE222" s="3"/>
      <c r="CDF222" s="3"/>
      <c r="CDG222" s="3"/>
      <c r="CDH222" s="3"/>
      <c r="CDI222" s="3"/>
      <c r="CDJ222" s="3"/>
      <c r="CDK222" s="3"/>
      <c r="CDL222" s="3"/>
      <c r="CDM222" s="3"/>
      <c r="CDN222" s="3"/>
      <c r="CDO222" s="3"/>
      <c r="CDP222" s="3"/>
      <c r="CDQ222" s="3"/>
      <c r="CDR222" s="3"/>
      <c r="CDS222" s="3"/>
      <c r="CDT222" s="3"/>
      <c r="CDU222" s="3"/>
      <c r="CDV222" s="3"/>
      <c r="CDW222" s="3"/>
      <c r="CDX222" s="3"/>
      <c r="CDY222" s="3"/>
      <c r="CDZ222" s="3"/>
      <c r="CEA222" s="3"/>
      <c r="CEB222" s="3"/>
      <c r="CEC222" s="3"/>
      <c r="CED222" s="3"/>
      <c r="CEE222" s="3"/>
      <c r="CEF222" s="3"/>
      <c r="CEG222" s="3"/>
      <c r="CEH222" s="3"/>
      <c r="CEI222" s="3"/>
      <c r="CEJ222" s="3"/>
      <c r="CEK222" s="3"/>
      <c r="CEL222" s="3"/>
      <c r="CEM222" s="3"/>
      <c r="CEN222" s="3"/>
      <c r="CEO222" s="3"/>
      <c r="CEP222" s="3"/>
      <c r="CEQ222" s="3"/>
      <c r="CER222" s="3"/>
      <c r="CES222" s="3"/>
      <c r="CET222" s="3"/>
      <c r="CEU222" s="3"/>
      <c r="CEV222" s="3"/>
      <c r="CEW222" s="3"/>
      <c r="CEX222" s="3"/>
      <c r="CEY222" s="3"/>
      <c r="CEZ222" s="3"/>
      <c r="CFA222" s="3"/>
      <c r="CFB222" s="3"/>
      <c r="CFC222" s="3"/>
      <c r="CFD222" s="3"/>
      <c r="CFE222" s="3"/>
      <c r="CFF222" s="3"/>
      <c r="CFG222" s="3"/>
      <c r="CFH222" s="3"/>
      <c r="CFI222" s="3"/>
      <c r="CFJ222" s="3"/>
      <c r="CFK222" s="3"/>
      <c r="CFL222" s="3"/>
      <c r="CFM222" s="3"/>
      <c r="CFN222" s="3"/>
      <c r="CFO222" s="3"/>
      <c r="CFP222" s="3"/>
      <c r="CFQ222" s="3"/>
      <c r="CFR222" s="3"/>
      <c r="CFS222" s="3"/>
      <c r="CFT222" s="3"/>
      <c r="CFU222" s="3"/>
      <c r="CFV222" s="3"/>
      <c r="CFW222" s="3"/>
      <c r="CFX222" s="3"/>
      <c r="CFY222" s="3"/>
      <c r="CFZ222" s="3"/>
      <c r="CGA222" s="3"/>
      <c r="CGB222" s="3"/>
      <c r="CGC222" s="3"/>
      <c r="CGD222" s="3"/>
      <c r="CGE222" s="3"/>
      <c r="CGF222" s="3"/>
      <c r="CGG222" s="3"/>
      <c r="CGH222" s="3"/>
      <c r="CGI222" s="3"/>
      <c r="CGJ222" s="3"/>
      <c r="CGK222" s="3"/>
      <c r="CGL222" s="3"/>
      <c r="CGM222" s="3"/>
      <c r="CGN222" s="3"/>
      <c r="CGO222" s="3"/>
      <c r="CGP222" s="3"/>
      <c r="CGQ222" s="3"/>
      <c r="CGR222" s="3"/>
      <c r="CGS222" s="3"/>
      <c r="CGT222" s="3"/>
      <c r="CGU222" s="3"/>
      <c r="CGV222" s="3"/>
      <c r="CGW222" s="3"/>
      <c r="CGX222" s="3"/>
      <c r="CGY222" s="3"/>
      <c r="CGZ222" s="3"/>
      <c r="CHA222" s="3"/>
      <c r="CHB222" s="3"/>
      <c r="CHC222" s="3"/>
      <c r="CHD222" s="3"/>
      <c r="CHE222" s="3"/>
      <c r="CHF222" s="3"/>
      <c r="CHG222" s="3"/>
      <c r="CHH222" s="3"/>
      <c r="CHI222" s="3"/>
      <c r="CHJ222" s="3"/>
      <c r="CHK222" s="3"/>
      <c r="CHL222" s="3"/>
      <c r="CHM222" s="3"/>
      <c r="CHN222" s="3"/>
      <c r="CHO222" s="3"/>
      <c r="CHP222" s="3"/>
      <c r="CHQ222" s="3"/>
      <c r="CHR222" s="3"/>
      <c r="CHS222" s="3"/>
      <c r="CHT222" s="3"/>
      <c r="CHU222" s="3"/>
      <c r="CHV222" s="3"/>
      <c r="CHW222" s="3"/>
      <c r="CHX222" s="3"/>
      <c r="CHY222" s="3"/>
      <c r="CHZ222" s="3"/>
      <c r="CIA222" s="3"/>
      <c r="CIB222" s="3"/>
      <c r="CIC222" s="3"/>
      <c r="CID222" s="3"/>
      <c r="CIE222" s="3"/>
      <c r="CIF222" s="3"/>
      <c r="CIG222" s="3"/>
      <c r="CIH222" s="3"/>
      <c r="CII222" s="3"/>
      <c r="CIJ222" s="3"/>
      <c r="CIK222" s="3"/>
      <c r="CIL222" s="3"/>
      <c r="CIM222" s="3"/>
      <c r="CIN222" s="3"/>
      <c r="CIO222" s="3"/>
      <c r="CIP222" s="3"/>
      <c r="CIQ222" s="3"/>
      <c r="CIR222" s="3"/>
      <c r="CIS222" s="3"/>
      <c r="CIT222" s="3"/>
      <c r="CIU222" s="3"/>
      <c r="CIV222" s="3"/>
      <c r="CIW222" s="3"/>
      <c r="CIX222" s="3"/>
      <c r="CIY222" s="3"/>
      <c r="CIZ222" s="3"/>
      <c r="CJA222" s="3"/>
      <c r="CJB222" s="3"/>
      <c r="CJC222" s="3"/>
      <c r="CJD222" s="3"/>
      <c r="CJE222" s="3"/>
      <c r="CJF222" s="3"/>
      <c r="CJG222" s="3"/>
      <c r="CJH222" s="3"/>
      <c r="CJI222" s="3"/>
      <c r="CJJ222" s="3"/>
      <c r="CJK222" s="3"/>
      <c r="CJL222" s="3"/>
      <c r="CJM222" s="3"/>
      <c r="CJN222" s="3"/>
      <c r="CJO222" s="3"/>
      <c r="CJP222" s="3"/>
      <c r="CJQ222" s="3"/>
      <c r="CJR222" s="3"/>
      <c r="CJS222" s="3"/>
      <c r="CJT222" s="3"/>
      <c r="CJU222" s="3"/>
      <c r="CJV222" s="3"/>
      <c r="CJW222" s="3"/>
      <c r="CJX222" s="3"/>
      <c r="CJY222" s="3"/>
      <c r="CJZ222" s="3"/>
      <c r="CKA222" s="3"/>
      <c r="CKB222" s="3"/>
      <c r="CKC222" s="3"/>
      <c r="CKD222" s="3"/>
      <c r="CKE222" s="3"/>
      <c r="CKF222" s="3"/>
      <c r="CKG222" s="3"/>
      <c r="CKH222" s="3"/>
      <c r="CKI222" s="3"/>
      <c r="CKJ222" s="3"/>
      <c r="CKK222" s="3"/>
      <c r="CKL222" s="3"/>
      <c r="CKM222" s="3"/>
      <c r="CKN222" s="3"/>
      <c r="CKO222" s="3"/>
      <c r="CKP222" s="3"/>
      <c r="CKQ222" s="3"/>
      <c r="CKR222" s="3"/>
      <c r="CKS222" s="3"/>
      <c r="CKT222" s="3"/>
      <c r="CKU222" s="3"/>
      <c r="CKV222" s="3"/>
      <c r="CKW222" s="3"/>
      <c r="CKX222" s="3"/>
      <c r="CKY222" s="3"/>
      <c r="CKZ222" s="3"/>
      <c r="CLA222" s="3"/>
      <c r="CLB222" s="3"/>
      <c r="CLC222" s="3"/>
      <c r="CLD222" s="3"/>
      <c r="CLE222" s="3"/>
      <c r="CLF222" s="3"/>
      <c r="CLG222" s="3"/>
      <c r="CLH222" s="3"/>
      <c r="CLI222" s="3"/>
      <c r="CLJ222" s="3"/>
      <c r="CLK222" s="3"/>
      <c r="CLL222" s="3"/>
      <c r="CLM222" s="3"/>
      <c r="CLN222" s="3"/>
      <c r="CLO222" s="3"/>
      <c r="CLP222" s="3"/>
      <c r="CLQ222" s="3"/>
      <c r="CLR222" s="3"/>
      <c r="CLS222" s="3"/>
      <c r="CLT222" s="3"/>
      <c r="CLU222" s="3"/>
      <c r="CLV222" s="3"/>
      <c r="CLW222" s="3"/>
      <c r="CLX222" s="3"/>
      <c r="CLY222" s="3"/>
      <c r="CLZ222" s="3"/>
      <c r="CMA222" s="3"/>
      <c r="CMB222" s="3"/>
      <c r="CMC222" s="3"/>
      <c r="CMD222" s="3"/>
      <c r="CME222" s="3"/>
      <c r="CMF222" s="3"/>
      <c r="CMG222" s="3"/>
      <c r="CMH222" s="3"/>
      <c r="CMI222" s="3"/>
      <c r="CMJ222" s="3"/>
      <c r="CMK222" s="3"/>
      <c r="CML222" s="3"/>
      <c r="CMM222" s="3"/>
      <c r="CMN222" s="3"/>
      <c r="CMO222" s="3"/>
      <c r="CMP222" s="3"/>
      <c r="CMQ222" s="3"/>
      <c r="CMR222" s="3"/>
      <c r="CMS222" s="3"/>
      <c r="CMT222" s="3"/>
      <c r="CMU222" s="3"/>
      <c r="CMV222" s="3"/>
      <c r="CMW222" s="3"/>
      <c r="CMX222" s="3"/>
      <c r="CMY222" s="3"/>
      <c r="CMZ222" s="3"/>
      <c r="CNA222" s="3"/>
      <c r="CNB222" s="3"/>
      <c r="CNC222" s="3"/>
      <c r="CND222" s="3"/>
      <c r="CNE222" s="3"/>
      <c r="CNF222" s="3"/>
      <c r="CNG222" s="3"/>
      <c r="CNH222" s="3"/>
      <c r="CNI222" s="3"/>
      <c r="CNJ222" s="3"/>
      <c r="CNK222" s="3"/>
      <c r="CNL222" s="3"/>
      <c r="CNM222" s="3"/>
      <c r="CNN222" s="3"/>
      <c r="CNO222" s="3"/>
      <c r="CNP222" s="3"/>
      <c r="CNQ222" s="3"/>
      <c r="CNR222" s="3"/>
      <c r="CNS222" s="3"/>
      <c r="CNT222" s="3"/>
      <c r="CNU222" s="3"/>
      <c r="CNV222" s="3"/>
      <c r="CNW222" s="3"/>
      <c r="CNX222" s="3"/>
      <c r="CNY222" s="3"/>
      <c r="CNZ222" s="3"/>
      <c r="COA222" s="3"/>
      <c r="COB222" s="3"/>
      <c r="COC222" s="3"/>
      <c r="COD222" s="3"/>
      <c r="COE222" s="3"/>
      <c r="COF222" s="3"/>
      <c r="COG222" s="3"/>
      <c r="COH222" s="3"/>
      <c r="COI222" s="3"/>
      <c r="COJ222" s="3"/>
      <c r="COK222" s="3"/>
      <c r="COL222" s="3"/>
      <c r="COM222" s="3"/>
      <c r="CON222" s="3"/>
      <c r="COO222" s="3"/>
      <c r="COP222" s="3"/>
      <c r="COQ222" s="3"/>
      <c r="COR222" s="3"/>
      <c r="COS222" s="3"/>
      <c r="COT222" s="3"/>
      <c r="COU222" s="3"/>
      <c r="COV222" s="3"/>
      <c r="COW222" s="3"/>
      <c r="COX222" s="3"/>
      <c r="COY222" s="3"/>
      <c r="COZ222" s="3"/>
      <c r="CPA222" s="3"/>
      <c r="CPB222" s="3"/>
      <c r="CPC222" s="3"/>
      <c r="CPD222" s="3"/>
      <c r="CPE222" s="3"/>
      <c r="CPF222" s="3"/>
      <c r="CPG222" s="3"/>
      <c r="CPH222" s="3"/>
      <c r="CPI222" s="3"/>
      <c r="CPJ222" s="3"/>
      <c r="CPK222" s="3"/>
      <c r="CPL222" s="3"/>
      <c r="CPM222" s="3"/>
      <c r="CPN222" s="3"/>
      <c r="CPO222" s="3"/>
      <c r="CPP222" s="3"/>
      <c r="CPQ222" s="3"/>
      <c r="CPR222" s="3"/>
      <c r="CPS222" s="3"/>
      <c r="CPT222" s="3"/>
      <c r="CPU222" s="3"/>
      <c r="CPV222" s="3"/>
      <c r="CPW222" s="3"/>
      <c r="CPX222" s="3"/>
      <c r="CPY222" s="3"/>
      <c r="CPZ222" s="3"/>
      <c r="CQA222" s="3"/>
      <c r="CQB222" s="3"/>
      <c r="CQC222" s="3"/>
      <c r="CQD222" s="3"/>
      <c r="CQE222" s="3"/>
      <c r="CQF222" s="3"/>
      <c r="CQG222" s="3"/>
      <c r="CQH222" s="3"/>
      <c r="CQI222" s="3"/>
      <c r="CQJ222" s="3"/>
      <c r="CQK222" s="3"/>
      <c r="CQL222" s="3"/>
      <c r="CQM222" s="3"/>
      <c r="CQN222" s="3"/>
      <c r="CQO222" s="3"/>
      <c r="CQP222" s="3"/>
      <c r="CQQ222" s="3"/>
      <c r="CQR222" s="3"/>
      <c r="CQS222" s="3"/>
      <c r="CQT222" s="3"/>
      <c r="CQU222" s="3"/>
      <c r="CQV222" s="3"/>
      <c r="CQW222" s="3"/>
      <c r="CQX222" s="3"/>
      <c r="CQY222" s="3"/>
      <c r="CQZ222" s="3"/>
      <c r="CRA222" s="3"/>
      <c r="CRB222" s="3"/>
      <c r="CRC222" s="3"/>
      <c r="CRD222" s="3"/>
      <c r="CRE222" s="3"/>
      <c r="CRF222" s="3"/>
      <c r="CRG222" s="3"/>
      <c r="CRH222" s="3"/>
      <c r="CRI222" s="3"/>
      <c r="CRJ222" s="3"/>
      <c r="CRK222" s="3"/>
      <c r="CRL222" s="3"/>
      <c r="CRM222" s="3"/>
      <c r="CRN222" s="3"/>
      <c r="CRO222" s="3"/>
      <c r="CRP222" s="3"/>
      <c r="CRQ222" s="3"/>
      <c r="CRR222" s="3"/>
      <c r="CRS222" s="3"/>
      <c r="CRT222" s="3"/>
      <c r="CRU222" s="3"/>
      <c r="CRV222" s="3"/>
      <c r="CRW222" s="3"/>
      <c r="CRX222" s="3"/>
      <c r="CRY222" s="3"/>
      <c r="CRZ222" s="3"/>
      <c r="CSA222" s="3"/>
      <c r="CSB222" s="3"/>
      <c r="CSC222" s="3"/>
      <c r="CSD222" s="3"/>
      <c r="CSE222" s="3"/>
      <c r="CSF222" s="3"/>
      <c r="CSG222" s="3"/>
      <c r="CSH222" s="3"/>
      <c r="CSI222" s="3"/>
      <c r="CSJ222" s="3"/>
      <c r="CSK222" s="3"/>
      <c r="CSL222" s="3"/>
      <c r="CSM222" s="3"/>
      <c r="CSN222" s="3"/>
      <c r="CSO222" s="3"/>
      <c r="CSP222" s="3"/>
      <c r="CSQ222" s="3"/>
      <c r="CSR222" s="3"/>
      <c r="CSS222" s="3"/>
      <c r="CST222" s="3"/>
      <c r="CSU222" s="3"/>
      <c r="CSV222" s="3"/>
      <c r="CSW222" s="3"/>
      <c r="CSX222" s="3"/>
      <c r="CSY222" s="3"/>
      <c r="CSZ222" s="3"/>
      <c r="CTA222" s="3"/>
      <c r="CTB222" s="3"/>
      <c r="CTC222" s="3"/>
      <c r="CTD222" s="3"/>
      <c r="CTE222" s="3"/>
      <c r="CTF222" s="3"/>
      <c r="CTG222" s="3"/>
      <c r="CTH222" s="3"/>
      <c r="CTI222" s="3"/>
      <c r="CTJ222" s="3"/>
      <c r="CTK222" s="3"/>
      <c r="CTL222" s="3"/>
      <c r="CTM222" s="3"/>
      <c r="CTN222" s="3"/>
      <c r="CTO222" s="3"/>
      <c r="CTP222" s="3"/>
      <c r="CTQ222" s="3"/>
      <c r="CTR222" s="3"/>
      <c r="CTS222" s="3"/>
      <c r="CTT222" s="3"/>
      <c r="CTU222" s="3"/>
      <c r="CTV222" s="3"/>
      <c r="CTW222" s="3"/>
      <c r="CTX222" s="3"/>
      <c r="CTY222" s="3"/>
      <c r="CTZ222" s="3"/>
      <c r="CUA222" s="3"/>
      <c r="CUB222" s="3"/>
      <c r="CUC222" s="3"/>
      <c r="CUD222" s="3"/>
      <c r="CUE222" s="3"/>
      <c r="CUF222" s="3"/>
      <c r="CUG222" s="3"/>
      <c r="CUH222" s="3"/>
      <c r="CUI222" s="3"/>
      <c r="CUJ222" s="3"/>
      <c r="CUK222" s="3"/>
      <c r="CUL222" s="3"/>
      <c r="CUM222" s="3"/>
      <c r="CUN222" s="3"/>
      <c r="CUO222" s="3"/>
      <c r="CUP222" s="3"/>
      <c r="CUQ222" s="3"/>
      <c r="CUR222" s="3"/>
      <c r="CUS222" s="3"/>
      <c r="CUT222" s="3"/>
      <c r="CUU222" s="3"/>
      <c r="CUV222" s="3"/>
      <c r="CUW222" s="3"/>
      <c r="CUX222" s="3"/>
      <c r="CUY222" s="3"/>
      <c r="CUZ222" s="3"/>
      <c r="CVA222" s="3"/>
      <c r="CVB222" s="3"/>
      <c r="CVC222" s="3"/>
      <c r="CVD222" s="3"/>
      <c r="CVE222" s="3"/>
      <c r="CVF222" s="3"/>
      <c r="CVG222" s="3"/>
      <c r="CVH222" s="3"/>
      <c r="CVI222" s="3"/>
      <c r="CVJ222" s="3"/>
      <c r="CVK222" s="3"/>
      <c r="CVL222" s="3"/>
      <c r="CVM222" s="3"/>
      <c r="CVN222" s="3"/>
      <c r="CVO222" s="3"/>
      <c r="CVP222" s="3"/>
      <c r="CVQ222" s="3"/>
      <c r="CVR222" s="3"/>
      <c r="CVS222" s="3"/>
      <c r="CVT222" s="3"/>
      <c r="CVU222" s="3"/>
      <c r="CVV222" s="3"/>
      <c r="CVW222" s="3"/>
      <c r="CVX222" s="3"/>
      <c r="CVY222" s="3"/>
      <c r="CVZ222" s="3"/>
      <c r="CWA222" s="3"/>
      <c r="CWB222" s="3"/>
      <c r="CWC222" s="3"/>
      <c r="CWD222" s="3"/>
      <c r="CWE222" s="3"/>
      <c r="CWF222" s="3"/>
      <c r="CWG222" s="3"/>
      <c r="CWH222" s="3"/>
      <c r="CWI222" s="3"/>
      <c r="CWJ222" s="3"/>
      <c r="CWK222" s="3"/>
      <c r="CWL222" s="3"/>
      <c r="CWM222" s="3"/>
      <c r="CWN222" s="3"/>
      <c r="CWO222" s="3"/>
      <c r="CWP222" s="3"/>
      <c r="CWQ222" s="3"/>
      <c r="CWR222" s="3"/>
      <c r="CWS222" s="3"/>
      <c r="CWT222" s="3"/>
      <c r="CWU222" s="3"/>
      <c r="CWV222" s="3"/>
      <c r="CWW222" s="3"/>
      <c r="CWX222" s="3"/>
      <c r="CWY222" s="3"/>
      <c r="CWZ222" s="3"/>
      <c r="CXA222" s="3"/>
      <c r="CXB222" s="3"/>
      <c r="CXC222" s="3"/>
      <c r="CXD222" s="3"/>
      <c r="CXE222" s="3"/>
      <c r="CXF222" s="3"/>
      <c r="CXG222" s="3"/>
      <c r="CXH222" s="3"/>
      <c r="CXI222" s="3"/>
      <c r="CXJ222" s="3"/>
      <c r="CXK222" s="3"/>
      <c r="CXL222" s="3"/>
      <c r="CXM222" s="3"/>
      <c r="CXN222" s="3"/>
      <c r="CXO222" s="3"/>
      <c r="CXP222" s="3"/>
      <c r="CXQ222" s="3"/>
      <c r="CXR222" s="3"/>
      <c r="CXS222" s="3"/>
      <c r="CXT222" s="3"/>
      <c r="CXU222" s="3"/>
      <c r="CXV222" s="3"/>
      <c r="CXW222" s="3"/>
      <c r="CXX222" s="3"/>
      <c r="CXY222" s="3"/>
      <c r="CXZ222" s="3"/>
      <c r="CYA222" s="3"/>
      <c r="CYB222" s="3"/>
      <c r="CYC222" s="3"/>
      <c r="CYD222" s="3"/>
      <c r="CYE222" s="3"/>
      <c r="CYF222" s="3"/>
      <c r="CYG222" s="3"/>
      <c r="CYH222" s="3"/>
      <c r="CYI222" s="3"/>
      <c r="CYJ222" s="3"/>
      <c r="CYK222" s="3"/>
      <c r="CYL222" s="3"/>
      <c r="CYM222" s="3"/>
      <c r="CYN222" s="3"/>
      <c r="CYO222" s="3"/>
      <c r="CYP222" s="3"/>
      <c r="CYQ222" s="3"/>
      <c r="CYR222" s="3"/>
      <c r="CYS222" s="3"/>
      <c r="CYT222" s="3"/>
      <c r="CYU222" s="3"/>
      <c r="CYV222" s="3"/>
      <c r="CYW222" s="3"/>
      <c r="CYX222" s="3"/>
      <c r="CYY222" s="3"/>
      <c r="CYZ222" s="3"/>
      <c r="CZA222" s="3"/>
      <c r="CZB222" s="3"/>
      <c r="CZC222" s="3"/>
      <c r="CZD222" s="3"/>
      <c r="CZE222" s="3"/>
      <c r="CZF222" s="3"/>
      <c r="CZG222" s="3"/>
      <c r="CZH222" s="3"/>
      <c r="CZI222" s="3"/>
      <c r="CZJ222" s="3"/>
      <c r="CZK222" s="3"/>
      <c r="CZL222" s="3"/>
      <c r="CZM222" s="3"/>
      <c r="CZN222" s="3"/>
      <c r="CZO222" s="3"/>
      <c r="CZP222" s="3"/>
      <c r="CZQ222" s="3"/>
      <c r="CZR222" s="3"/>
      <c r="CZS222" s="3"/>
      <c r="CZT222" s="3"/>
      <c r="CZU222" s="3"/>
      <c r="CZV222" s="3"/>
      <c r="CZW222" s="3"/>
      <c r="CZX222" s="3"/>
      <c r="CZY222" s="3"/>
      <c r="CZZ222" s="3"/>
      <c r="DAA222" s="3"/>
      <c r="DAB222" s="3"/>
      <c r="DAC222" s="3"/>
      <c r="DAD222" s="3"/>
      <c r="DAE222" s="3"/>
      <c r="DAF222" s="3"/>
      <c r="DAG222" s="3"/>
      <c r="DAH222" s="3"/>
      <c r="DAI222" s="3"/>
      <c r="DAJ222" s="3"/>
      <c r="DAK222" s="3"/>
      <c r="DAL222" s="3"/>
      <c r="DAM222" s="3"/>
      <c r="DAN222" s="3"/>
      <c r="DAO222" s="3"/>
      <c r="DAP222" s="3"/>
      <c r="DAQ222" s="3"/>
      <c r="DAR222" s="3"/>
      <c r="DAS222" s="3"/>
      <c r="DAT222" s="3"/>
      <c r="DAU222" s="3"/>
      <c r="DAV222" s="3"/>
      <c r="DAW222" s="3"/>
      <c r="DAX222" s="3"/>
      <c r="DAY222" s="3"/>
      <c r="DAZ222" s="3"/>
      <c r="DBA222" s="3"/>
      <c r="DBB222" s="3"/>
      <c r="DBC222" s="3"/>
      <c r="DBD222" s="3"/>
      <c r="DBE222" s="3"/>
      <c r="DBF222" s="3"/>
      <c r="DBG222" s="3"/>
      <c r="DBH222" s="3"/>
      <c r="DBI222" s="3"/>
      <c r="DBJ222" s="3"/>
      <c r="DBK222" s="3"/>
      <c r="DBL222" s="3"/>
      <c r="DBM222" s="3"/>
      <c r="DBN222" s="3"/>
      <c r="DBO222" s="3"/>
      <c r="DBP222" s="3"/>
      <c r="DBQ222" s="3"/>
      <c r="DBR222" s="3"/>
      <c r="DBS222" s="3"/>
      <c r="DBT222" s="3"/>
      <c r="DBU222" s="3"/>
      <c r="DBV222" s="3"/>
      <c r="DBW222" s="3"/>
      <c r="DBX222" s="3"/>
      <c r="DBY222" s="3"/>
      <c r="DBZ222" s="3"/>
      <c r="DCA222" s="3"/>
      <c r="DCB222" s="3"/>
      <c r="DCC222" s="3"/>
      <c r="DCD222" s="3"/>
      <c r="DCE222" s="3"/>
      <c r="DCF222" s="3"/>
      <c r="DCG222" s="3"/>
      <c r="DCH222" s="3"/>
      <c r="DCI222" s="3"/>
      <c r="DCJ222" s="3"/>
      <c r="DCK222" s="3"/>
      <c r="DCL222" s="3"/>
      <c r="DCM222" s="3"/>
      <c r="DCN222" s="3"/>
      <c r="DCO222" s="3"/>
      <c r="DCP222" s="3"/>
      <c r="DCQ222" s="3"/>
      <c r="DCR222" s="3"/>
      <c r="DCS222" s="3"/>
      <c r="DCT222" s="3"/>
      <c r="DCU222" s="3"/>
      <c r="DCV222" s="3"/>
      <c r="DCW222" s="3"/>
      <c r="DCX222" s="3"/>
      <c r="DCY222" s="3"/>
      <c r="DCZ222" s="3"/>
      <c r="DDA222" s="3"/>
      <c r="DDB222" s="3"/>
      <c r="DDC222" s="3"/>
      <c r="DDD222" s="3"/>
      <c r="DDE222" s="3"/>
      <c r="DDF222" s="3"/>
      <c r="DDG222" s="3"/>
      <c r="DDH222" s="3"/>
      <c r="DDI222" s="3"/>
      <c r="DDJ222" s="3"/>
      <c r="DDK222" s="3"/>
      <c r="DDL222" s="3"/>
      <c r="DDM222" s="3"/>
      <c r="DDN222" s="3"/>
      <c r="DDO222" s="3"/>
      <c r="DDP222" s="3"/>
      <c r="DDQ222" s="3"/>
      <c r="DDR222" s="3"/>
      <c r="DDS222" s="3"/>
      <c r="DDT222" s="3"/>
      <c r="DDU222" s="3"/>
      <c r="DDV222" s="3"/>
      <c r="DDW222" s="3"/>
      <c r="DDX222" s="3"/>
      <c r="DDY222" s="3"/>
      <c r="DDZ222" s="3"/>
      <c r="DEA222" s="3"/>
      <c r="DEB222" s="3"/>
      <c r="DEC222" s="3"/>
      <c r="DED222" s="3"/>
      <c r="DEE222" s="3"/>
      <c r="DEF222" s="3"/>
      <c r="DEG222" s="3"/>
      <c r="DEH222" s="3"/>
      <c r="DEI222" s="3"/>
      <c r="DEJ222" s="3"/>
      <c r="DEK222" s="3"/>
      <c r="DEL222" s="3"/>
      <c r="DEM222" s="3"/>
      <c r="DEN222" s="3"/>
      <c r="DEO222" s="3"/>
      <c r="DEP222" s="3"/>
      <c r="DEQ222" s="3"/>
      <c r="DER222" s="3"/>
      <c r="DES222" s="3"/>
      <c r="DET222" s="3"/>
      <c r="DEU222" s="3"/>
      <c r="DEV222" s="3"/>
      <c r="DEW222" s="3"/>
      <c r="DEX222" s="3"/>
      <c r="DEY222" s="3"/>
      <c r="DEZ222" s="3"/>
      <c r="DFA222" s="3"/>
      <c r="DFB222" s="3"/>
      <c r="DFC222" s="3"/>
      <c r="DFD222" s="3"/>
      <c r="DFE222" s="3"/>
      <c r="DFF222" s="3"/>
      <c r="DFG222" s="3"/>
      <c r="DFH222" s="3"/>
      <c r="DFI222" s="3"/>
      <c r="DFJ222" s="3"/>
      <c r="DFK222" s="3"/>
      <c r="DFL222" s="3"/>
      <c r="DFM222" s="3"/>
      <c r="DFN222" s="3"/>
      <c r="DFO222" s="3"/>
      <c r="DFP222" s="3"/>
      <c r="DFQ222" s="3"/>
      <c r="DFR222" s="3"/>
      <c r="DFS222" s="3"/>
      <c r="DFT222" s="3"/>
      <c r="DFU222" s="3"/>
      <c r="DFV222" s="3"/>
      <c r="DFW222" s="3"/>
      <c r="DFX222" s="3"/>
      <c r="DFY222" s="3"/>
      <c r="DFZ222" s="3"/>
      <c r="DGA222" s="3"/>
      <c r="DGB222" s="3"/>
      <c r="DGC222" s="3"/>
      <c r="DGD222" s="3"/>
      <c r="DGE222" s="3"/>
      <c r="DGF222" s="3"/>
      <c r="DGG222" s="3"/>
      <c r="DGH222" s="3"/>
      <c r="DGI222" s="3"/>
      <c r="DGJ222" s="3"/>
      <c r="DGK222" s="3"/>
      <c r="DGL222" s="3"/>
      <c r="DGM222" s="3"/>
      <c r="DGN222" s="3"/>
      <c r="DGO222" s="3"/>
      <c r="DGP222" s="3"/>
      <c r="DGQ222" s="3"/>
      <c r="DGR222" s="3"/>
      <c r="DGS222" s="3"/>
      <c r="DGT222" s="3"/>
      <c r="DGU222" s="3"/>
      <c r="DGV222" s="3"/>
      <c r="DGW222" s="3"/>
      <c r="DGX222" s="3"/>
      <c r="DGY222" s="3"/>
      <c r="DGZ222" s="3"/>
      <c r="DHA222" s="3"/>
      <c r="DHB222" s="3"/>
      <c r="DHC222" s="3"/>
      <c r="DHD222" s="3"/>
      <c r="DHE222" s="3"/>
      <c r="DHF222" s="3"/>
      <c r="DHG222" s="3"/>
      <c r="DHH222" s="3"/>
      <c r="DHI222" s="3"/>
      <c r="DHJ222" s="3"/>
      <c r="DHK222" s="3"/>
      <c r="DHL222" s="3"/>
      <c r="DHM222" s="3"/>
      <c r="DHN222" s="3"/>
      <c r="DHO222" s="3"/>
      <c r="DHP222" s="3"/>
      <c r="DHQ222" s="3"/>
      <c r="DHR222" s="3"/>
      <c r="DHS222" s="3"/>
      <c r="DHT222" s="3"/>
      <c r="DHU222" s="3"/>
      <c r="DHV222" s="3"/>
      <c r="DHW222" s="3"/>
      <c r="DHX222" s="3"/>
      <c r="DHY222" s="3"/>
      <c r="DHZ222" s="3"/>
      <c r="DIA222" s="3"/>
      <c r="DIB222" s="3"/>
      <c r="DIC222" s="3"/>
      <c r="DID222" s="3"/>
      <c r="DIE222" s="3"/>
      <c r="DIF222" s="3"/>
      <c r="DIG222" s="3"/>
      <c r="DIH222" s="3"/>
      <c r="DII222" s="3"/>
      <c r="DIJ222" s="3"/>
      <c r="DIK222" s="3"/>
      <c r="DIL222" s="3"/>
      <c r="DIM222" s="3"/>
      <c r="DIN222" s="3"/>
      <c r="DIO222" s="3"/>
      <c r="DIP222" s="3"/>
      <c r="DIQ222" s="3"/>
      <c r="DIR222" s="3"/>
      <c r="DIS222" s="3"/>
      <c r="DIT222" s="3"/>
      <c r="DIU222" s="3"/>
      <c r="DIV222" s="3"/>
      <c r="DIW222" s="3"/>
      <c r="DIX222" s="3"/>
      <c r="DIY222" s="3"/>
      <c r="DIZ222" s="3"/>
      <c r="DJA222" s="3"/>
      <c r="DJB222" s="3"/>
      <c r="DJC222" s="3"/>
      <c r="DJD222" s="3"/>
      <c r="DJE222" s="3"/>
      <c r="DJF222" s="3"/>
      <c r="DJG222" s="3"/>
      <c r="DJH222" s="3"/>
      <c r="DJI222" s="3"/>
      <c r="DJJ222" s="3"/>
      <c r="DJK222" s="3"/>
      <c r="DJL222" s="3"/>
      <c r="DJM222" s="3"/>
      <c r="DJN222" s="3"/>
      <c r="DJO222" s="3"/>
      <c r="DJP222" s="3"/>
      <c r="DJQ222" s="3"/>
      <c r="DJR222" s="3"/>
      <c r="DJS222" s="3"/>
      <c r="DJT222" s="3"/>
      <c r="DJU222" s="3"/>
      <c r="DJV222" s="3"/>
      <c r="DJW222" s="3"/>
      <c r="DJX222" s="3"/>
      <c r="DJY222" s="3"/>
      <c r="DJZ222" s="3"/>
      <c r="DKA222" s="3"/>
      <c r="DKB222" s="3"/>
      <c r="DKC222" s="3"/>
      <c r="DKD222" s="3"/>
      <c r="DKE222" s="3"/>
      <c r="DKF222" s="3"/>
      <c r="DKG222" s="3"/>
      <c r="DKH222" s="3"/>
      <c r="DKI222" s="3"/>
      <c r="DKJ222" s="3"/>
      <c r="DKK222" s="3"/>
      <c r="DKL222" s="3"/>
      <c r="DKM222" s="3"/>
      <c r="DKN222" s="3"/>
      <c r="DKO222" s="3"/>
      <c r="DKP222" s="3"/>
      <c r="DKQ222" s="3"/>
      <c r="DKR222" s="3"/>
      <c r="DKS222" s="3"/>
      <c r="DKT222" s="3"/>
      <c r="DKU222" s="3"/>
      <c r="DKV222" s="3"/>
      <c r="DKW222" s="3"/>
      <c r="DKX222" s="3"/>
      <c r="DKY222" s="3"/>
      <c r="DKZ222" s="3"/>
      <c r="DLA222" s="3"/>
      <c r="DLB222" s="3"/>
      <c r="DLC222" s="3"/>
      <c r="DLD222" s="3"/>
      <c r="DLE222" s="3"/>
      <c r="DLF222" s="3"/>
      <c r="DLG222" s="3"/>
      <c r="DLH222" s="3"/>
      <c r="DLI222" s="3"/>
      <c r="DLJ222" s="3"/>
      <c r="DLK222" s="3"/>
      <c r="DLL222" s="3"/>
      <c r="DLM222" s="3"/>
      <c r="DLN222" s="3"/>
      <c r="DLO222" s="3"/>
      <c r="DLP222" s="3"/>
      <c r="DLQ222" s="3"/>
      <c r="DLR222" s="3"/>
      <c r="DLS222" s="3"/>
      <c r="DLT222" s="3"/>
      <c r="DLU222" s="3"/>
      <c r="DLV222" s="3"/>
      <c r="DLW222" s="3"/>
      <c r="DLX222" s="3"/>
      <c r="DLY222" s="3"/>
      <c r="DLZ222" s="3"/>
      <c r="DMA222" s="3"/>
      <c r="DMB222" s="3"/>
      <c r="DMC222" s="3"/>
      <c r="DMD222" s="3"/>
      <c r="DME222" s="3"/>
      <c r="DMF222" s="3"/>
      <c r="DMG222" s="3"/>
      <c r="DMH222" s="3"/>
      <c r="DMI222" s="3"/>
      <c r="DMJ222" s="3"/>
      <c r="DMK222" s="3"/>
      <c r="DML222" s="3"/>
      <c r="DMM222" s="3"/>
      <c r="DMN222" s="3"/>
      <c r="DMO222" s="3"/>
      <c r="DMP222" s="3"/>
      <c r="DMQ222" s="3"/>
      <c r="DMR222" s="3"/>
      <c r="DMS222" s="3"/>
      <c r="DMT222" s="3"/>
      <c r="DMU222" s="3"/>
      <c r="DMV222" s="3"/>
      <c r="DMW222" s="3"/>
      <c r="DMX222" s="3"/>
      <c r="DMY222" s="3"/>
      <c r="DMZ222" s="3"/>
      <c r="DNA222" s="3"/>
      <c r="DNB222" s="3"/>
      <c r="DNC222" s="3"/>
      <c r="DND222" s="3"/>
      <c r="DNE222" s="3"/>
      <c r="DNF222" s="3"/>
      <c r="DNG222" s="3"/>
      <c r="DNH222" s="3"/>
      <c r="DNI222" s="3"/>
      <c r="DNJ222" s="3"/>
      <c r="DNK222" s="3"/>
      <c r="DNL222" s="3"/>
      <c r="DNM222" s="3"/>
      <c r="DNN222" s="3"/>
      <c r="DNO222" s="3"/>
      <c r="DNP222" s="3"/>
      <c r="DNQ222" s="3"/>
      <c r="DNR222" s="3"/>
      <c r="DNS222" s="3"/>
      <c r="DNT222" s="3"/>
      <c r="DNU222" s="3"/>
      <c r="DNV222" s="3"/>
      <c r="DNW222" s="3"/>
      <c r="DNX222" s="3"/>
      <c r="DNY222" s="3"/>
      <c r="DNZ222" s="3"/>
      <c r="DOA222" s="3"/>
      <c r="DOB222" s="3"/>
      <c r="DOC222" s="3"/>
      <c r="DOD222" s="3"/>
      <c r="DOE222" s="3"/>
      <c r="DOF222" s="3"/>
      <c r="DOG222" s="3"/>
      <c r="DOH222" s="3"/>
      <c r="DOI222" s="3"/>
      <c r="DOJ222" s="3"/>
      <c r="DOK222" s="3"/>
      <c r="DOL222" s="3"/>
      <c r="DOM222" s="3"/>
      <c r="DON222" s="3"/>
      <c r="DOO222" s="3"/>
      <c r="DOP222" s="3"/>
      <c r="DOQ222" s="3"/>
      <c r="DOR222" s="3"/>
      <c r="DOS222" s="3"/>
      <c r="DOT222" s="3"/>
      <c r="DOU222" s="3"/>
      <c r="DOV222" s="3"/>
      <c r="DOW222" s="3"/>
      <c r="DOX222" s="3"/>
      <c r="DOY222" s="3"/>
      <c r="DOZ222" s="3"/>
      <c r="DPA222" s="3"/>
      <c r="DPB222" s="3"/>
      <c r="DPC222" s="3"/>
      <c r="DPD222" s="3"/>
      <c r="DPE222" s="3"/>
      <c r="DPF222" s="3"/>
      <c r="DPG222" s="3"/>
      <c r="DPH222" s="3"/>
      <c r="DPI222" s="3"/>
      <c r="DPJ222" s="3"/>
      <c r="DPK222" s="3"/>
      <c r="DPL222" s="3"/>
      <c r="DPM222" s="3"/>
      <c r="DPN222" s="3"/>
      <c r="DPO222" s="3"/>
      <c r="DPP222" s="3"/>
      <c r="DPQ222" s="3"/>
      <c r="DPR222" s="3"/>
      <c r="DPS222" s="3"/>
      <c r="DPT222" s="3"/>
      <c r="DPU222" s="3"/>
      <c r="DPV222" s="3"/>
      <c r="DPW222" s="3"/>
      <c r="DPX222" s="3"/>
      <c r="DPY222" s="3"/>
      <c r="DPZ222" s="3"/>
      <c r="DQA222" s="3"/>
      <c r="DQB222" s="3"/>
      <c r="DQC222" s="3"/>
      <c r="DQD222" s="3"/>
      <c r="DQE222" s="3"/>
      <c r="DQF222" s="3"/>
      <c r="DQG222" s="3"/>
      <c r="DQH222" s="3"/>
      <c r="DQI222" s="3"/>
      <c r="DQJ222" s="3"/>
      <c r="DQK222" s="3"/>
      <c r="DQL222" s="3"/>
      <c r="DQM222" s="3"/>
      <c r="DQN222" s="3"/>
      <c r="DQO222" s="3"/>
      <c r="DQP222" s="3"/>
      <c r="DQQ222" s="3"/>
      <c r="DQR222" s="3"/>
      <c r="DQS222" s="3"/>
      <c r="DQT222" s="3"/>
      <c r="DQU222" s="3"/>
      <c r="DQV222" s="3"/>
      <c r="DQW222" s="3"/>
      <c r="DQX222" s="3"/>
      <c r="DQY222" s="3"/>
      <c r="DQZ222" s="3"/>
      <c r="DRA222" s="3"/>
      <c r="DRB222" s="3"/>
      <c r="DRC222" s="3"/>
      <c r="DRD222" s="3"/>
      <c r="DRE222" s="3"/>
      <c r="DRF222" s="3"/>
      <c r="DRG222" s="3"/>
      <c r="DRH222" s="3"/>
      <c r="DRI222" s="3"/>
      <c r="DRJ222" s="3"/>
      <c r="DRK222" s="3"/>
      <c r="DRL222" s="3"/>
      <c r="DRM222" s="3"/>
      <c r="DRN222" s="3"/>
      <c r="DRO222" s="3"/>
      <c r="DRP222" s="3"/>
      <c r="DRQ222" s="3"/>
      <c r="DRR222" s="3"/>
      <c r="DRS222" s="3"/>
      <c r="DRT222" s="3"/>
      <c r="DRU222" s="3"/>
      <c r="DRV222" s="3"/>
      <c r="DRW222" s="3"/>
      <c r="DRX222" s="3"/>
      <c r="DRY222" s="3"/>
      <c r="DRZ222" s="3"/>
      <c r="DSA222" s="3"/>
      <c r="DSB222" s="3"/>
      <c r="DSC222" s="3"/>
      <c r="DSD222" s="3"/>
      <c r="DSE222" s="3"/>
      <c r="DSF222" s="3"/>
      <c r="DSG222" s="3"/>
      <c r="DSH222" s="3"/>
      <c r="DSI222" s="3"/>
      <c r="DSJ222" s="3"/>
      <c r="DSK222" s="3"/>
      <c r="DSL222" s="3"/>
      <c r="DSM222" s="3"/>
      <c r="DSN222" s="3"/>
      <c r="DSO222" s="3"/>
      <c r="DSP222" s="3"/>
      <c r="DSQ222" s="3"/>
      <c r="DSR222" s="3"/>
      <c r="DSS222" s="3"/>
      <c r="DST222" s="3"/>
      <c r="DSU222" s="3"/>
      <c r="DSV222" s="3"/>
      <c r="DSW222" s="3"/>
      <c r="DSX222" s="3"/>
      <c r="DSY222" s="3"/>
      <c r="DSZ222" s="3"/>
      <c r="DTA222" s="3"/>
      <c r="DTB222" s="3"/>
      <c r="DTC222" s="3"/>
      <c r="DTD222" s="3"/>
      <c r="DTE222" s="3"/>
      <c r="DTF222" s="3"/>
      <c r="DTG222" s="3"/>
      <c r="DTH222" s="3"/>
      <c r="DTI222" s="3"/>
      <c r="DTJ222" s="3"/>
      <c r="DTK222" s="3"/>
      <c r="DTL222" s="3"/>
      <c r="DTM222" s="3"/>
      <c r="DTN222" s="3"/>
      <c r="DTO222" s="3"/>
      <c r="DTP222" s="3"/>
      <c r="DTQ222" s="3"/>
      <c r="DTR222" s="3"/>
      <c r="DTS222" s="3"/>
      <c r="DTT222" s="3"/>
      <c r="DTU222" s="3"/>
      <c r="DTV222" s="3"/>
      <c r="DTW222" s="3"/>
      <c r="DTX222" s="3"/>
      <c r="DTY222" s="3"/>
      <c r="DTZ222" s="3"/>
      <c r="DUA222" s="3"/>
      <c r="DUB222" s="3"/>
      <c r="DUC222" s="3"/>
      <c r="DUD222" s="3"/>
      <c r="DUE222" s="3"/>
      <c r="DUF222" s="3"/>
      <c r="DUG222" s="3"/>
      <c r="DUH222" s="3"/>
      <c r="DUI222" s="3"/>
      <c r="DUJ222" s="3"/>
      <c r="DUK222" s="3"/>
      <c r="DUL222" s="3"/>
      <c r="DUM222" s="3"/>
      <c r="DUN222" s="3"/>
      <c r="DUO222" s="3"/>
      <c r="DUP222" s="3"/>
      <c r="DUQ222" s="3"/>
      <c r="DUR222" s="3"/>
      <c r="DUS222" s="3"/>
      <c r="DUT222" s="3"/>
      <c r="DUU222" s="3"/>
      <c r="DUV222" s="3"/>
      <c r="DUW222" s="3"/>
      <c r="DUX222" s="3"/>
      <c r="DUY222" s="3"/>
      <c r="DUZ222" s="3"/>
      <c r="DVA222" s="3"/>
      <c r="DVB222" s="3"/>
      <c r="DVC222" s="3"/>
      <c r="DVD222" s="3"/>
      <c r="DVE222" s="3"/>
      <c r="DVF222" s="3"/>
      <c r="DVG222" s="3"/>
      <c r="DVH222" s="3"/>
      <c r="DVI222" s="3"/>
      <c r="DVJ222" s="3"/>
      <c r="DVK222" s="3"/>
      <c r="DVL222" s="3"/>
      <c r="DVM222" s="3"/>
      <c r="DVN222" s="3"/>
      <c r="DVO222" s="3"/>
      <c r="DVP222" s="3"/>
      <c r="DVQ222" s="3"/>
      <c r="DVR222" s="3"/>
      <c r="DVS222" s="3"/>
      <c r="DVT222" s="3"/>
      <c r="DVU222" s="3"/>
      <c r="DVV222" s="3"/>
      <c r="DVW222" s="3"/>
      <c r="DVX222" s="3"/>
      <c r="DVY222" s="3"/>
      <c r="DVZ222" s="3"/>
      <c r="DWA222" s="3"/>
      <c r="DWB222" s="3"/>
      <c r="DWC222" s="3"/>
      <c r="DWD222" s="3"/>
      <c r="DWE222" s="3"/>
      <c r="DWF222" s="3"/>
      <c r="DWG222" s="3"/>
      <c r="DWH222" s="3"/>
      <c r="DWI222" s="3"/>
      <c r="DWJ222" s="3"/>
      <c r="DWK222" s="3"/>
      <c r="DWL222" s="3"/>
      <c r="DWM222" s="3"/>
      <c r="DWN222" s="3"/>
      <c r="DWO222" s="3"/>
      <c r="DWP222" s="3"/>
      <c r="DWQ222" s="3"/>
      <c r="DWR222" s="3"/>
      <c r="DWS222" s="3"/>
      <c r="DWT222" s="3"/>
      <c r="DWU222" s="3"/>
      <c r="DWV222" s="3"/>
      <c r="DWW222" s="3"/>
      <c r="DWX222" s="3"/>
      <c r="DWY222" s="3"/>
      <c r="DWZ222" s="3"/>
      <c r="DXA222" s="3"/>
      <c r="DXB222" s="3"/>
      <c r="DXC222" s="3"/>
      <c r="DXD222" s="3"/>
      <c r="DXE222" s="3"/>
      <c r="DXF222" s="3"/>
      <c r="DXG222" s="3"/>
      <c r="DXH222" s="3"/>
      <c r="DXI222" s="3"/>
      <c r="DXJ222" s="3"/>
      <c r="DXK222" s="3"/>
      <c r="DXL222" s="3"/>
      <c r="DXM222" s="3"/>
      <c r="DXN222" s="3"/>
      <c r="DXO222" s="3"/>
      <c r="DXP222" s="3"/>
      <c r="DXQ222" s="3"/>
      <c r="DXR222" s="3"/>
      <c r="DXS222" s="3"/>
      <c r="DXT222" s="3"/>
      <c r="DXU222" s="3"/>
      <c r="DXV222" s="3"/>
      <c r="DXW222" s="3"/>
      <c r="DXX222" s="3"/>
      <c r="DXY222" s="3"/>
      <c r="DXZ222" s="3"/>
      <c r="DYA222" s="3"/>
      <c r="DYB222" s="3"/>
      <c r="DYC222" s="3"/>
      <c r="DYD222" s="3"/>
      <c r="DYE222" s="3"/>
      <c r="DYF222" s="3"/>
      <c r="DYG222" s="3"/>
      <c r="DYH222" s="3"/>
      <c r="DYI222" s="3"/>
      <c r="DYJ222" s="3"/>
      <c r="DYK222" s="3"/>
      <c r="DYL222" s="3"/>
      <c r="DYM222" s="3"/>
      <c r="DYN222" s="3"/>
      <c r="DYO222" s="3"/>
      <c r="DYP222" s="3"/>
      <c r="DYQ222" s="3"/>
      <c r="DYR222" s="3"/>
      <c r="DYS222" s="3"/>
      <c r="DYT222" s="3"/>
      <c r="DYU222" s="3"/>
      <c r="DYV222" s="3"/>
      <c r="DYW222" s="3"/>
      <c r="DYX222" s="3"/>
      <c r="DYY222" s="3"/>
      <c r="DYZ222" s="3"/>
      <c r="DZA222" s="3"/>
      <c r="DZB222" s="3"/>
      <c r="DZC222" s="3"/>
      <c r="DZD222" s="3"/>
      <c r="DZE222" s="3"/>
      <c r="DZF222" s="3"/>
      <c r="DZG222" s="3"/>
      <c r="DZH222" s="3"/>
      <c r="DZI222" s="3"/>
      <c r="DZJ222" s="3"/>
      <c r="DZK222" s="3"/>
      <c r="DZL222" s="3"/>
      <c r="DZM222" s="3"/>
      <c r="DZN222" s="3"/>
      <c r="DZO222" s="3"/>
      <c r="DZP222" s="3"/>
      <c r="DZQ222" s="3"/>
      <c r="DZR222" s="3"/>
      <c r="DZS222" s="3"/>
      <c r="DZT222" s="3"/>
      <c r="DZU222" s="3"/>
      <c r="DZV222" s="3"/>
      <c r="DZW222" s="3"/>
      <c r="DZX222" s="3"/>
      <c r="DZY222" s="3"/>
      <c r="DZZ222" s="3"/>
      <c r="EAA222" s="3"/>
      <c r="EAB222" s="3"/>
      <c r="EAC222" s="3"/>
      <c r="EAD222" s="3"/>
      <c r="EAE222" s="3"/>
      <c r="EAF222" s="3"/>
      <c r="EAG222" s="3"/>
      <c r="EAH222" s="3"/>
      <c r="EAI222" s="3"/>
      <c r="EAJ222" s="3"/>
      <c r="EAK222" s="3"/>
      <c r="EAL222" s="3"/>
      <c r="EAM222" s="3"/>
      <c r="EAN222" s="3"/>
      <c r="EAO222" s="3"/>
      <c r="EAP222" s="3"/>
      <c r="EAQ222" s="3"/>
      <c r="EAR222" s="3"/>
      <c r="EAS222" s="3"/>
      <c r="EAT222" s="3"/>
      <c r="EAU222" s="3"/>
      <c r="EAV222" s="3"/>
      <c r="EAW222" s="3"/>
      <c r="EAX222" s="3"/>
      <c r="EAY222" s="3"/>
      <c r="EAZ222" s="3"/>
      <c r="EBA222" s="3"/>
      <c r="EBB222" s="3"/>
      <c r="EBC222" s="3"/>
      <c r="EBD222" s="3"/>
      <c r="EBE222" s="3"/>
      <c r="EBF222" s="3"/>
      <c r="EBG222" s="3"/>
      <c r="EBH222" s="3"/>
      <c r="EBI222" s="3"/>
      <c r="EBJ222" s="3"/>
      <c r="EBK222" s="3"/>
      <c r="EBL222" s="3"/>
      <c r="EBM222" s="3"/>
      <c r="EBN222" s="3"/>
      <c r="EBO222" s="3"/>
      <c r="EBP222" s="3"/>
      <c r="EBQ222" s="3"/>
      <c r="EBR222" s="3"/>
      <c r="EBS222" s="3"/>
      <c r="EBT222" s="3"/>
      <c r="EBU222" s="3"/>
      <c r="EBV222" s="3"/>
      <c r="EBW222" s="3"/>
      <c r="EBX222" s="3"/>
      <c r="EBY222" s="3"/>
      <c r="EBZ222" s="3"/>
      <c r="ECA222" s="3"/>
      <c r="ECB222" s="3"/>
      <c r="ECC222" s="3"/>
      <c r="ECD222" s="3"/>
      <c r="ECE222" s="3"/>
      <c r="ECF222" s="3"/>
      <c r="ECG222" s="3"/>
      <c r="ECH222" s="3"/>
      <c r="ECI222" s="3"/>
      <c r="ECJ222" s="3"/>
      <c r="ECK222" s="3"/>
      <c r="ECL222" s="3"/>
      <c r="ECM222" s="3"/>
      <c r="ECN222" s="3"/>
      <c r="ECO222" s="3"/>
      <c r="ECP222" s="3"/>
      <c r="ECQ222" s="3"/>
      <c r="ECR222" s="3"/>
      <c r="ECS222" s="3"/>
      <c r="ECT222" s="3"/>
      <c r="ECU222" s="3"/>
      <c r="ECV222" s="3"/>
      <c r="ECW222" s="3"/>
      <c r="ECX222" s="3"/>
      <c r="ECY222" s="3"/>
      <c r="ECZ222" s="3"/>
      <c r="EDA222" s="3"/>
      <c r="EDB222" s="3"/>
      <c r="EDC222" s="3"/>
      <c r="EDD222" s="3"/>
      <c r="EDE222" s="3"/>
      <c r="EDF222" s="3"/>
      <c r="EDG222" s="3"/>
      <c r="EDH222" s="3"/>
      <c r="EDI222" s="3"/>
      <c r="EDJ222" s="3"/>
      <c r="EDK222" s="3"/>
      <c r="EDL222" s="3"/>
      <c r="EDM222" s="3"/>
      <c r="EDN222" s="3"/>
      <c r="EDO222" s="3"/>
      <c r="EDP222" s="3"/>
      <c r="EDQ222" s="3"/>
      <c r="EDR222" s="3"/>
      <c r="EDS222" s="3"/>
      <c r="EDT222" s="3"/>
      <c r="EDU222" s="3"/>
      <c r="EDV222" s="3"/>
      <c r="EDW222" s="3"/>
      <c r="EDX222" s="3"/>
      <c r="EDY222" s="3"/>
      <c r="EDZ222" s="3"/>
      <c r="EEA222" s="3"/>
      <c r="EEB222" s="3"/>
      <c r="EEC222" s="3"/>
      <c r="EED222" s="3"/>
      <c r="EEE222" s="3"/>
      <c r="EEF222" s="3"/>
      <c r="EEG222" s="3"/>
      <c r="EEH222" s="3"/>
      <c r="EEI222" s="3"/>
      <c r="EEJ222" s="3"/>
      <c r="EEK222" s="3"/>
      <c r="EEL222" s="3"/>
      <c r="EEM222" s="3"/>
      <c r="EEN222" s="3"/>
      <c r="EEO222" s="3"/>
      <c r="EEP222" s="3"/>
      <c r="EEQ222" s="3"/>
      <c r="EER222" s="3"/>
      <c r="EES222" s="3"/>
      <c r="EET222" s="3"/>
      <c r="EEU222" s="3"/>
      <c r="EEV222" s="3"/>
      <c r="EEW222" s="3"/>
      <c r="EEX222" s="3"/>
      <c r="EEY222" s="3"/>
      <c r="EEZ222" s="3"/>
      <c r="EFA222" s="3"/>
      <c r="EFB222" s="3"/>
      <c r="EFC222" s="3"/>
      <c r="EFD222" s="3"/>
      <c r="EFE222" s="3"/>
      <c r="EFF222" s="3"/>
      <c r="EFG222" s="3"/>
      <c r="EFH222" s="3"/>
      <c r="EFI222" s="3"/>
      <c r="EFJ222" s="3"/>
      <c r="EFK222" s="3"/>
      <c r="EFL222" s="3"/>
      <c r="EFM222" s="3"/>
      <c r="EFN222" s="3"/>
      <c r="EFO222" s="3"/>
      <c r="EFP222" s="3"/>
      <c r="EFQ222" s="3"/>
      <c r="EFR222" s="3"/>
      <c r="EFS222" s="3"/>
      <c r="EFT222" s="3"/>
      <c r="EFU222" s="3"/>
      <c r="EFV222" s="3"/>
      <c r="EFW222" s="3"/>
      <c r="EFX222" s="3"/>
      <c r="EFY222" s="3"/>
      <c r="EFZ222" s="3"/>
      <c r="EGA222" s="3"/>
      <c r="EGB222" s="3"/>
      <c r="EGC222" s="3"/>
      <c r="EGD222" s="3"/>
      <c r="EGE222" s="3"/>
      <c r="EGF222" s="3"/>
      <c r="EGG222" s="3"/>
      <c r="EGH222" s="3"/>
      <c r="EGI222" s="3"/>
      <c r="EGJ222" s="3"/>
      <c r="EGK222" s="3"/>
      <c r="EGL222" s="3"/>
      <c r="EGM222" s="3"/>
      <c r="EGN222" s="3"/>
      <c r="EGO222" s="3"/>
      <c r="EGP222" s="3"/>
      <c r="EGQ222" s="3"/>
      <c r="EGR222" s="3"/>
      <c r="EGS222" s="3"/>
      <c r="EGT222" s="3"/>
      <c r="EGU222" s="3"/>
      <c r="EGV222" s="3"/>
      <c r="EGW222" s="3"/>
      <c r="EGX222" s="3"/>
      <c r="EGY222" s="3"/>
      <c r="EGZ222" s="3"/>
      <c r="EHA222" s="3"/>
      <c r="EHB222" s="3"/>
      <c r="EHC222" s="3"/>
      <c r="EHD222" s="3"/>
      <c r="EHE222" s="3"/>
      <c r="EHF222" s="3"/>
      <c r="EHG222" s="3"/>
      <c r="EHH222" s="3"/>
      <c r="EHI222" s="3"/>
      <c r="EHJ222" s="3"/>
      <c r="EHK222" s="3"/>
      <c r="EHL222" s="3"/>
      <c r="EHM222" s="3"/>
      <c r="EHN222" s="3"/>
      <c r="EHO222" s="3"/>
      <c r="EHP222" s="3"/>
      <c r="EHQ222" s="3"/>
      <c r="EHR222" s="3"/>
      <c r="EHS222" s="3"/>
      <c r="EHT222" s="3"/>
      <c r="EHU222" s="3"/>
      <c r="EHV222" s="3"/>
      <c r="EHW222" s="3"/>
      <c r="EHX222" s="3"/>
      <c r="EHY222" s="3"/>
      <c r="EHZ222" s="3"/>
      <c r="EIA222" s="3"/>
      <c r="EIB222" s="3"/>
      <c r="EIC222" s="3"/>
      <c r="EID222" s="3"/>
      <c r="EIE222" s="3"/>
      <c r="EIF222" s="3"/>
      <c r="EIG222" s="3"/>
      <c r="EIH222" s="3"/>
      <c r="EII222" s="3"/>
      <c r="EIJ222" s="3"/>
      <c r="EIK222" s="3"/>
      <c r="EIL222" s="3"/>
      <c r="EIM222" s="3"/>
      <c r="EIN222" s="3"/>
      <c r="EIO222" s="3"/>
      <c r="EIP222" s="3"/>
      <c r="EIQ222" s="3"/>
      <c r="EIR222" s="3"/>
      <c r="EIS222" s="3"/>
      <c r="EIT222" s="3"/>
      <c r="EIU222" s="3"/>
      <c r="EIV222" s="3"/>
      <c r="EIW222" s="3"/>
      <c r="EIX222" s="3"/>
      <c r="EIY222" s="3"/>
      <c r="EIZ222" s="3"/>
      <c r="EJA222" s="3"/>
      <c r="EJB222" s="3"/>
      <c r="EJC222" s="3"/>
      <c r="EJD222" s="3"/>
      <c r="EJE222" s="3"/>
      <c r="EJF222" s="3"/>
      <c r="EJG222" s="3"/>
      <c r="EJH222" s="3"/>
      <c r="EJI222" s="3"/>
      <c r="EJJ222" s="3"/>
      <c r="EJK222" s="3"/>
      <c r="EJL222" s="3"/>
      <c r="EJM222" s="3"/>
      <c r="EJN222" s="3"/>
      <c r="EJO222" s="3"/>
      <c r="EJP222" s="3"/>
      <c r="EJQ222" s="3"/>
      <c r="EJR222" s="3"/>
      <c r="EJS222" s="3"/>
      <c r="EJT222" s="3"/>
      <c r="EJU222" s="3"/>
      <c r="EJV222" s="3"/>
      <c r="EJW222" s="3"/>
      <c r="EJX222" s="3"/>
      <c r="EJY222" s="3"/>
      <c r="EJZ222" s="3"/>
      <c r="EKA222" s="3"/>
      <c r="EKB222" s="3"/>
      <c r="EKC222" s="3"/>
      <c r="EKD222" s="3"/>
      <c r="EKE222" s="3"/>
      <c r="EKF222" s="3"/>
      <c r="EKG222" s="3"/>
      <c r="EKH222" s="3"/>
      <c r="EKI222" s="3"/>
      <c r="EKJ222" s="3"/>
      <c r="EKK222" s="3"/>
      <c r="EKL222" s="3"/>
      <c r="EKM222" s="3"/>
      <c r="EKN222" s="3"/>
      <c r="EKO222" s="3"/>
      <c r="EKP222" s="3"/>
      <c r="EKQ222" s="3"/>
      <c r="EKR222" s="3"/>
      <c r="EKS222" s="3"/>
      <c r="EKT222" s="3"/>
      <c r="EKU222" s="3"/>
      <c r="EKV222" s="3"/>
      <c r="EKW222" s="3"/>
      <c r="EKX222" s="3"/>
      <c r="EKY222" s="3"/>
      <c r="EKZ222" s="3"/>
      <c r="ELA222" s="3"/>
      <c r="ELB222" s="3"/>
      <c r="ELC222" s="3"/>
      <c r="ELD222" s="3"/>
      <c r="ELE222" s="3"/>
      <c r="ELF222" s="3"/>
      <c r="ELG222" s="3"/>
      <c r="ELH222" s="3"/>
      <c r="ELI222" s="3"/>
      <c r="ELJ222" s="3"/>
      <c r="ELK222" s="3"/>
      <c r="ELL222" s="3"/>
      <c r="ELM222" s="3"/>
      <c r="ELN222" s="3"/>
      <c r="ELO222" s="3"/>
      <c r="ELP222" s="3"/>
      <c r="ELQ222" s="3"/>
      <c r="ELR222" s="3"/>
      <c r="ELS222" s="3"/>
      <c r="ELT222" s="3"/>
      <c r="ELU222" s="3"/>
      <c r="ELV222" s="3"/>
      <c r="ELW222" s="3"/>
      <c r="ELX222" s="3"/>
      <c r="ELY222" s="3"/>
      <c r="ELZ222" s="3"/>
      <c r="EMA222" s="3"/>
      <c r="EMB222" s="3"/>
      <c r="EMC222" s="3"/>
      <c r="EMD222" s="3"/>
      <c r="EME222" s="3"/>
      <c r="EMF222" s="3"/>
      <c r="EMG222" s="3"/>
      <c r="EMH222" s="3"/>
      <c r="EMI222" s="3"/>
      <c r="EMJ222" s="3"/>
      <c r="EMK222" s="3"/>
      <c r="EML222" s="3"/>
      <c r="EMM222" s="3"/>
      <c r="EMN222" s="3"/>
      <c r="EMO222" s="3"/>
      <c r="EMP222" s="3"/>
      <c r="EMQ222" s="3"/>
      <c r="EMR222" s="3"/>
      <c r="EMS222" s="3"/>
      <c r="EMT222" s="3"/>
      <c r="EMU222" s="3"/>
      <c r="EMV222" s="3"/>
      <c r="EMW222" s="3"/>
      <c r="EMX222" s="3"/>
      <c r="EMY222" s="3"/>
      <c r="EMZ222" s="3"/>
      <c r="ENA222" s="3"/>
      <c r="ENB222" s="3"/>
      <c r="ENC222" s="3"/>
      <c r="END222" s="3"/>
      <c r="ENE222" s="3"/>
      <c r="ENF222" s="3"/>
      <c r="ENG222" s="3"/>
      <c r="ENH222" s="3"/>
      <c r="ENI222" s="3"/>
      <c r="ENJ222" s="3"/>
      <c r="ENK222" s="3"/>
      <c r="ENL222" s="3"/>
      <c r="ENM222" s="3"/>
      <c r="ENN222" s="3"/>
      <c r="ENO222" s="3"/>
      <c r="ENP222" s="3"/>
      <c r="ENQ222" s="3"/>
      <c r="ENR222" s="3"/>
      <c r="ENS222" s="3"/>
      <c r="ENT222" s="3"/>
      <c r="ENU222" s="3"/>
      <c r="ENV222" s="3"/>
      <c r="ENW222" s="3"/>
      <c r="ENX222" s="3"/>
      <c r="ENY222" s="3"/>
      <c r="ENZ222" s="3"/>
      <c r="EOA222" s="3"/>
      <c r="EOB222" s="3"/>
      <c r="EOC222" s="3"/>
      <c r="EOD222" s="3"/>
      <c r="EOE222" s="3"/>
      <c r="EOF222" s="3"/>
      <c r="EOG222" s="3"/>
      <c r="EOH222" s="3"/>
      <c r="EOI222" s="3"/>
      <c r="EOJ222" s="3"/>
      <c r="EOK222" s="3"/>
      <c r="EOL222" s="3"/>
      <c r="EOM222" s="3"/>
      <c r="EON222" s="3"/>
      <c r="EOO222" s="3"/>
      <c r="EOP222" s="3"/>
      <c r="EOQ222" s="3"/>
      <c r="EOR222" s="3"/>
      <c r="EOS222" s="3"/>
      <c r="EOT222" s="3"/>
      <c r="EOU222" s="3"/>
      <c r="EOV222" s="3"/>
      <c r="EOW222" s="3"/>
      <c r="EOX222" s="3"/>
      <c r="EOY222" s="3"/>
      <c r="EOZ222" s="3"/>
      <c r="EPA222" s="3"/>
      <c r="EPB222" s="3"/>
      <c r="EPC222" s="3"/>
      <c r="EPD222" s="3"/>
      <c r="EPE222" s="3"/>
      <c r="EPF222" s="3"/>
      <c r="EPG222" s="3"/>
      <c r="EPH222" s="3"/>
      <c r="EPI222" s="3"/>
      <c r="EPJ222" s="3"/>
      <c r="EPK222" s="3"/>
      <c r="EPL222" s="3"/>
      <c r="EPM222" s="3"/>
      <c r="EPN222" s="3"/>
      <c r="EPO222" s="3"/>
      <c r="EPP222" s="3"/>
      <c r="EPQ222" s="3"/>
      <c r="EPR222" s="3"/>
      <c r="EPS222" s="3"/>
      <c r="EPT222" s="3"/>
      <c r="EPU222" s="3"/>
      <c r="EPV222" s="3"/>
      <c r="EPW222" s="3"/>
      <c r="EPX222" s="3"/>
      <c r="EPY222" s="3"/>
      <c r="EPZ222" s="3"/>
      <c r="EQA222" s="3"/>
      <c r="EQB222" s="3"/>
      <c r="EQC222" s="3"/>
      <c r="EQD222" s="3"/>
      <c r="EQE222" s="3"/>
      <c r="EQF222" s="3"/>
      <c r="EQG222" s="3"/>
      <c r="EQH222" s="3"/>
      <c r="EQI222" s="3"/>
      <c r="EQJ222" s="3"/>
      <c r="EQK222" s="3"/>
      <c r="EQL222" s="3"/>
      <c r="EQM222" s="3"/>
      <c r="EQN222" s="3"/>
      <c r="EQO222" s="3"/>
      <c r="EQP222" s="3"/>
      <c r="EQQ222" s="3"/>
      <c r="EQR222" s="3"/>
      <c r="EQS222" s="3"/>
      <c r="EQT222" s="3"/>
      <c r="EQU222" s="3"/>
      <c r="EQV222" s="3"/>
      <c r="EQW222" s="3"/>
      <c r="EQX222" s="3"/>
      <c r="EQY222" s="3"/>
      <c r="EQZ222" s="3"/>
      <c r="ERA222" s="3"/>
      <c r="ERB222" s="3"/>
      <c r="ERC222" s="3"/>
      <c r="ERD222" s="3"/>
      <c r="ERE222" s="3"/>
      <c r="ERF222" s="3"/>
      <c r="ERG222" s="3"/>
      <c r="ERH222" s="3"/>
      <c r="ERI222" s="3"/>
      <c r="ERJ222" s="3"/>
      <c r="ERK222" s="3"/>
      <c r="ERL222" s="3"/>
      <c r="ERM222" s="3"/>
      <c r="ERN222" s="3"/>
      <c r="ERO222" s="3"/>
      <c r="ERP222" s="3"/>
      <c r="ERQ222" s="3"/>
      <c r="ERR222" s="3"/>
      <c r="ERS222" s="3"/>
      <c r="ERT222" s="3"/>
      <c r="ERU222" s="3"/>
      <c r="ERV222" s="3"/>
      <c r="ERW222" s="3"/>
      <c r="ERX222" s="3"/>
      <c r="ERY222" s="3"/>
      <c r="ERZ222" s="3"/>
      <c r="ESA222" s="3"/>
      <c r="ESB222" s="3"/>
      <c r="ESC222" s="3"/>
      <c r="ESD222" s="3"/>
      <c r="ESE222" s="3"/>
      <c r="ESF222" s="3"/>
      <c r="ESG222" s="3"/>
      <c r="ESH222" s="3"/>
      <c r="ESI222" s="3"/>
      <c r="ESJ222" s="3"/>
      <c r="ESK222" s="3"/>
      <c r="ESL222" s="3"/>
      <c r="ESM222" s="3"/>
      <c r="ESN222" s="3"/>
      <c r="ESO222" s="3"/>
      <c r="ESP222" s="3"/>
      <c r="ESQ222" s="3"/>
      <c r="ESR222" s="3"/>
      <c r="ESS222" s="3"/>
      <c r="EST222" s="3"/>
      <c r="ESU222" s="3"/>
      <c r="ESV222" s="3"/>
      <c r="ESW222" s="3"/>
      <c r="ESX222" s="3"/>
      <c r="ESY222" s="3"/>
      <c r="ESZ222" s="3"/>
      <c r="ETA222" s="3"/>
      <c r="ETB222" s="3"/>
      <c r="ETC222" s="3"/>
      <c r="ETD222" s="3"/>
      <c r="ETE222" s="3"/>
      <c r="ETF222" s="3"/>
      <c r="ETG222" s="3"/>
      <c r="ETH222" s="3"/>
      <c r="ETI222" s="3"/>
      <c r="ETJ222" s="3"/>
      <c r="ETK222" s="3"/>
      <c r="ETL222" s="3"/>
      <c r="ETM222" s="3"/>
      <c r="ETN222" s="3"/>
      <c r="ETO222" s="3"/>
      <c r="ETP222" s="3"/>
      <c r="ETQ222" s="3"/>
      <c r="ETR222" s="3"/>
      <c r="ETS222" s="3"/>
      <c r="ETT222" s="3"/>
      <c r="ETU222" s="3"/>
      <c r="ETV222" s="3"/>
      <c r="ETW222" s="3"/>
      <c r="ETX222" s="3"/>
      <c r="ETY222" s="3"/>
      <c r="ETZ222" s="3"/>
      <c r="EUA222" s="3"/>
      <c r="EUB222" s="3"/>
      <c r="EUC222" s="3"/>
      <c r="EUD222" s="3"/>
      <c r="EUE222" s="3"/>
      <c r="EUF222" s="3"/>
      <c r="EUG222" s="3"/>
      <c r="EUH222" s="3"/>
      <c r="EUI222" s="3"/>
      <c r="EUJ222" s="3"/>
      <c r="EUK222" s="3"/>
      <c r="EUL222" s="3"/>
      <c r="EUM222" s="3"/>
      <c r="EUN222" s="3"/>
      <c r="EUO222" s="3"/>
      <c r="EUP222" s="3"/>
      <c r="EUQ222" s="3"/>
      <c r="EUR222" s="3"/>
      <c r="EUS222" s="3"/>
      <c r="EUT222" s="3"/>
      <c r="EUU222" s="3"/>
      <c r="EUV222" s="3"/>
      <c r="EUW222" s="3"/>
      <c r="EUX222" s="3"/>
      <c r="EUY222" s="3"/>
      <c r="EUZ222" s="3"/>
      <c r="EVA222" s="3"/>
      <c r="EVB222" s="3"/>
      <c r="EVC222" s="3"/>
      <c r="EVD222" s="3"/>
      <c r="EVE222" s="3"/>
      <c r="EVF222" s="3"/>
      <c r="EVG222" s="3"/>
      <c r="EVH222" s="3"/>
      <c r="EVI222" s="3"/>
      <c r="EVJ222" s="3"/>
      <c r="EVK222" s="3"/>
      <c r="EVL222" s="3"/>
      <c r="EVM222" s="3"/>
      <c r="EVN222" s="3"/>
      <c r="EVO222" s="3"/>
      <c r="EVP222" s="3"/>
      <c r="EVQ222" s="3"/>
      <c r="EVR222" s="3"/>
      <c r="EVS222" s="3"/>
      <c r="EVT222" s="3"/>
      <c r="EVU222" s="3"/>
      <c r="EVV222" s="3"/>
      <c r="EVW222" s="3"/>
      <c r="EVX222" s="3"/>
      <c r="EVY222" s="3"/>
      <c r="EVZ222" s="3"/>
      <c r="EWA222" s="3"/>
      <c r="EWB222" s="3"/>
      <c r="EWC222" s="3"/>
      <c r="EWD222" s="3"/>
      <c r="EWE222" s="3"/>
      <c r="EWF222" s="3"/>
      <c r="EWG222" s="3"/>
      <c r="EWH222" s="3"/>
      <c r="EWI222" s="3"/>
      <c r="EWJ222" s="3"/>
      <c r="EWK222" s="3"/>
      <c r="EWL222" s="3"/>
      <c r="EWM222" s="3"/>
      <c r="EWN222" s="3"/>
      <c r="EWO222" s="3"/>
      <c r="EWP222" s="3"/>
      <c r="EWQ222" s="3"/>
      <c r="EWR222" s="3"/>
      <c r="EWS222" s="3"/>
      <c r="EWT222" s="3"/>
      <c r="EWU222" s="3"/>
      <c r="EWV222" s="3"/>
      <c r="EWW222" s="3"/>
      <c r="EWX222" s="3"/>
      <c r="EWY222" s="3"/>
      <c r="EWZ222" s="3"/>
      <c r="EXA222" s="3"/>
      <c r="EXB222" s="3"/>
      <c r="EXC222" s="3"/>
      <c r="EXD222" s="3"/>
      <c r="EXE222" s="3"/>
      <c r="EXF222" s="3"/>
      <c r="EXG222" s="3"/>
      <c r="EXH222" s="3"/>
      <c r="EXI222" s="3"/>
      <c r="EXJ222" s="3"/>
      <c r="EXK222" s="3"/>
      <c r="EXL222" s="3"/>
      <c r="EXM222" s="3"/>
      <c r="EXN222" s="3"/>
      <c r="EXO222" s="3"/>
      <c r="EXP222" s="3"/>
      <c r="EXQ222" s="3"/>
      <c r="EXR222" s="3"/>
      <c r="EXS222" s="3"/>
      <c r="EXT222" s="3"/>
      <c r="EXU222" s="3"/>
      <c r="EXV222" s="3"/>
      <c r="EXW222" s="3"/>
      <c r="EXX222" s="3"/>
      <c r="EXY222" s="3"/>
      <c r="EXZ222" s="3"/>
      <c r="EYA222" s="3"/>
      <c r="EYB222" s="3"/>
      <c r="EYC222" s="3"/>
      <c r="EYD222" s="3"/>
      <c r="EYE222" s="3"/>
      <c r="EYF222" s="3"/>
      <c r="EYG222" s="3"/>
      <c r="EYH222" s="3"/>
      <c r="EYI222" s="3"/>
      <c r="EYJ222" s="3"/>
      <c r="EYK222" s="3"/>
      <c r="EYL222" s="3"/>
      <c r="EYM222" s="3"/>
      <c r="EYN222" s="3"/>
      <c r="EYO222" s="3"/>
      <c r="EYP222" s="3"/>
      <c r="EYQ222" s="3"/>
      <c r="EYR222" s="3"/>
      <c r="EYS222" s="3"/>
      <c r="EYT222" s="3"/>
      <c r="EYU222" s="3"/>
      <c r="EYV222" s="3"/>
      <c r="EYW222" s="3"/>
      <c r="EYX222" s="3"/>
      <c r="EYY222" s="3"/>
      <c r="EYZ222" s="3"/>
      <c r="EZA222" s="3"/>
      <c r="EZB222" s="3"/>
      <c r="EZC222" s="3"/>
      <c r="EZD222" s="3"/>
      <c r="EZE222" s="3"/>
      <c r="EZF222" s="3"/>
      <c r="EZG222" s="3"/>
      <c r="EZH222" s="3"/>
      <c r="EZI222" s="3"/>
      <c r="EZJ222" s="3"/>
      <c r="EZK222" s="3"/>
      <c r="EZL222" s="3"/>
      <c r="EZM222" s="3"/>
      <c r="EZN222" s="3"/>
      <c r="EZO222" s="3"/>
      <c r="EZP222" s="3"/>
      <c r="EZQ222" s="3"/>
      <c r="EZR222" s="3"/>
      <c r="EZS222" s="3"/>
      <c r="EZT222" s="3"/>
      <c r="EZU222" s="3"/>
      <c r="EZV222" s="3"/>
      <c r="EZW222" s="3"/>
      <c r="EZX222" s="3"/>
      <c r="EZY222" s="3"/>
      <c r="EZZ222" s="3"/>
      <c r="FAA222" s="3"/>
      <c r="FAB222" s="3"/>
      <c r="FAC222" s="3"/>
      <c r="FAD222" s="3"/>
      <c r="FAE222" s="3"/>
      <c r="FAF222" s="3"/>
      <c r="FAG222" s="3"/>
      <c r="FAH222" s="3"/>
      <c r="FAI222" s="3"/>
      <c r="FAJ222" s="3"/>
      <c r="FAK222" s="3"/>
      <c r="FAL222" s="3"/>
      <c r="FAM222" s="3"/>
      <c r="FAN222" s="3"/>
      <c r="FAO222" s="3"/>
      <c r="FAP222" s="3"/>
      <c r="FAQ222" s="3"/>
      <c r="FAR222" s="3"/>
      <c r="FAS222" s="3"/>
      <c r="FAT222" s="3"/>
      <c r="FAU222" s="3"/>
      <c r="FAV222" s="3"/>
      <c r="FAW222" s="3"/>
      <c r="FAX222" s="3"/>
      <c r="FAY222" s="3"/>
      <c r="FAZ222" s="3"/>
      <c r="FBA222" s="3"/>
      <c r="FBB222" s="3"/>
      <c r="FBC222" s="3"/>
      <c r="FBD222" s="3"/>
      <c r="FBE222" s="3"/>
      <c r="FBF222" s="3"/>
      <c r="FBG222" s="3"/>
      <c r="FBH222" s="3"/>
      <c r="FBI222" s="3"/>
      <c r="FBJ222" s="3"/>
      <c r="FBK222" s="3"/>
      <c r="FBL222" s="3"/>
      <c r="FBM222" s="3"/>
      <c r="FBN222" s="3"/>
      <c r="FBO222" s="3"/>
      <c r="FBP222" s="3"/>
      <c r="FBQ222" s="3"/>
      <c r="FBR222" s="3"/>
      <c r="FBS222" s="3"/>
      <c r="FBT222" s="3"/>
      <c r="FBU222" s="3"/>
      <c r="FBV222" s="3"/>
      <c r="FBW222" s="3"/>
      <c r="FBX222" s="3"/>
      <c r="FBY222" s="3"/>
      <c r="FBZ222" s="3"/>
      <c r="FCA222" s="3"/>
      <c r="FCB222" s="3"/>
      <c r="FCC222" s="3"/>
      <c r="FCD222" s="3"/>
      <c r="FCE222" s="3"/>
      <c r="FCF222" s="3"/>
      <c r="FCG222" s="3"/>
      <c r="FCH222" s="3"/>
      <c r="FCI222" s="3"/>
      <c r="FCJ222" s="3"/>
      <c r="FCK222" s="3"/>
      <c r="FCL222" s="3"/>
      <c r="FCM222" s="3"/>
      <c r="FCN222" s="3"/>
      <c r="FCO222" s="3"/>
      <c r="FCP222" s="3"/>
      <c r="FCQ222" s="3"/>
      <c r="FCR222" s="3"/>
      <c r="FCS222" s="3"/>
      <c r="FCT222" s="3"/>
      <c r="FCU222" s="3"/>
      <c r="FCV222" s="3"/>
      <c r="FCW222" s="3"/>
      <c r="FCX222" s="3"/>
      <c r="FCY222" s="3"/>
      <c r="FCZ222" s="3"/>
      <c r="FDA222" s="3"/>
      <c r="FDB222" s="3"/>
      <c r="FDC222" s="3"/>
      <c r="FDD222" s="3"/>
      <c r="FDE222" s="3"/>
      <c r="FDF222" s="3"/>
      <c r="FDG222" s="3"/>
      <c r="FDH222" s="3"/>
      <c r="FDI222" s="3"/>
      <c r="FDJ222" s="3"/>
      <c r="FDK222" s="3"/>
      <c r="FDL222" s="3"/>
      <c r="FDM222" s="3"/>
      <c r="FDN222" s="3"/>
      <c r="FDO222" s="3"/>
      <c r="FDP222" s="3"/>
      <c r="FDQ222" s="3"/>
      <c r="FDR222" s="3"/>
      <c r="FDS222" s="3"/>
      <c r="FDT222" s="3"/>
      <c r="FDU222" s="3"/>
      <c r="FDV222" s="3"/>
      <c r="FDW222" s="3"/>
      <c r="FDX222" s="3"/>
      <c r="FDY222" s="3"/>
      <c r="FDZ222" s="3"/>
      <c r="FEA222" s="3"/>
      <c r="FEB222" s="3"/>
      <c r="FEC222" s="3"/>
      <c r="FED222" s="3"/>
      <c r="FEE222" s="3"/>
      <c r="FEF222" s="3"/>
      <c r="FEG222" s="3"/>
      <c r="FEH222" s="3"/>
      <c r="FEI222" s="3"/>
      <c r="FEJ222" s="3"/>
      <c r="FEK222" s="3"/>
      <c r="FEL222" s="3"/>
      <c r="FEM222" s="3"/>
      <c r="FEN222" s="3"/>
      <c r="FEO222" s="3"/>
      <c r="FEP222" s="3"/>
      <c r="FEQ222" s="3"/>
      <c r="FER222" s="3"/>
      <c r="FES222" s="3"/>
      <c r="FET222" s="3"/>
      <c r="FEU222" s="3"/>
      <c r="FEV222" s="3"/>
      <c r="FEW222" s="3"/>
      <c r="FEX222" s="3"/>
      <c r="FEY222" s="3"/>
      <c r="FEZ222" s="3"/>
      <c r="FFA222" s="3"/>
      <c r="FFB222" s="3"/>
      <c r="FFC222" s="3"/>
      <c r="FFD222" s="3"/>
      <c r="FFE222" s="3"/>
      <c r="FFF222" s="3"/>
      <c r="FFG222" s="3"/>
      <c r="FFH222" s="3"/>
      <c r="FFI222" s="3"/>
      <c r="FFJ222" s="3"/>
      <c r="FFK222" s="3"/>
      <c r="FFL222" s="3"/>
      <c r="FFM222" s="3"/>
      <c r="FFN222" s="3"/>
      <c r="FFO222" s="3"/>
      <c r="FFP222" s="3"/>
      <c r="FFQ222" s="3"/>
      <c r="FFR222" s="3"/>
      <c r="FFS222" s="3"/>
      <c r="FFT222" s="3"/>
      <c r="FFU222" s="3"/>
      <c r="FFV222" s="3"/>
      <c r="FFW222" s="3"/>
      <c r="FFX222" s="3"/>
      <c r="FFY222" s="3"/>
      <c r="FFZ222" s="3"/>
      <c r="FGA222" s="3"/>
      <c r="FGB222" s="3"/>
      <c r="FGC222" s="3"/>
      <c r="FGD222" s="3"/>
      <c r="FGE222" s="3"/>
      <c r="FGF222" s="3"/>
      <c r="FGG222" s="3"/>
      <c r="FGH222" s="3"/>
      <c r="FGI222" s="3"/>
      <c r="FGJ222" s="3"/>
      <c r="FGK222" s="3"/>
      <c r="FGL222" s="3"/>
      <c r="FGM222" s="3"/>
      <c r="FGN222" s="3"/>
      <c r="FGO222" s="3"/>
      <c r="FGP222" s="3"/>
      <c r="FGQ222" s="3"/>
      <c r="FGR222" s="3"/>
      <c r="FGS222" s="3"/>
      <c r="FGT222" s="3"/>
      <c r="FGU222" s="3"/>
      <c r="FGV222" s="3"/>
      <c r="FGW222" s="3"/>
      <c r="FGX222" s="3"/>
      <c r="FGY222" s="3"/>
      <c r="FGZ222" s="3"/>
      <c r="FHA222" s="3"/>
      <c r="FHB222" s="3"/>
      <c r="FHC222" s="3"/>
      <c r="FHD222" s="3"/>
      <c r="FHE222" s="3"/>
      <c r="FHF222" s="3"/>
      <c r="FHG222" s="3"/>
      <c r="FHH222" s="3"/>
      <c r="FHI222" s="3"/>
      <c r="FHJ222" s="3"/>
      <c r="FHK222" s="3"/>
      <c r="FHL222" s="3"/>
      <c r="FHM222" s="3"/>
      <c r="FHN222" s="3"/>
      <c r="FHO222" s="3"/>
      <c r="FHP222" s="3"/>
      <c r="FHQ222" s="3"/>
      <c r="FHR222" s="3"/>
      <c r="FHS222" s="3"/>
      <c r="FHT222" s="3"/>
      <c r="FHU222" s="3"/>
      <c r="FHV222" s="3"/>
      <c r="FHW222" s="3"/>
      <c r="FHX222" s="3"/>
      <c r="FHY222" s="3"/>
      <c r="FHZ222" s="3"/>
      <c r="FIA222" s="3"/>
      <c r="FIB222" s="3"/>
      <c r="FIC222" s="3"/>
      <c r="FID222" s="3"/>
      <c r="FIE222" s="3"/>
      <c r="FIF222" s="3"/>
      <c r="FIG222" s="3"/>
      <c r="FIH222" s="3"/>
      <c r="FII222" s="3"/>
      <c r="FIJ222" s="3"/>
      <c r="FIK222" s="3"/>
      <c r="FIL222" s="3"/>
      <c r="FIM222" s="3"/>
      <c r="FIN222" s="3"/>
      <c r="FIO222" s="3"/>
      <c r="FIP222" s="3"/>
      <c r="FIQ222" s="3"/>
      <c r="FIR222" s="3"/>
      <c r="FIS222" s="3"/>
      <c r="FIT222" s="3"/>
      <c r="FIU222" s="3"/>
      <c r="FIV222" s="3"/>
      <c r="FIW222" s="3"/>
      <c r="FIX222" s="3"/>
      <c r="FIY222" s="3"/>
      <c r="FIZ222" s="3"/>
      <c r="FJA222" s="3"/>
      <c r="FJB222" s="3"/>
      <c r="FJC222" s="3"/>
      <c r="FJD222" s="3"/>
      <c r="FJE222" s="3"/>
      <c r="FJF222" s="3"/>
      <c r="FJG222" s="3"/>
      <c r="FJH222" s="3"/>
      <c r="FJI222" s="3"/>
      <c r="FJJ222" s="3"/>
      <c r="FJK222" s="3"/>
      <c r="FJL222" s="3"/>
      <c r="FJM222" s="3"/>
      <c r="FJN222" s="3"/>
      <c r="FJO222" s="3"/>
      <c r="FJP222" s="3"/>
      <c r="FJQ222" s="3"/>
      <c r="FJR222" s="3"/>
      <c r="FJS222" s="3"/>
      <c r="FJT222" s="3"/>
      <c r="FJU222" s="3"/>
      <c r="FJV222" s="3"/>
      <c r="FJW222" s="3"/>
      <c r="FJX222" s="3"/>
      <c r="FJY222" s="3"/>
      <c r="FJZ222" s="3"/>
      <c r="FKA222" s="3"/>
      <c r="FKB222" s="3"/>
      <c r="FKC222" s="3"/>
      <c r="FKD222" s="3"/>
      <c r="FKE222" s="3"/>
      <c r="FKF222" s="3"/>
      <c r="FKG222" s="3"/>
      <c r="FKH222" s="3"/>
      <c r="FKI222" s="3"/>
      <c r="FKJ222" s="3"/>
      <c r="FKK222" s="3"/>
      <c r="FKL222" s="3"/>
      <c r="FKM222" s="3"/>
      <c r="FKN222" s="3"/>
      <c r="FKO222" s="3"/>
      <c r="FKP222" s="3"/>
      <c r="FKQ222" s="3"/>
      <c r="FKR222" s="3"/>
      <c r="FKS222" s="3"/>
      <c r="FKT222" s="3"/>
      <c r="FKU222" s="3"/>
      <c r="FKV222" s="3"/>
      <c r="FKW222" s="3"/>
      <c r="FKX222" s="3"/>
      <c r="FKY222" s="3"/>
      <c r="FKZ222" s="3"/>
      <c r="FLA222" s="3"/>
      <c r="FLB222" s="3"/>
      <c r="FLC222" s="3"/>
      <c r="FLD222" s="3"/>
      <c r="FLE222" s="3"/>
      <c r="FLF222" s="3"/>
      <c r="FLG222" s="3"/>
      <c r="FLH222" s="3"/>
      <c r="FLI222" s="3"/>
      <c r="FLJ222" s="3"/>
      <c r="FLK222" s="3"/>
      <c r="FLL222" s="3"/>
      <c r="FLM222" s="3"/>
      <c r="FLN222" s="3"/>
      <c r="FLO222" s="3"/>
      <c r="FLP222" s="3"/>
      <c r="FLQ222" s="3"/>
      <c r="FLR222" s="3"/>
      <c r="FLS222" s="3"/>
      <c r="FLT222" s="3"/>
      <c r="FLU222" s="3"/>
      <c r="FLV222" s="3"/>
      <c r="FLW222" s="3"/>
      <c r="FLX222" s="3"/>
      <c r="FLY222" s="3"/>
      <c r="FLZ222" s="3"/>
      <c r="FMA222" s="3"/>
      <c r="FMB222" s="3"/>
      <c r="FMC222" s="3"/>
      <c r="FMD222" s="3"/>
      <c r="FME222" s="3"/>
      <c r="FMF222" s="3"/>
      <c r="FMG222" s="3"/>
      <c r="FMH222" s="3"/>
      <c r="FMI222" s="3"/>
      <c r="FMJ222" s="3"/>
      <c r="FMK222" s="3"/>
      <c r="FML222" s="3"/>
      <c r="FMM222" s="3"/>
      <c r="FMN222" s="3"/>
      <c r="FMO222" s="3"/>
      <c r="FMP222" s="3"/>
      <c r="FMQ222" s="3"/>
      <c r="FMR222" s="3"/>
      <c r="FMS222" s="3"/>
      <c r="FMT222" s="3"/>
      <c r="FMU222" s="3"/>
      <c r="FMV222" s="3"/>
      <c r="FMW222" s="3"/>
      <c r="FMX222" s="3"/>
      <c r="FMY222" s="3"/>
      <c r="FMZ222" s="3"/>
      <c r="FNA222" s="3"/>
      <c r="FNB222" s="3"/>
      <c r="FNC222" s="3"/>
      <c r="FND222" s="3"/>
      <c r="FNE222" s="3"/>
      <c r="FNF222" s="3"/>
      <c r="FNG222" s="3"/>
      <c r="FNH222" s="3"/>
      <c r="FNI222" s="3"/>
      <c r="FNJ222" s="3"/>
      <c r="FNK222" s="3"/>
      <c r="FNL222" s="3"/>
      <c r="FNM222" s="3"/>
      <c r="FNN222" s="3"/>
      <c r="FNO222" s="3"/>
      <c r="FNP222" s="3"/>
      <c r="FNQ222" s="3"/>
      <c r="FNR222" s="3"/>
      <c r="FNS222" s="3"/>
      <c r="FNT222" s="3"/>
      <c r="FNU222" s="3"/>
      <c r="FNV222" s="3"/>
      <c r="FNW222" s="3"/>
      <c r="FNX222" s="3"/>
      <c r="FNY222" s="3"/>
      <c r="FNZ222" s="3"/>
      <c r="FOA222" s="3"/>
      <c r="FOB222" s="3"/>
      <c r="FOC222" s="3"/>
      <c r="FOD222" s="3"/>
      <c r="FOE222" s="3"/>
      <c r="FOF222" s="3"/>
      <c r="FOG222" s="3"/>
      <c r="FOH222" s="3"/>
      <c r="FOI222" s="3"/>
      <c r="FOJ222" s="3"/>
      <c r="FOK222" s="3"/>
      <c r="FOL222" s="3"/>
      <c r="FOM222" s="3"/>
      <c r="FON222" s="3"/>
      <c r="FOO222" s="3"/>
      <c r="FOP222" s="3"/>
      <c r="FOQ222" s="3"/>
      <c r="FOR222" s="3"/>
      <c r="FOS222" s="3"/>
      <c r="FOT222" s="3"/>
      <c r="FOU222" s="3"/>
      <c r="FOV222" s="3"/>
      <c r="FOW222" s="3"/>
      <c r="FOX222" s="3"/>
      <c r="FOY222" s="3"/>
      <c r="FOZ222" s="3"/>
      <c r="FPA222" s="3"/>
      <c r="FPB222" s="3"/>
      <c r="FPC222" s="3"/>
      <c r="FPD222" s="3"/>
      <c r="FPE222" s="3"/>
      <c r="FPF222" s="3"/>
      <c r="FPG222" s="3"/>
      <c r="FPH222" s="3"/>
      <c r="FPI222" s="3"/>
      <c r="FPJ222" s="3"/>
      <c r="FPK222" s="3"/>
      <c r="FPL222" s="3"/>
      <c r="FPM222" s="3"/>
      <c r="FPN222" s="3"/>
      <c r="FPO222" s="3"/>
      <c r="FPP222" s="3"/>
      <c r="FPQ222" s="3"/>
      <c r="FPR222" s="3"/>
      <c r="FPS222" s="3"/>
      <c r="FPT222" s="3"/>
      <c r="FPU222" s="3"/>
      <c r="FPV222" s="3"/>
      <c r="FPW222" s="3"/>
      <c r="FPX222" s="3"/>
      <c r="FPY222" s="3"/>
      <c r="FPZ222" s="3"/>
      <c r="FQA222" s="3"/>
      <c r="FQB222" s="3"/>
      <c r="FQC222" s="3"/>
      <c r="FQD222" s="3"/>
      <c r="FQE222" s="3"/>
      <c r="FQF222" s="3"/>
      <c r="FQG222" s="3"/>
      <c r="FQH222" s="3"/>
      <c r="FQI222" s="3"/>
      <c r="FQJ222" s="3"/>
      <c r="FQK222" s="3"/>
      <c r="FQL222" s="3"/>
      <c r="FQM222" s="3"/>
      <c r="FQN222" s="3"/>
      <c r="FQO222" s="3"/>
      <c r="FQP222" s="3"/>
      <c r="FQQ222" s="3"/>
      <c r="FQR222" s="3"/>
      <c r="FQS222" s="3"/>
      <c r="FQT222" s="3"/>
      <c r="FQU222" s="3"/>
      <c r="FQV222" s="3"/>
      <c r="FQW222" s="3"/>
      <c r="FQX222" s="3"/>
      <c r="FQY222" s="3"/>
      <c r="FQZ222" s="3"/>
      <c r="FRA222" s="3"/>
      <c r="FRB222" s="3"/>
      <c r="FRC222" s="3"/>
      <c r="FRD222" s="3"/>
      <c r="FRE222" s="3"/>
      <c r="FRF222" s="3"/>
      <c r="FRG222" s="3"/>
      <c r="FRH222" s="3"/>
      <c r="FRI222" s="3"/>
      <c r="FRJ222" s="3"/>
      <c r="FRK222" s="3"/>
      <c r="FRL222" s="3"/>
      <c r="FRM222" s="3"/>
      <c r="FRN222" s="3"/>
      <c r="FRO222" s="3"/>
      <c r="FRP222" s="3"/>
      <c r="FRQ222" s="3"/>
      <c r="FRR222" s="3"/>
      <c r="FRS222" s="3"/>
      <c r="FRT222" s="3"/>
      <c r="FRU222" s="3"/>
      <c r="FRV222" s="3"/>
      <c r="FRW222" s="3"/>
      <c r="FRX222" s="3"/>
      <c r="FRY222" s="3"/>
      <c r="FRZ222" s="3"/>
      <c r="FSA222" s="3"/>
      <c r="FSB222" s="3"/>
      <c r="FSC222" s="3"/>
      <c r="FSD222" s="3"/>
      <c r="FSE222" s="3"/>
      <c r="FSF222" s="3"/>
      <c r="FSG222" s="3"/>
      <c r="FSH222" s="3"/>
      <c r="FSI222" s="3"/>
      <c r="FSJ222" s="3"/>
      <c r="FSK222" s="3"/>
      <c r="FSL222" s="3"/>
      <c r="FSM222" s="3"/>
      <c r="FSN222" s="3"/>
      <c r="FSO222" s="3"/>
      <c r="FSP222" s="3"/>
      <c r="FSQ222" s="3"/>
      <c r="FSR222" s="3"/>
      <c r="FSS222" s="3"/>
      <c r="FST222" s="3"/>
      <c r="FSU222" s="3"/>
      <c r="FSV222" s="3"/>
      <c r="FSW222" s="3"/>
      <c r="FSX222" s="3"/>
      <c r="FSY222" s="3"/>
      <c r="FSZ222" s="3"/>
      <c r="FTA222" s="3"/>
      <c r="FTB222" s="3"/>
      <c r="FTC222" s="3"/>
      <c r="FTD222" s="3"/>
      <c r="FTE222" s="3"/>
      <c r="FTF222" s="3"/>
      <c r="FTG222" s="3"/>
      <c r="FTH222" s="3"/>
      <c r="FTI222" s="3"/>
      <c r="FTJ222" s="3"/>
      <c r="FTK222" s="3"/>
      <c r="FTL222" s="3"/>
      <c r="FTM222" s="3"/>
      <c r="FTN222" s="3"/>
      <c r="FTO222" s="3"/>
      <c r="FTP222" s="3"/>
      <c r="FTQ222" s="3"/>
      <c r="FTR222" s="3"/>
      <c r="FTS222" s="3"/>
      <c r="FTT222" s="3"/>
      <c r="FTU222" s="3"/>
      <c r="FTV222" s="3"/>
      <c r="FTW222" s="3"/>
      <c r="FTX222" s="3"/>
      <c r="FTY222" s="3"/>
      <c r="FTZ222" s="3"/>
      <c r="FUA222" s="3"/>
      <c r="FUB222" s="3"/>
      <c r="FUC222" s="3"/>
      <c r="FUD222" s="3"/>
      <c r="FUE222" s="3"/>
      <c r="FUF222" s="3"/>
      <c r="FUG222" s="3"/>
      <c r="FUH222" s="3"/>
      <c r="FUI222" s="3"/>
      <c r="FUJ222" s="3"/>
      <c r="FUK222" s="3"/>
      <c r="FUL222" s="3"/>
      <c r="FUM222" s="3"/>
      <c r="FUN222" s="3"/>
      <c r="FUO222" s="3"/>
      <c r="FUP222" s="3"/>
      <c r="FUQ222" s="3"/>
      <c r="FUR222" s="3"/>
      <c r="FUS222" s="3"/>
      <c r="FUT222" s="3"/>
      <c r="FUU222" s="3"/>
      <c r="FUV222" s="3"/>
      <c r="FUW222" s="3"/>
      <c r="FUX222" s="3"/>
      <c r="FUY222" s="3"/>
      <c r="FUZ222" s="3"/>
      <c r="FVA222" s="3"/>
      <c r="FVB222" s="3"/>
      <c r="FVC222" s="3"/>
      <c r="FVD222" s="3"/>
      <c r="FVE222" s="3"/>
      <c r="FVF222" s="3"/>
      <c r="FVG222" s="3"/>
      <c r="FVH222" s="3"/>
      <c r="FVI222" s="3"/>
      <c r="FVJ222" s="3"/>
      <c r="FVK222" s="3"/>
      <c r="FVL222" s="3"/>
      <c r="FVM222" s="3"/>
      <c r="FVN222" s="3"/>
      <c r="FVO222" s="3"/>
      <c r="FVP222" s="3"/>
      <c r="FVQ222" s="3"/>
      <c r="FVR222" s="3"/>
      <c r="FVS222" s="3"/>
      <c r="FVT222" s="3"/>
      <c r="FVU222" s="3"/>
      <c r="FVV222" s="3"/>
      <c r="FVW222" s="3"/>
      <c r="FVX222" s="3"/>
      <c r="FVY222" s="3"/>
      <c r="FVZ222" s="3"/>
      <c r="FWA222" s="3"/>
      <c r="FWB222" s="3"/>
      <c r="FWC222" s="3"/>
      <c r="FWD222" s="3"/>
      <c r="FWE222" s="3"/>
      <c r="FWF222" s="3"/>
      <c r="FWG222" s="3"/>
      <c r="FWH222" s="3"/>
      <c r="FWI222" s="3"/>
      <c r="FWJ222" s="3"/>
      <c r="FWK222" s="3"/>
      <c r="FWL222" s="3"/>
      <c r="FWM222" s="3"/>
      <c r="FWN222" s="3"/>
      <c r="FWO222" s="3"/>
      <c r="FWP222" s="3"/>
      <c r="FWQ222" s="3"/>
      <c r="FWR222" s="3"/>
      <c r="FWS222" s="3"/>
      <c r="FWT222" s="3"/>
      <c r="FWU222" s="3"/>
      <c r="FWV222" s="3"/>
      <c r="FWW222" s="3"/>
      <c r="FWX222" s="3"/>
      <c r="FWY222" s="3"/>
      <c r="FWZ222" s="3"/>
      <c r="FXA222" s="3"/>
      <c r="FXB222" s="3"/>
      <c r="FXC222" s="3"/>
      <c r="FXD222" s="3"/>
      <c r="FXE222" s="3"/>
      <c r="FXF222" s="3"/>
      <c r="FXG222" s="3"/>
      <c r="FXH222" s="3"/>
      <c r="FXI222" s="3"/>
      <c r="FXJ222" s="3"/>
      <c r="FXK222" s="3"/>
      <c r="FXL222" s="3"/>
      <c r="FXM222" s="3"/>
      <c r="FXN222" s="3"/>
      <c r="FXO222" s="3"/>
      <c r="FXP222" s="3"/>
      <c r="FXQ222" s="3"/>
      <c r="FXR222" s="3"/>
      <c r="FXS222" s="3"/>
      <c r="FXT222" s="3"/>
      <c r="FXU222" s="3"/>
      <c r="FXV222" s="3"/>
      <c r="FXW222" s="3"/>
      <c r="FXX222" s="3"/>
      <c r="FXY222" s="3"/>
      <c r="FXZ222" s="3"/>
      <c r="FYA222" s="3"/>
      <c r="FYB222" s="3"/>
      <c r="FYC222" s="3"/>
      <c r="FYD222" s="3"/>
      <c r="FYE222" s="3"/>
      <c r="FYF222" s="3"/>
      <c r="FYG222" s="3"/>
      <c r="FYH222" s="3"/>
      <c r="FYI222" s="3"/>
      <c r="FYJ222" s="3"/>
      <c r="FYK222" s="3"/>
      <c r="FYL222" s="3"/>
      <c r="FYM222" s="3"/>
      <c r="FYN222" s="3"/>
      <c r="FYO222" s="3"/>
      <c r="FYP222" s="3"/>
      <c r="FYQ222" s="3"/>
      <c r="FYR222" s="3"/>
      <c r="FYS222" s="3"/>
      <c r="FYT222" s="3"/>
      <c r="FYU222" s="3"/>
      <c r="FYV222" s="3"/>
      <c r="FYW222" s="3"/>
      <c r="FYX222" s="3"/>
      <c r="FYY222" s="3"/>
      <c r="FYZ222" s="3"/>
      <c r="FZA222" s="3"/>
      <c r="FZB222" s="3"/>
      <c r="FZC222" s="3"/>
      <c r="FZD222" s="3"/>
      <c r="FZE222" s="3"/>
      <c r="FZF222" s="3"/>
      <c r="FZG222" s="3"/>
      <c r="FZH222" s="3"/>
      <c r="FZI222" s="3"/>
      <c r="FZJ222" s="3"/>
      <c r="FZK222" s="3"/>
      <c r="FZL222" s="3"/>
      <c r="FZM222" s="3"/>
      <c r="FZN222" s="3"/>
      <c r="FZO222" s="3"/>
      <c r="FZP222" s="3"/>
      <c r="FZQ222" s="3"/>
      <c r="FZR222" s="3"/>
      <c r="FZS222" s="3"/>
      <c r="FZT222" s="3"/>
      <c r="FZU222" s="3"/>
      <c r="FZV222" s="3"/>
      <c r="FZW222" s="3"/>
      <c r="FZX222" s="3"/>
      <c r="FZY222" s="3"/>
      <c r="FZZ222" s="3"/>
      <c r="GAA222" s="3"/>
      <c r="GAB222" s="3"/>
      <c r="GAC222" s="3"/>
      <c r="GAD222" s="3"/>
      <c r="GAE222" s="3"/>
      <c r="GAF222" s="3"/>
      <c r="GAG222" s="3"/>
      <c r="GAH222" s="3"/>
      <c r="GAI222" s="3"/>
      <c r="GAJ222" s="3"/>
      <c r="GAK222" s="3"/>
      <c r="GAL222" s="3"/>
      <c r="GAM222" s="3"/>
      <c r="GAN222" s="3"/>
      <c r="GAO222" s="3"/>
      <c r="GAP222" s="3"/>
      <c r="GAQ222" s="3"/>
      <c r="GAR222" s="3"/>
      <c r="GAS222" s="3"/>
      <c r="GAT222" s="3"/>
      <c r="GAU222" s="3"/>
      <c r="GAV222" s="3"/>
      <c r="GAW222" s="3"/>
      <c r="GAX222" s="3"/>
      <c r="GAY222" s="3"/>
      <c r="GAZ222" s="3"/>
      <c r="GBA222" s="3"/>
      <c r="GBB222" s="3"/>
      <c r="GBC222" s="3"/>
      <c r="GBD222" s="3"/>
      <c r="GBE222" s="3"/>
      <c r="GBF222" s="3"/>
      <c r="GBG222" s="3"/>
      <c r="GBH222" s="3"/>
      <c r="GBI222" s="3"/>
      <c r="GBJ222" s="3"/>
      <c r="GBK222" s="3"/>
      <c r="GBL222" s="3"/>
      <c r="GBM222" s="3"/>
      <c r="GBN222" s="3"/>
      <c r="GBO222" s="3"/>
      <c r="GBP222" s="3"/>
      <c r="GBQ222" s="3"/>
      <c r="GBR222" s="3"/>
      <c r="GBS222" s="3"/>
      <c r="GBT222" s="3"/>
      <c r="GBU222" s="3"/>
      <c r="GBV222" s="3"/>
      <c r="GBW222" s="3"/>
      <c r="GBX222" s="3"/>
      <c r="GBY222" s="3"/>
      <c r="GBZ222" s="3"/>
      <c r="GCA222" s="3"/>
      <c r="GCB222" s="3"/>
      <c r="GCC222" s="3"/>
      <c r="GCD222" s="3"/>
      <c r="GCE222" s="3"/>
      <c r="GCF222" s="3"/>
      <c r="GCG222" s="3"/>
      <c r="GCH222" s="3"/>
      <c r="GCI222" s="3"/>
      <c r="GCJ222" s="3"/>
      <c r="GCK222" s="3"/>
      <c r="GCL222" s="3"/>
      <c r="GCM222" s="3"/>
      <c r="GCN222" s="3"/>
      <c r="GCO222" s="3"/>
      <c r="GCP222" s="3"/>
      <c r="GCQ222" s="3"/>
      <c r="GCR222" s="3"/>
      <c r="GCS222" s="3"/>
      <c r="GCT222" s="3"/>
      <c r="GCU222" s="3"/>
      <c r="GCV222" s="3"/>
      <c r="GCW222" s="3"/>
      <c r="GCX222" s="3"/>
      <c r="GCY222" s="3"/>
      <c r="GCZ222" s="3"/>
      <c r="GDA222" s="3"/>
      <c r="GDB222" s="3"/>
      <c r="GDC222" s="3"/>
      <c r="GDD222" s="3"/>
      <c r="GDE222" s="3"/>
      <c r="GDF222" s="3"/>
      <c r="GDG222" s="3"/>
      <c r="GDH222" s="3"/>
      <c r="GDI222" s="3"/>
      <c r="GDJ222" s="3"/>
      <c r="GDK222" s="3"/>
      <c r="GDL222" s="3"/>
      <c r="GDM222" s="3"/>
      <c r="GDN222" s="3"/>
      <c r="GDO222" s="3"/>
      <c r="GDP222" s="3"/>
      <c r="GDQ222" s="3"/>
      <c r="GDR222" s="3"/>
      <c r="GDS222" s="3"/>
      <c r="GDT222" s="3"/>
      <c r="GDU222" s="3"/>
      <c r="GDV222" s="3"/>
      <c r="GDW222" s="3"/>
      <c r="GDX222" s="3"/>
      <c r="GDY222" s="3"/>
      <c r="GDZ222" s="3"/>
      <c r="GEA222" s="3"/>
      <c r="GEB222" s="3"/>
      <c r="GEC222" s="3"/>
      <c r="GED222" s="3"/>
      <c r="GEE222" s="3"/>
      <c r="GEF222" s="3"/>
      <c r="GEG222" s="3"/>
      <c r="GEH222" s="3"/>
      <c r="GEI222" s="3"/>
      <c r="GEJ222" s="3"/>
      <c r="GEK222" s="3"/>
      <c r="GEL222" s="3"/>
      <c r="GEM222" s="3"/>
      <c r="GEN222" s="3"/>
      <c r="GEO222" s="3"/>
      <c r="GEP222" s="3"/>
      <c r="GEQ222" s="3"/>
      <c r="GER222" s="3"/>
      <c r="GES222" s="3"/>
      <c r="GET222" s="3"/>
      <c r="GEU222" s="3"/>
      <c r="GEV222" s="3"/>
      <c r="GEW222" s="3"/>
      <c r="GEX222" s="3"/>
      <c r="GEY222" s="3"/>
      <c r="GEZ222" s="3"/>
      <c r="GFA222" s="3"/>
      <c r="GFB222" s="3"/>
      <c r="GFC222" s="3"/>
      <c r="GFD222" s="3"/>
      <c r="GFE222" s="3"/>
      <c r="GFF222" s="3"/>
      <c r="GFG222" s="3"/>
      <c r="GFH222" s="3"/>
      <c r="GFI222" s="3"/>
      <c r="GFJ222" s="3"/>
      <c r="GFK222" s="3"/>
      <c r="GFL222" s="3"/>
      <c r="GFM222" s="3"/>
      <c r="GFN222" s="3"/>
      <c r="GFO222" s="3"/>
      <c r="GFP222" s="3"/>
      <c r="GFQ222" s="3"/>
      <c r="GFR222" s="3"/>
      <c r="GFS222" s="3"/>
      <c r="GFT222" s="3"/>
      <c r="GFU222" s="3"/>
      <c r="GFV222" s="3"/>
      <c r="GFW222" s="3"/>
      <c r="GFX222" s="3"/>
      <c r="GFY222" s="3"/>
      <c r="GFZ222" s="3"/>
      <c r="GGA222" s="3"/>
      <c r="GGB222" s="3"/>
      <c r="GGC222" s="3"/>
      <c r="GGD222" s="3"/>
      <c r="GGE222" s="3"/>
      <c r="GGF222" s="3"/>
      <c r="GGG222" s="3"/>
      <c r="GGH222" s="3"/>
      <c r="GGI222" s="3"/>
      <c r="GGJ222" s="3"/>
      <c r="GGK222" s="3"/>
      <c r="GGL222" s="3"/>
      <c r="GGM222" s="3"/>
      <c r="GGN222" s="3"/>
      <c r="GGO222" s="3"/>
      <c r="GGP222" s="3"/>
      <c r="GGQ222" s="3"/>
      <c r="GGR222" s="3"/>
      <c r="GGS222" s="3"/>
      <c r="GGT222" s="3"/>
      <c r="GGU222" s="3"/>
      <c r="GGV222" s="3"/>
      <c r="GGW222" s="3"/>
      <c r="GGX222" s="3"/>
      <c r="GGY222" s="3"/>
      <c r="GGZ222" s="3"/>
      <c r="GHA222" s="3"/>
      <c r="GHB222" s="3"/>
      <c r="GHC222" s="3"/>
      <c r="GHD222" s="3"/>
      <c r="GHE222" s="3"/>
      <c r="GHF222" s="3"/>
      <c r="GHG222" s="3"/>
      <c r="GHH222" s="3"/>
      <c r="GHI222" s="3"/>
      <c r="GHJ222" s="3"/>
      <c r="GHK222" s="3"/>
      <c r="GHL222" s="3"/>
      <c r="GHM222" s="3"/>
      <c r="GHN222" s="3"/>
      <c r="GHO222" s="3"/>
      <c r="GHP222" s="3"/>
      <c r="GHQ222" s="3"/>
      <c r="GHR222" s="3"/>
      <c r="GHS222" s="3"/>
      <c r="GHT222" s="3"/>
      <c r="GHU222" s="3"/>
      <c r="GHV222" s="3"/>
      <c r="GHW222" s="3"/>
      <c r="GHX222" s="3"/>
      <c r="GHY222" s="3"/>
      <c r="GHZ222" s="3"/>
      <c r="GIA222" s="3"/>
      <c r="GIB222" s="3"/>
      <c r="GIC222" s="3"/>
      <c r="GID222" s="3"/>
      <c r="GIE222" s="3"/>
      <c r="GIF222" s="3"/>
      <c r="GIG222" s="3"/>
      <c r="GIH222" s="3"/>
      <c r="GII222" s="3"/>
      <c r="GIJ222" s="3"/>
      <c r="GIK222" s="3"/>
      <c r="GIL222" s="3"/>
      <c r="GIM222" s="3"/>
      <c r="GIN222" s="3"/>
      <c r="GIO222" s="3"/>
      <c r="GIP222" s="3"/>
      <c r="GIQ222" s="3"/>
      <c r="GIR222" s="3"/>
      <c r="GIS222" s="3"/>
      <c r="GIT222" s="3"/>
      <c r="GIU222" s="3"/>
      <c r="GIV222" s="3"/>
      <c r="GIW222" s="3"/>
      <c r="GIX222" s="3"/>
      <c r="GIY222" s="3"/>
      <c r="GIZ222" s="3"/>
      <c r="GJA222" s="3"/>
      <c r="GJB222" s="3"/>
      <c r="GJC222" s="3"/>
      <c r="GJD222" s="3"/>
      <c r="GJE222" s="3"/>
      <c r="GJF222" s="3"/>
      <c r="GJG222" s="3"/>
      <c r="GJH222" s="3"/>
      <c r="GJI222" s="3"/>
      <c r="GJJ222" s="3"/>
      <c r="GJK222" s="3"/>
      <c r="GJL222" s="3"/>
      <c r="GJM222" s="3"/>
      <c r="GJN222" s="3"/>
      <c r="GJO222" s="3"/>
      <c r="GJP222" s="3"/>
      <c r="GJQ222" s="3"/>
      <c r="GJR222" s="3"/>
      <c r="GJS222" s="3"/>
      <c r="GJT222" s="3"/>
      <c r="GJU222" s="3"/>
      <c r="GJV222" s="3"/>
      <c r="GJW222" s="3"/>
      <c r="GJX222" s="3"/>
      <c r="GJY222" s="3"/>
      <c r="GJZ222" s="3"/>
      <c r="GKA222" s="3"/>
      <c r="GKB222" s="3"/>
      <c r="GKC222" s="3"/>
      <c r="GKD222" s="3"/>
      <c r="GKE222" s="3"/>
      <c r="GKF222" s="3"/>
      <c r="GKG222" s="3"/>
      <c r="GKH222" s="3"/>
      <c r="GKI222" s="3"/>
      <c r="GKJ222" s="3"/>
      <c r="GKK222" s="3"/>
      <c r="GKL222" s="3"/>
      <c r="GKM222" s="3"/>
      <c r="GKN222" s="3"/>
      <c r="GKO222" s="3"/>
      <c r="GKP222" s="3"/>
      <c r="GKQ222" s="3"/>
      <c r="GKR222" s="3"/>
      <c r="GKS222" s="3"/>
      <c r="GKT222" s="3"/>
      <c r="GKU222" s="3"/>
      <c r="GKV222" s="3"/>
      <c r="GKW222" s="3"/>
      <c r="GKX222" s="3"/>
      <c r="GKY222" s="3"/>
      <c r="GKZ222" s="3"/>
      <c r="GLA222" s="3"/>
      <c r="GLB222" s="3"/>
      <c r="GLC222" s="3"/>
      <c r="GLD222" s="3"/>
      <c r="GLE222" s="3"/>
      <c r="GLF222" s="3"/>
      <c r="GLG222" s="3"/>
      <c r="GLH222" s="3"/>
      <c r="GLI222" s="3"/>
      <c r="GLJ222" s="3"/>
      <c r="GLK222" s="3"/>
      <c r="GLL222" s="3"/>
      <c r="GLM222" s="3"/>
      <c r="GLN222" s="3"/>
      <c r="GLO222" s="3"/>
      <c r="GLP222" s="3"/>
      <c r="GLQ222" s="3"/>
      <c r="GLR222" s="3"/>
      <c r="GLS222" s="3"/>
      <c r="GLT222" s="3"/>
      <c r="GLU222" s="3"/>
      <c r="GLV222" s="3"/>
      <c r="GLW222" s="3"/>
      <c r="GLX222" s="3"/>
      <c r="GLY222" s="3"/>
      <c r="GLZ222" s="3"/>
      <c r="GMA222" s="3"/>
      <c r="GMB222" s="3"/>
      <c r="GMC222" s="3"/>
      <c r="GMD222" s="3"/>
      <c r="GME222" s="3"/>
      <c r="GMF222" s="3"/>
      <c r="GMG222" s="3"/>
      <c r="GMH222" s="3"/>
      <c r="GMI222" s="3"/>
      <c r="GMJ222" s="3"/>
      <c r="GMK222" s="3"/>
      <c r="GML222" s="3"/>
      <c r="GMM222" s="3"/>
      <c r="GMN222" s="3"/>
      <c r="GMO222" s="3"/>
      <c r="GMP222" s="3"/>
      <c r="GMQ222" s="3"/>
      <c r="GMR222" s="3"/>
      <c r="GMS222" s="3"/>
      <c r="GMT222" s="3"/>
      <c r="GMU222" s="3"/>
      <c r="GMV222" s="3"/>
      <c r="GMW222" s="3"/>
      <c r="GMX222" s="3"/>
      <c r="GMY222" s="3"/>
      <c r="GMZ222" s="3"/>
      <c r="GNA222" s="3"/>
      <c r="GNB222" s="3"/>
      <c r="GNC222" s="3"/>
      <c r="GND222" s="3"/>
      <c r="GNE222" s="3"/>
      <c r="GNF222" s="3"/>
      <c r="GNG222" s="3"/>
      <c r="GNH222" s="3"/>
      <c r="GNI222" s="3"/>
      <c r="GNJ222" s="3"/>
      <c r="GNK222" s="3"/>
      <c r="GNL222" s="3"/>
      <c r="GNM222" s="3"/>
      <c r="GNN222" s="3"/>
      <c r="GNO222" s="3"/>
      <c r="GNP222" s="3"/>
      <c r="GNQ222" s="3"/>
      <c r="GNR222" s="3"/>
      <c r="GNS222" s="3"/>
      <c r="GNT222" s="3"/>
      <c r="GNU222" s="3"/>
      <c r="GNV222" s="3"/>
      <c r="GNW222" s="3"/>
      <c r="GNX222" s="3"/>
      <c r="GNY222" s="3"/>
      <c r="GNZ222" s="3"/>
      <c r="GOA222" s="3"/>
      <c r="GOB222" s="3"/>
      <c r="GOC222" s="3"/>
      <c r="GOD222" s="3"/>
      <c r="GOE222" s="3"/>
      <c r="GOF222" s="3"/>
      <c r="GOG222" s="3"/>
      <c r="GOH222" s="3"/>
      <c r="GOI222" s="3"/>
      <c r="GOJ222" s="3"/>
      <c r="GOK222" s="3"/>
      <c r="GOL222" s="3"/>
      <c r="GOM222" s="3"/>
      <c r="GON222" s="3"/>
      <c r="GOO222" s="3"/>
      <c r="GOP222" s="3"/>
      <c r="GOQ222" s="3"/>
      <c r="GOR222" s="3"/>
      <c r="GOS222" s="3"/>
      <c r="GOT222" s="3"/>
      <c r="GOU222" s="3"/>
      <c r="GOV222" s="3"/>
      <c r="GOW222" s="3"/>
      <c r="GOX222" s="3"/>
      <c r="GOY222" s="3"/>
      <c r="GOZ222" s="3"/>
      <c r="GPA222" s="3"/>
      <c r="GPB222" s="3"/>
      <c r="GPC222" s="3"/>
      <c r="GPD222" s="3"/>
      <c r="GPE222" s="3"/>
      <c r="GPF222" s="3"/>
      <c r="GPG222" s="3"/>
      <c r="GPH222" s="3"/>
      <c r="GPI222" s="3"/>
      <c r="GPJ222" s="3"/>
      <c r="GPK222" s="3"/>
      <c r="GPL222" s="3"/>
      <c r="GPM222" s="3"/>
      <c r="GPN222" s="3"/>
      <c r="GPO222" s="3"/>
      <c r="GPP222" s="3"/>
      <c r="GPQ222" s="3"/>
      <c r="GPR222" s="3"/>
      <c r="GPS222" s="3"/>
      <c r="GPT222" s="3"/>
      <c r="GPU222" s="3"/>
      <c r="GPV222" s="3"/>
      <c r="GPW222" s="3"/>
      <c r="GPX222" s="3"/>
      <c r="GPY222" s="3"/>
      <c r="GPZ222" s="3"/>
      <c r="GQA222" s="3"/>
      <c r="GQB222" s="3"/>
      <c r="GQC222" s="3"/>
      <c r="GQD222" s="3"/>
      <c r="GQE222" s="3"/>
      <c r="GQF222" s="3"/>
      <c r="GQG222" s="3"/>
      <c r="GQH222" s="3"/>
      <c r="GQI222" s="3"/>
      <c r="GQJ222" s="3"/>
      <c r="GQK222" s="3"/>
      <c r="GQL222" s="3"/>
      <c r="GQM222" s="3"/>
      <c r="GQN222" s="3"/>
      <c r="GQO222" s="3"/>
      <c r="GQP222" s="3"/>
      <c r="GQQ222" s="3"/>
      <c r="GQR222" s="3"/>
      <c r="GQS222" s="3"/>
      <c r="GQT222" s="3"/>
      <c r="GQU222" s="3"/>
      <c r="GQV222" s="3"/>
      <c r="GQW222" s="3"/>
      <c r="GQX222" s="3"/>
      <c r="GQY222" s="3"/>
      <c r="GQZ222" s="3"/>
      <c r="GRA222" s="3"/>
      <c r="GRB222" s="3"/>
      <c r="GRC222" s="3"/>
      <c r="GRD222" s="3"/>
      <c r="GRE222" s="3"/>
      <c r="GRF222" s="3"/>
      <c r="GRG222" s="3"/>
      <c r="GRH222" s="3"/>
      <c r="GRI222" s="3"/>
      <c r="GRJ222" s="3"/>
      <c r="GRK222" s="3"/>
      <c r="GRL222" s="3"/>
      <c r="GRM222" s="3"/>
      <c r="GRN222" s="3"/>
      <c r="GRO222" s="3"/>
      <c r="GRP222" s="3"/>
      <c r="GRQ222" s="3"/>
      <c r="GRR222" s="3"/>
      <c r="GRS222" s="3"/>
      <c r="GRT222" s="3"/>
      <c r="GRU222" s="3"/>
      <c r="GRV222" s="3"/>
      <c r="GRW222" s="3"/>
      <c r="GRX222" s="3"/>
      <c r="GRY222" s="3"/>
      <c r="GRZ222" s="3"/>
      <c r="GSA222" s="3"/>
      <c r="GSB222" s="3"/>
      <c r="GSC222" s="3"/>
      <c r="GSD222" s="3"/>
      <c r="GSE222" s="3"/>
      <c r="GSF222" s="3"/>
      <c r="GSG222" s="3"/>
      <c r="GSH222" s="3"/>
      <c r="GSI222" s="3"/>
      <c r="GSJ222" s="3"/>
      <c r="GSK222" s="3"/>
      <c r="GSL222" s="3"/>
      <c r="GSM222" s="3"/>
      <c r="GSN222" s="3"/>
      <c r="GSO222" s="3"/>
      <c r="GSP222" s="3"/>
      <c r="GSQ222" s="3"/>
      <c r="GSR222" s="3"/>
      <c r="GSS222" s="3"/>
      <c r="GST222" s="3"/>
      <c r="GSU222" s="3"/>
      <c r="GSV222" s="3"/>
      <c r="GSW222" s="3"/>
      <c r="GSX222" s="3"/>
      <c r="GSY222" s="3"/>
      <c r="GSZ222" s="3"/>
      <c r="GTA222" s="3"/>
      <c r="GTB222" s="3"/>
      <c r="GTC222" s="3"/>
      <c r="GTD222" s="3"/>
      <c r="GTE222" s="3"/>
      <c r="GTF222" s="3"/>
      <c r="GTG222" s="3"/>
      <c r="GTH222" s="3"/>
      <c r="GTI222" s="3"/>
      <c r="GTJ222" s="3"/>
      <c r="GTK222" s="3"/>
      <c r="GTL222" s="3"/>
      <c r="GTM222" s="3"/>
      <c r="GTN222" s="3"/>
      <c r="GTO222" s="3"/>
      <c r="GTP222" s="3"/>
      <c r="GTQ222" s="3"/>
      <c r="GTR222" s="3"/>
      <c r="GTS222" s="3"/>
      <c r="GTT222" s="3"/>
      <c r="GTU222" s="3"/>
      <c r="GTV222" s="3"/>
      <c r="GTW222" s="3"/>
      <c r="GTX222" s="3"/>
      <c r="GTY222" s="3"/>
      <c r="GTZ222" s="3"/>
      <c r="GUA222" s="3"/>
      <c r="GUB222" s="3"/>
      <c r="GUC222" s="3"/>
      <c r="GUD222" s="3"/>
      <c r="GUE222" s="3"/>
      <c r="GUF222" s="3"/>
      <c r="GUG222" s="3"/>
      <c r="GUH222" s="3"/>
      <c r="GUI222" s="3"/>
      <c r="GUJ222" s="3"/>
      <c r="GUK222" s="3"/>
      <c r="GUL222" s="3"/>
      <c r="GUM222" s="3"/>
      <c r="GUN222" s="3"/>
      <c r="GUO222" s="3"/>
      <c r="GUP222" s="3"/>
      <c r="GUQ222" s="3"/>
      <c r="GUR222" s="3"/>
      <c r="GUS222" s="3"/>
      <c r="GUT222" s="3"/>
      <c r="GUU222" s="3"/>
      <c r="GUV222" s="3"/>
      <c r="GUW222" s="3"/>
      <c r="GUX222" s="3"/>
      <c r="GUY222" s="3"/>
      <c r="GUZ222" s="3"/>
      <c r="GVA222" s="3"/>
      <c r="GVB222" s="3"/>
      <c r="GVC222" s="3"/>
      <c r="GVD222" s="3"/>
      <c r="GVE222" s="3"/>
      <c r="GVF222" s="3"/>
      <c r="GVG222" s="3"/>
      <c r="GVH222" s="3"/>
      <c r="GVI222" s="3"/>
      <c r="GVJ222" s="3"/>
      <c r="GVK222" s="3"/>
      <c r="GVL222" s="3"/>
      <c r="GVM222" s="3"/>
      <c r="GVN222" s="3"/>
      <c r="GVO222" s="3"/>
      <c r="GVP222" s="3"/>
      <c r="GVQ222" s="3"/>
      <c r="GVR222" s="3"/>
      <c r="GVS222" s="3"/>
      <c r="GVT222" s="3"/>
      <c r="GVU222" s="3"/>
      <c r="GVV222" s="3"/>
      <c r="GVW222" s="3"/>
      <c r="GVX222" s="3"/>
      <c r="GVY222" s="3"/>
      <c r="GVZ222" s="3"/>
      <c r="GWA222" s="3"/>
      <c r="GWB222" s="3"/>
      <c r="GWC222" s="3"/>
      <c r="GWD222" s="3"/>
      <c r="GWE222" s="3"/>
      <c r="GWF222" s="3"/>
      <c r="GWG222" s="3"/>
      <c r="GWH222" s="3"/>
      <c r="GWI222" s="3"/>
      <c r="GWJ222" s="3"/>
      <c r="GWK222" s="3"/>
      <c r="GWL222" s="3"/>
      <c r="GWM222" s="3"/>
      <c r="GWN222" s="3"/>
      <c r="GWO222" s="3"/>
      <c r="GWP222" s="3"/>
      <c r="GWQ222" s="3"/>
      <c r="GWR222" s="3"/>
      <c r="GWS222" s="3"/>
      <c r="GWT222" s="3"/>
      <c r="GWU222" s="3"/>
      <c r="GWV222" s="3"/>
      <c r="GWW222" s="3"/>
      <c r="GWX222" s="3"/>
      <c r="GWY222" s="3"/>
      <c r="GWZ222" s="3"/>
      <c r="GXA222" s="3"/>
      <c r="GXB222" s="3"/>
      <c r="GXC222" s="3"/>
      <c r="GXD222" s="3"/>
      <c r="GXE222" s="3"/>
      <c r="GXF222" s="3"/>
      <c r="GXG222" s="3"/>
      <c r="GXH222" s="3"/>
      <c r="GXI222" s="3"/>
      <c r="GXJ222" s="3"/>
      <c r="GXK222" s="3"/>
      <c r="GXL222" s="3"/>
      <c r="GXM222" s="3"/>
      <c r="GXN222" s="3"/>
      <c r="GXO222" s="3"/>
      <c r="GXP222" s="3"/>
      <c r="GXQ222" s="3"/>
      <c r="GXR222" s="3"/>
      <c r="GXS222" s="3"/>
      <c r="GXT222" s="3"/>
      <c r="GXU222" s="3"/>
      <c r="GXV222" s="3"/>
      <c r="GXW222" s="3"/>
      <c r="GXX222" s="3"/>
      <c r="GXY222" s="3"/>
      <c r="GXZ222" s="3"/>
      <c r="GYA222" s="3"/>
      <c r="GYB222" s="3"/>
      <c r="GYC222" s="3"/>
      <c r="GYD222" s="3"/>
      <c r="GYE222" s="3"/>
      <c r="GYF222" s="3"/>
      <c r="GYG222" s="3"/>
      <c r="GYH222" s="3"/>
      <c r="GYI222" s="3"/>
      <c r="GYJ222" s="3"/>
      <c r="GYK222" s="3"/>
      <c r="GYL222" s="3"/>
      <c r="GYM222" s="3"/>
      <c r="GYN222" s="3"/>
      <c r="GYO222" s="3"/>
      <c r="GYP222" s="3"/>
      <c r="GYQ222" s="3"/>
      <c r="GYR222" s="3"/>
      <c r="GYS222" s="3"/>
      <c r="GYT222" s="3"/>
      <c r="GYU222" s="3"/>
      <c r="GYV222" s="3"/>
      <c r="GYW222" s="3"/>
      <c r="GYX222" s="3"/>
      <c r="GYY222" s="3"/>
      <c r="GYZ222" s="3"/>
      <c r="GZA222" s="3"/>
      <c r="GZB222" s="3"/>
      <c r="GZC222" s="3"/>
      <c r="GZD222" s="3"/>
      <c r="GZE222" s="3"/>
      <c r="GZF222" s="3"/>
      <c r="GZG222" s="3"/>
      <c r="GZH222" s="3"/>
      <c r="GZI222" s="3"/>
      <c r="GZJ222" s="3"/>
      <c r="GZK222" s="3"/>
      <c r="GZL222" s="3"/>
      <c r="GZM222" s="3"/>
      <c r="GZN222" s="3"/>
      <c r="GZO222" s="3"/>
      <c r="GZP222" s="3"/>
      <c r="GZQ222" s="3"/>
      <c r="GZR222" s="3"/>
      <c r="GZS222" s="3"/>
      <c r="GZT222" s="3"/>
      <c r="GZU222" s="3"/>
      <c r="GZV222" s="3"/>
      <c r="GZW222" s="3"/>
      <c r="GZX222" s="3"/>
      <c r="GZY222" s="3"/>
      <c r="GZZ222" s="3"/>
      <c r="HAA222" s="3"/>
      <c r="HAB222" s="3"/>
      <c r="HAC222" s="3"/>
      <c r="HAD222" s="3"/>
      <c r="HAE222" s="3"/>
      <c r="HAF222" s="3"/>
      <c r="HAG222" s="3"/>
      <c r="HAH222" s="3"/>
      <c r="HAI222" s="3"/>
      <c r="HAJ222" s="3"/>
      <c r="HAK222" s="3"/>
      <c r="HAL222" s="3"/>
      <c r="HAM222" s="3"/>
      <c r="HAN222" s="3"/>
      <c r="HAO222" s="3"/>
      <c r="HAP222" s="3"/>
      <c r="HAQ222" s="3"/>
      <c r="HAR222" s="3"/>
      <c r="HAS222" s="3"/>
      <c r="HAT222" s="3"/>
      <c r="HAU222" s="3"/>
      <c r="HAV222" s="3"/>
      <c r="HAW222" s="3"/>
      <c r="HAX222" s="3"/>
      <c r="HAY222" s="3"/>
      <c r="HAZ222" s="3"/>
      <c r="HBA222" s="3"/>
      <c r="HBB222" s="3"/>
      <c r="HBC222" s="3"/>
      <c r="HBD222" s="3"/>
      <c r="HBE222" s="3"/>
      <c r="HBF222" s="3"/>
      <c r="HBG222" s="3"/>
      <c r="HBH222" s="3"/>
      <c r="HBI222" s="3"/>
      <c r="HBJ222" s="3"/>
      <c r="HBK222" s="3"/>
      <c r="HBL222" s="3"/>
      <c r="HBM222" s="3"/>
      <c r="HBN222" s="3"/>
      <c r="HBO222" s="3"/>
      <c r="HBP222" s="3"/>
      <c r="HBQ222" s="3"/>
      <c r="HBR222" s="3"/>
      <c r="HBS222" s="3"/>
      <c r="HBT222" s="3"/>
      <c r="HBU222" s="3"/>
      <c r="HBV222" s="3"/>
      <c r="HBW222" s="3"/>
      <c r="HBX222" s="3"/>
      <c r="HBY222" s="3"/>
      <c r="HBZ222" s="3"/>
      <c r="HCA222" s="3"/>
      <c r="HCB222" s="3"/>
      <c r="HCC222" s="3"/>
      <c r="HCD222" s="3"/>
      <c r="HCE222" s="3"/>
      <c r="HCF222" s="3"/>
      <c r="HCG222" s="3"/>
      <c r="HCH222" s="3"/>
      <c r="HCI222" s="3"/>
      <c r="HCJ222" s="3"/>
      <c r="HCK222" s="3"/>
      <c r="HCL222" s="3"/>
      <c r="HCM222" s="3"/>
      <c r="HCN222" s="3"/>
      <c r="HCO222" s="3"/>
      <c r="HCP222" s="3"/>
      <c r="HCQ222" s="3"/>
      <c r="HCR222" s="3"/>
      <c r="HCS222" s="3"/>
      <c r="HCT222" s="3"/>
      <c r="HCU222" s="3"/>
      <c r="HCV222" s="3"/>
      <c r="HCW222" s="3"/>
      <c r="HCX222" s="3"/>
      <c r="HCY222" s="3"/>
      <c r="HCZ222" s="3"/>
      <c r="HDA222" s="3"/>
      <c r="HDB222" s="3"/>
      <c r="HDC222" s="3"/>
      <c r="HDD222" s="3"/>
      <c r="HDE222" s="3"/>
      <c r="HDF222" s="3"/>
      <c r="HDG222" s="3"/>
      <c r="HDH222" s="3"/>
      <c r="HDI222" s="3"/>
      <c r="HDJ222" s="3"/>
      <c r="HDK222" s="3"/>
      <c r="HDL222" s="3"/>
      <c r="HDM222" s="3"/>
      <c r="HDN222" s="3"/>
      <c r="HDO222" s="3"/>
      <c r="HDP222" s="3"/>
      <c r="HDQ222" s="3"/>
      <c r="HDR222" s="3"/>
      <c r="HDS222" s="3"/>
      <c r="HDT222" s="3"/>
      <c r="HDU222" s="3"/>
      <c r="HDV222" s="3"/>
      <c r="HDW222" s="3"/>
      <c r="HDX222" s="3"/>
      <c r="HDY222" s="3"/>
      <c r="HDZ222" s="3"/>
      <c r="HEA222" s="3"/>
      <c r="HEB222" s="3"/>
      <c r="HEC222" s="3"/>
      <c r="HED222" s="3"/>
      <c r="HEE222" s="3"/>
      <c r="HEF222" s="3"/>
      <c r="HEG222" s="3"/>
      <c r="HEH222" s="3"/>
      <c r="HEI222" s="3"/>
      <c r="HEJ222" s="3"/>
      <c r="HEK222" s="3"/>
      <c r="HEL222" s="3"/>
      <c r="HEM222" s="3"/>
      <c r="HEN222" s="3"/>
      <c r="HEO222" s="3"/>
      <c r="HEP222" s="3"/>
      <c r="HEQ222" s="3"/>
      <c r="HER222" s="3"/>
      <c r="HES222" s="3"/>
      <c r="HET222" s="3"/>
      <c r="HEU222" s="3"/>
      <c r="HEV222" s="3"/>
      <c r="HEW222" s="3"/>
      <c r="HEX222" s="3"/>
      <c r="HEY222" s="3"/>
      <c r="HEZ222" s="3"/>
      <c r="HFA222" s="3"/>
      <c r="HFB222" s="3"/>
      <c r="HFC222" s="3"/>
      <c r="HFD222" s="3"/>
      <c r="HFE222" s="3"/>
      <c r="HFF222" s="3"/>
      <c r="HFG222" s="3"/>
      <c r="HFH222" s="3"/>
      <c r="HFI222" s="3"/>
      <c r="HFJ222" s="3"/>
      <c r="HFK222" s="3"/>
      <c r="HFL222" s="3"/>
      <c r="HFM222" s="3"/>
      <c r="HFN222" s="3"/>
      <c r="HFO222" s="3"/>
      <c r="HFP222" s="3"/>
      <c r="HFQ222" s="3"/>
      <c r="HFR222" s="3"/>
      <c r="HFS222" s="3"/>
      <c r="HFT222" s="3"/>
      <c r="HFU222" s="3"/>
      <c r="HFV222" s="3"/>
      <c r="HFW222" s="3"/>
      <c r="HFX222" s="3"/>
      <c r="HFY222" s="3"/>
      <c r="HFZ222" s="3"/>
      <c r="HGA222" s="3"/>
      <c r="HGB222" s="3"/>
      <c r="HGC222" s="3"/>
      <c r="HGD222" s="3"/>
      <c r="HGE222" s="3"/>
      <c r="HGF222" s="3"/>
      <c r="HGG222" s="3"/>
      <c r="HGH222" s="3"/>
      <c r="HGI222" s="3"/>
      <c r="HGJ222" s="3"/>
      <c r="HGK222" s="3"/>
      <c r="HGL222" s="3"/>
      <c r="HGM222" s="3"/>
      <c r="HGN222" s="3"/>
      <c r="HGO222" s="3"/>
      <c r="HGP222" s="3"/>
      <c r="HGQ222" s="3"/>
      <c r="HGR222" s="3"/>
      <c r="HGS222" s="3"/>
      <c r="HGT222" s="3"/>
      <c r="HGU222" s="3"/>
      <c r="HGV222" s="3"/>
      <c r="HGW222" s="3"/>
      <c r="HGX222" s="3"/>
      <c r="HGY222" s="3"/>
      <c r="HGZ222" s="3"/>
      <c r="HHA222" s="3"/>
      <c r="HHB222" s="3"/>
      <c r="HHC222" s="3"/>
      <c r="HHD222" s="3"/>
      <c r="HHE222" s="3"/>
      <c r="HHF222" s="3"/>
      <c r="HHG222" s="3"/>
      <c r="HHH222" s="3"/>
      <c r="HHI222" s="3"/>
      <c r="HHJ222" s="3"/>
      <c r="HHK222" s="3"/>
      <c r="HHL222" s="3"/>
      <c r="HHM222" s="3"/>
      <c r="HHN222" s="3"/>
      <c r="HHO222" s="3"/>
      <c r="HHP222" s="3"/>
      <c r="HHQ222" s="3"/>
      <c r="HHR222" s="3"/>
      <c r="HHS222" s="3"/>
      <c r="HHT222" s="3"/>
      <c r="HHU222" s="3"/>
      <c r="HHV222" s="3"/>
      <c r="HHW222" s="3"/>
      <c r="HHX222" s="3"/>
      <c r="HHY222" s="3"/>
      <c r="HHZ222" s="3"/>
      <c r="HIA222" s="3"/>
      <c r="HIB222" s="3"/>
      <c r="HIC222" s="3"/>
      <c r="HID222" s="3"/>
      <c r="HIE222" s="3"/>
      <c r="HIF222" s="3"/>
      <c r="HIG222" s="3"/>
      <c r="HIH222" s="3"/>
      <c r="HII222" s="3"/>
      <c r="HIJ222" s="3"/>
      <c r="HIK222" s="3"/>
      <c r="HIL222" s="3"/>
      <c r="HIM222" s="3"/>
      <c r="HIN222" s="3"/>
      <c r="HIO222" s="3"/>
      <c r="HIP222" s="3"/>
      <c r="HIQ222" s="3"/>
      <c r="HIR222" s="3"/>
      <c r="HIS222" s="3"/>
      <c r="HIT222" s="3"/>
      <c r="HIU222" s="3"/>
      <c r="HIV222" s="3"/>
      <c r="HIW222" s="3"/>
      <c r="HIX222" s="3"/>
      <c r="HIY222" s="3"/>
      <c r="HIZ222" s="3"/>
      <c r="HJA222" s="3"/>
      <c r="HJB222" s="3"/>
      <c r="HJC222" s="3"/>
      <c r="HJD222" s="3"/>
      <c r="HJE222" s="3"/>
      <c r="HJF222" s="3"/>
      <c r="HJG222" s="3"/>
      <c r="HJH222" s="3"/>
      <c r="HJI222" s="3"/>
      <c r="HJJ222" s="3"/>
      <c r="HJK222" s="3"/>
      <c r="HJL222" s="3"/>
      <c r="HJM222" s="3"/>
      <c r="HJN222" s="3"/>
      <c r="HJO222" s="3"/>
      <c r="HJP222" s="3"/>
      <c r="HJQ222" s="3"/>
      <c r="HJR222" s="3"/>
      <c r="HJS222" s="3"/>
      <c r="HJT222" s="3"/>
      <c r="HJU222" s="3"/>
      <c r="HJV222" s="3"/>
      <c r="HJW222" s="3"/>
      <c r="HJX222" s="3"/>
      <c r="HJY222" s="3"/>
      <c r="HJZ222" s="3"/>
      <c r="HKA222" s="3"/>
      <c r="HKB222" s="3"/>
      <c r="HKC222" s="3"/>
      <c r="HKD222" s="3"/>
      <c r="HKE222" s="3"/>
      <c r="HKF222" s="3"/>
      <c r="HKG222" s="3"/>
      <c r="HKH222" s="3"/>
      <c r="HKI222" s="3"/>
      <c r="HKJ222" s="3"/>
      <c r="HKK222" s="3"/>
      <c r="HKL222" s="3"/>
      <c r="HKM222" s="3"/>
      <c r="HKN222" s="3"/>
      <c r="HKO222" s="3"/>
      <c r="HKP222" s="3"/>
      <c r="HKQ222" s="3"/>
      <c r="HKR222" s="3"/>
      <c r="HKS222" s="3"/>
      <c r="HKT222" s="3"/>
      <c r="HKU222" s="3"/>
      <c r="HKV222" s="3"/>
      <c r="HKW222" s="3"/>
      <c r="HKX222" s="3"/>
      <c r="HKY222" s="3"/>
      <c r="HKZ222" s="3"/>
      <c r="HLA222" s="3"/>
      <c r="HLB222" s="3"/>
      <c r="HLC222" s="3"/>
      <c r="HLD222" s="3"/>
      <c r="HLE222" s="3"/>
      <c r="HLF222" s="3"/>
      <c r="HLG222" s="3"/>
      <c r="HLH222" s="3"/>
      <c r="HLI222" s="3"/>
      <c r="HLJ222" s="3"/>
      <c r="HLK222" s="3"/>
      <c r="HLL222" s="3"/>
      <c r="HLM222" s="3"/>
      <c r="HLN222" s="3"/>
      <c r="HLO222" s="3"/>
      <c r="HLP222" s="3"/>
      <c r="HLQ222" s="3"/>
      <c r="HLR222" s="3"/>
      <c r="HLS222" s="3"/>
      <c r="HLT222" s="3"/>
      <c r="HLU222" s="3"/>
      <c r="HLV222" s="3"/>
      <c r="HLW222" s="3"/>
      <c r="HLX222" s="3"/>
      <c r="HLY222" s="3"/>
      <c r="HLZ222" s="3"/>
      <c r="HMA222" s="3"/>
      <c r="HMB222" s="3"/>
      <c r="HMC222" s="3"/>
      <c r="HMD222" s="3"/>
      <c r="HME222" s="3"/>
      <c r="HMF222" s="3"/>
      <c r="HMG222" s="3"/>
      <c r="HMH222" s="3"/>
      <c r="HMI222" s="3"/>
      <c r="HMJ222" s="3"/>
      <c r="HMK222" s="3"/>
      <c r="HML222" s="3"/>
      <c r="HMM222" s="3"/>
      <c r="HMN222" s="3"/>
      <c r="HMO222" s="3"/>
      <c r="HMP222" s="3"/>
      <c r="HMQ222" s="3"/>
      <c r="HMR222" s="3"/>
      <c r="HMS222" s="3"/>
      <c r="HMT222" s="3"/>
      <c r="HMU222" s="3"/>
      <c r="HMV222" s="3"/>
      <c r="HMW222" s="3"/>
      <c r="HMX222" s="3"/>
      <c r="HMY222" s="3"/>
      <c r="HMZ222" s="3"/>
      <c r="HNA222" s="3"/>
      <c r="HNB222" s="3"/>
      <c r="HNC222" s="3"/>
      <c r="HND222" s="3"/>
      <c r="HNE222" s="3"/>
      <c r="HNF222" s="3"/>
      <c r="HNG222" s="3"/>
      <c r="HNH222" s="3"/>
      <c r="HNI222" s="3"/>
      <c r="HNJ222" s="3"/>
      <c r="HNK222" s="3"/>
      <c r="HNL222" s="3"/>
      <c r="HNM222" s="3"/>
      <c r="HNN222" s="3"/>
      <c r="HNO222" s="3"/>
      <c r="HNP222" s="3"/>
      <c r="HNQ222" s="3"/>
      <c r="HNR222" s="3"/>
      <c r="HNS222" s="3"/>
      <c r="HNT222" s="3"/>
      <c r="HNU222" s="3"/>
      <c r="HNV222" s="3"/>
      <c r="HNW222" s="3"/>
      <c r="HNX222" s="3"/>
      <c r="HNY222" s="3"/>
      <c r="HNZ222" s="3"/>
      <c r="HOA222" s="3"/>
      <c r="HOB222" s="3"/>
      <c r="HOC222" s="3"/>
      <c r="HOD222" s="3"/>
      <c r="HOE222" s="3"/>
      <c r="HOF222" s="3"/>
      <c r="HOG222" s="3"/>
      <c r="HOH222" s="3"/>
      <c r="HOI222" s="3"/>
      <c r="HOJ222" s="3"/>
      <c r="HOK222" s="3"/>
      <c r="HOL222" s="3"/>
      <c r="HOM222" s="3"/>
      <c r="HON222" s="3"/>
      <c r="HOO222" s="3"/>
      <c r="HOP222" s="3"/>
      <c r="HOQ222" s="3"/>
      <c r="HOR222" s="3"/>
      <c r="HOS222" s="3"/>
      <c r="HOT222" s="3"/>
      <c r="HOU222" s="3"/>
      <c r="HOV222" s="3"/>
      <c r="HOW222" s="3"/>
      <c r="HOX222" s="3"/>
      <c r="HOY222" s="3"/>
      <c r="HOZ222" s="3"/>
      <c r="HPA222" s="3"/>
      <c r="HPB222" s="3"/>
      <c r="HPC222" s="3"/>
      <c r="HPD222" s="3"/>
      <c r="HPE222" s="3"/>
      <c r="HPF222" s="3"/>
      <c r="HPG222" s="3"/>
      <c r="HPH222" s="3"/>
      <c r="HPI222" s="3"/>
      <c r="HPJ222" s="3"/>
      <c r="HPK222" s="3"/>
      <c r="HPL222" s="3"/>
      <c r="HPM222" s="3"/>
      <c r="HPN222" s="3"/>
      <c r="HPO222" s="3"/>
      <c r="HPP222" s="3"/>
      <c r="HPQ222" s="3"/>
      <c r="HPR222" s="3"/>
      <c r="HPS222" s="3"/>
      <c r="HPT222" s="3"/>
      <c r="HPU222" s="3"/>
      <c r="HPV222" s="3"/>
      <c r="HPW222" s="3"/>
      <c r="HPX222" s="3"/>
      <c r="HPY222" s="3"/>
      <c r="HPZ222" s="3"/>
      <c r="HQA222" s="3"/>
      <c r="HQB222" s="3"/>
      <c r="HQC222" s="3"/>
      <c r="HQD222" s="3"/>
      <c r="HQE222" s="3"/>
      <c r="HQF222" s="3"/>
      <c r="HQG222" s="3"/>
      <c r="HQH222" s="3"/>
      <c r="HQI222" s="3"/>
      <c r="HQJ222" s="3"/>
      <c r="HQK222" s="3"/>
      <c r="HQL222" s="3"/>
      <c r="HQM222" s="3"/>
      <c r="HQN222" s="3"/>
      <c r="HQO222" s="3"/>
      <c r="HQP222" s="3"/>
      <c r="HQQ222" s="3"/>
      <c r="HQR222" s="3"/>
      <c r="HQS222" s="3"/>
      <c r="HQT222" s="3"/>
      <c r="HQU222" s="3"/>
      <c r="HQV222" s="3"/>
      <c r="HQW222" s="3"/>
      <c r="HQX222" s="3"/>
      <c r="HQY222" s="3"/>
      <c r="HQZ222" s="3"/>
      <c r="HRA222" s="3"/>
      <c r="HRB222" s="3"/>
      <c r="HRC222" s="3"/>
      <c r="HRD222" s="3"/>
      <c r="HRE222" s="3"/>
      <c r="HRF222" s="3"/>
      <c r="HRG222" s="3"/>
      <c r="HRH222" s="3"/>
      <c r="HRI222" s="3"/>
      <c r="HRJ222" s="3"/>
      <c r="HRK222" s="3"/>
      <c r="HRL222" s="3"/>
      <c r="HRM222" s="3"/>
      <c r="HRN222" s="3"/>
      <c r="HRO222" s="3"/>
      <c r="HRP222" s="3"/>
      <c r="HRQ222" s="3"/>
      <c r="HRR222" s="3"/>
      <c r="HRS222" s="3"/>
      <c r="HRT222" s="3"/>
      <c r="HRU222" s="3"/>
      <c r="HRV222" s="3"/>
      <c r="HRW222" s="3"/>
      <c r="HRX222" s="3"/>
      <c r="HRY222" s="3"/>
      <c r="HRZ222" s="3"/>
      <c r="HSA222" s="3"/>
      <c r="HSB222" s="3"/>
      <c r="HSC222" s="3"/>
      <c r="HSD222" s="3"/>
      <c r="HSE222" s="3"/>
      <c r="HSF222" s="3"/>
      <c r="HSG222" s="3"/>
      <c r="HSH222" s="3"/>
      <c r="HSI222" s="3"/>
      <c r="HSJ222" s="3"/>
      <c r="HSK222" s="3"/>
      <c r="HSL222" s="3"/>
      <c r="HSM222" s="3"/>
      <c r="HSN222" s="3"/>
      <c r="HSO222" s="3"/>
      <c r="HSP222" s="3"/>
      <c r="HSQ222" s="3"/>
      <c r="HSR222" s="3"/>
      <c r="HSS222" s="3"/>
      <c r="HST222" s="3"/>
      <c r="HSU222" s="3"/>
      <c r="HSV222" s="3"/>
      <c r="HSW222" s="3"/>
      <c r="HSX222" s="3"/>
      <c r="HSY222" s="3"/>
      <c r="HSZ222" s="3"/>
      <c r="HTA222" s="3"/>
      <c r="HTB222" s="3"/>
      <c r="HTC222" s="3"/>
      <c r="HTD222" s="3"/>
      <c r="HTE222" s="3"/>
      <c r="HTF222" s="3"/>
      <c r="HTG222" s="3"/>
      <c r="HTH222" s="3"/>
      <c r="HTI222" s="3"/>
      <c r="HTJ222" s="3"/>
      <c r="HTK222" s="3"/>
      <c r="HTL222" s="3"/>
      <c r="HTM222" s="3"/>
      <c r="HTN222" s="3"/>
      <c r="HTO222" s="3"/>
      <c r="HTP222" s="3"/>
      <c r="HTQ222" s="3"/>
      <c r="HTR222" s="3"/>
      <c r="HTS222" s="3"/>
      <c r="HTT222" s="3"/>
      <c r="HTU222" s="3"/>
      <c r="HTV222" s="3"/>
      <c r="HTW222" s="3"/>
      <c r="HTX222" s="3"/>
      <c r="HTY222" s="3"/>
      <c r="HTZ222" s="3"/>
      <c r="HUA222" s="3"/>
      <c r="HUB222" s="3"/>
      <c r="HUC222" s="3"/>
      <c r="HUD222" s="3"/>
      <c r="HUE222" s="3"/>
      <c r="HUF222" s="3"/>
      <c r="HUG222" s="3"/>
      <c r="HUH222" s="3"/>
      <c r="HUI222" s="3"/>
      <c r="HUJ222" s="3"/>
      <c r="HUK222" s="3"/>
      <c r="HUL222" s="3"/>
      <c r="HUM222" s="3"/>
      <c r="HUN222" s="3"/>
      <c r="HUO222" s="3"/>
      <c r="HUP222" s="3"/>
      <c r="HUQ222" s="3"/>
      <c r="HUR222" s="3"/>
      <c r="HUS222" s="3"/>
      <c r="HUT222" s="3"/>
      <c r="HUU222" s="3"/>
      <c r="HUV222" s="3"/>
      <c r="HUW222" s="3"/>
      <c r="HUX222" s="3"/>
      <c r="HUY222" s="3"/>
      <c r="HUZ222" s="3"/>
      <c r="HVA222" s="3"/>
      <c r="HVB222" s="3"/>
      <c r="HVC222" s="3"/>
      <c r="HVD222" s="3"/>
      <c r="HVE222" s="3"/>
      <c r="HVF222" s="3"/>
      <c r="HVG222" s="3"/>
      <c r="HVH222" s="3"/>
      <c r="HVI222" s="3"/>
      <c r="HVJ222" s="3"/>
      <c r="HVK222" s="3"/>
      <c r="HVL222" s="3"/>
      <c r="HVM222" s="3"/>
      <c r="HVN222" s="3"/>
      <c r="HVO222" s="3"/>
      <c r="HVP222" s="3"/>
      <c r="HVQ222" s="3"/>
      <c r="HVR222" s="3"/>
      <c r="HVS222" s="3"/>
      <c r="HVT222" s="3"/>
      <c r="HVU222" s="3"/>
      <c r="HVV222" s="3"/>
      <c r="HVW222" s="3"/>
      <c r="HVX222" s="3"/>
      <c r="HVY222" s="3"/>
      <c r="HVZ222" s="3"/>
      <c r="HWA222" s="3"/>
      <c r="HWB222" s="3"/>
      <c r="HWC222" s="3"/>
      <c r="HWD222" s="3"/>
      <c r="HWE222" s="3"/>
      <c r="HWF222" s="3"/>
      <c r="HWG222" s="3"/>
      <c r="HWH222" s="3"/>
      <c r="HWI222" s="3"/>
      <c r="HWJ222" s="3"/>
      <c r="HWK222" s="3"/>
      <c r="HWL222" s="3"/>
      <c r="HWM222" s="3"/>
      <c r="HWN222" s="3"/>
      <c r="HWO222" s="3"/>
      <c r="HWP222" s="3"/>
      <c r="HWQ222" s="3"/>
      <c r="HWR222" s="3"/>
      <c r="HWS222" s="3"/>
      <c r="HWT222" s="3"/>
      <c r="HWU222" s="3"/>
      <c r="HWV222" s="3"/>
      <c r="HWW222" s="3"/>
      <c r="HWX222" s="3"/>
      <c r="HWY222" s="3"/>
      <c r="HWZ222" s="3"/>
      <c r="HXA222" s="3"/>
      <c r="HXB222" s="3"/>
      <c r="HXC222" s="3"/>
      <c r="HXD222" s="3"/>
      <c r="HXE222" s="3"/>
      <c r="HXF222" s="3"/>
      <c r="HXG222" s="3"/>
      <c r="HXH222" s="3"/>
      <c r="HXI222" s="3"/>
      <c r="HXJ222" s="3"/>
      <c r="HXK222" s="3"/>
      <c r="HXL222" s="3"/>
      <c r="HXM222" s="3"/>
      <c r="HXN222" s="3"/>
      <c r="HXO222" s="3"/>
      <c r="HXP222" s="3"/>
      <c r="HXQ222" s="3"/>
      <c r="HXR222" s="3"/>
      <c r="HXS222" s="3"/>
      <c r="HXT222" s="3"/>
      <c r="HXU222" s="3"/>
      <c r="HXV222" s="3"/>
      <c r="HXW222" s="3"/>
      <c r="HXX222" s="3"/>
      <c r="HXY222" s="3"/>
      <c r="HXZ222" s="3"/>
      <c r="HYA222" s="3"/>
      <c r="HYB222" s="3"/>
      <c r="HYC222" s="3"/>
      <c r="HYD222" s="3"/>
      <c r="HYE222" s="3"/>
      <c r="HYF222" s="3"/>
      <c r="HYG222" s="3"/>
      <c r="HYH222" s="3"/>
      <c r="HYI222" s="3"/>
      <c r="HYJ222" s="3"/>
      <c r="HYK222" s="3"/>
      <c r="HYL222" s="3"/>
      <c r="HYM222" s="3"/>
      <c r="HYN222" s="3"/>
      <c r="HYO222" s="3"/>
      <c r="HYP222" s="3"/>
      <c r="HYQ222" s="3"/>
      <c r="HYR222" s="3"/>
      <c r="HYS222" s="3"/>
      <c r="HYT222" s="3"/>
      <c r="HYU222" s="3"/>
      <c r="HYV222" s="3"/>
      <c r="HYW222" s="3"/>
      <c r="HYX222" s="3"/>
      <c r="HYY222" s="3"/>
      <c r="HYZ222" s="3"/>
      <c r="HZA222" s="3"/>
      <c r="HZB222" s="3"/>
      <c r="HZC222" s="3"/>
      <c r="HZD222" s="3"/>
      <c r="HZE222" s="3"/>
      <c r="HZF222" s="3"/>
      <c r="HZG222" s="3"/>
      <c r="HZH222" s="3"/>
      <c r="HZI222" s="3"/>
      <c r="HZJ222" s="3"/>
      <c r="HZK222" s="3"/>
      <c r="HZL222" s="3"/>
      <c r="HZM222" s="3"/>
      <c r="HZN222" s="3"/>
      <c r="HZO222" s="3"/>
      <c r="HZP222" s="3"/>
      <c r="HZQ222" s="3"/>
      <c r="HZR222" s="3"/>
      <c r="HZS222" s="3"/>
      <c r="HZT222" s="3"/>
      <c r="HZU222" s="3"/>
      <c r="HZV222" s="3"/>
      <c r="HZW222" s="3"/>
      <c r="HZX222" s="3"/>
      <c r="HZY222" s="3"/>
      <c r="HZZ222" s="3"/>
      <c r="IAA222" s="3"/>
      <c r="IAB222" s="3"/>
      <c r="IAC222" s="3"/>
      <c r="IAD222" s="3"/>
      <c r="IAE222" s="3"/>
      <c r="IAF222" s="3"/>
      <c r="IAG222" s="3"/>
      <c r="IAH222" s="3"/>
      <c r="IAI222" s="3"/>
      <c r="IAJ222" s="3"/>
      <c r="IAK222" s="3"/>
      <c r="IAL222" s="3"/>
      <c r="IAM222" s="3"/>
      <c r="IAN222" s="3"/>
      <c r="IAO222" s="3"/>
      <c r="IAP222" s="3"/>
      <c r="IAQ222" s="3"/>
      <c r="IAR222" s="3"/>
      <c r="IAS222" s="3"/>
      <c r="IAT222" s="3"/>
      <c r="IAU222" s="3"/>
      <c r="IAV222" s="3"/>
      <c r="IAW222" s="3"/>
      <c r="IAX222" s="3"/>
      <c r="IAY222" s="3"/>
      <c r="IAZ222" s="3"/>
      <c r="IBA222" s="3"/>
      <c r="IBB222" s="3"/>
      <c r="IBC222" s="3"/>
      <c r="IBD222" s="3"/>
      <c r="IBE222" s="3"/>
      <c r="IBF222" s="3"/>
      <c r="IBG222" s="3"/>
      <c r="IBH222" s="3"/>
      <c r="IBI222" s="3"/>
      <c r="IBJ222" s="3"/>
      <c r="IBK222" s="3"/>
      <c r="IBL222" s="3"/>
      <c r="IBM222" s="3"/>
      <c r="IBN222" s="3"/>
      <c r="IBO222" s="3"/>
      <c r="IBP222" s="3"/>
      <c r="IBQ222" s="3"/>
      <c r="IBR222" s="3"/>
      <c r="IBS222" s="3"/>
      <c r="IBT222" s="3"/>
      <c r="IBU222" s="3"/>
      <c r="IBV222" s="3"/>
      <c r="IBW222" s="3"/>
      <c r="IBX222" s="3"/>
      <c r="IBY222" s="3"/>
      <c r="IBZ222" s="3"/>
      <c r="ICA222" s="3"/>
      <c r="ICB222" s="3"/>
      <c r="ICC222" s="3"/>
      <c r="ICD222" s="3"/>
      <c r="ICE222" s="3"/>
      <c r="ICF222" s="3"/>
      <c r="ICG222" s="3"/>
      <c r="ICH222" s="3"/>
      <c r="ICI222" s="3"/>
      <c r="ICJ222" s="3"/>
      <c r="ICK222" s="3"/>
      <c r="ICL222" s="3"/>
      <c r="ICM222" s="3"/>
      <c r="ICN222" s="3"/>
      <c r="ICO222" s="3"/>
      <c r="ICP222" s="3"/>
      <c r="ICQ222" s="3"/>
      <c r="ICR222" s="3"/>
      <c r="ICS222" s="3"/>
      <c r="ICT222" s="3"/>
      <c r="ICU222" s="3"/>
      <c r="ICV222" s="3"/>
      <c r="ICW222" s="3"/>
      <c r="ICX222" s="3"/>
      <c r="ICY222" s="3"/>
      <c r="ICZ222" s="3"/>
      <c r="IDA222" s="3"/>
      <c r="IDB222" s="3"/>
      <c r="IDC222" s="3"/>
      <c r="IDD222" s="3"/>
      <c r="IDE222" s="3"/>
      <c r="IDF222" s="3"/>
      <c r="IDG222" s="3"/>
      <c r="IDH222" s="3"/>
      <c r="IDI222" s="3"/>
      <c r="IDJ222" s="3"/>
      <c r="IDK222" s="3"/>
      <c r="IDL222" s="3"/>
      <c r="IDM222" s="3"/>
      <c r="IDN222" s="3"/>
      <c r="IDO222" s="3"/>
      <c r="IDP222" s="3"/>
      <c r="IDQ222" s="3"/>
      <c r="IDR222" s="3"/>
      <c r="IDS222" s="3"/>
      <c r="IDT222" s="3"/>
      <c r="IDU222" s="3"/>
      <c r="IDV222" s="3"/>
      <c r="IDW222" s="3"/>
      <c r="IDX222" s="3"/>
      <c r="IDY222" s="3"/>
      <c r="IDZ222" s="3"/>
      <c r="IEA222" s="3"/>
      <c r="IEB222" s="3"/>
      <c r="IEC222" s="3"/>
      <c r="IED222" s="3"/>
      <c r="IEE222" s="3"/>
      <c r="IEF222" s="3"/>
      <c r="IEG222" s="3"/>
      <c r="IEH222" s="3"/>
      <c r="IEI222" s="3"/>
      <c r="IEJ222" s="3"/>
      <c r="IEK222" s="3"/>
      <c r="IEL222" s="3"/>
      <c r="IEM222" s="3"/>
      <c r="IEN222" s="3"/>
      <c r="IEO222" s="3"/>
      <c r="IEP222" s="3"/>
      <c r="IEQ222" s="3"/>
      <c r="IER222" s="3"/>
      <c r="IES222" s="3"/>
      <c r="IET222" s="3"/>
      <c r="IEU222" s="3"/>
      <c r="IEV222" s="3"/>
      <c r="IEW222" s="3"/>
      <c r="IEX222" s="3"/>
      <c r="IEY222" s="3"/>
      <c r="IEZ222" s="3"/>
      <c r="IFA222" s="3"/>
      <c r="IFB222" s="3"/>
      <c r="IFC222" s="3"/>
      <c r="IFD222" s="3"/>
      <c r="IFE222" s="3"/>
      <c r="IFF222" s="3"/>
      <c r="IFG222" s="3"/>
      <c r="IFH222" s="3"/>
      <c r="IFI222" s="3"/>
      <c r="IFJ222" s="3"/>
      <c r="IFK222" s="3"/>
      <c r="IFL222" s="3"/>
      <c r="IFM222" s="3"/>
      <c r="IFN222" s="3"/>
      <c r="IFO222" s="3"/>
      <c r="IFP222" s="3"/>
      <c r="IFQ222" s="3"/>
      <c r="IFR222" s="3"/>
      <c r="IFS222" s="3"/>
      <c r="IFT222" s="3"/>
      <c r="IFU222" s="3"/>
      <c r="IFV222" s="3"/>
      <c r="IFW222" s="3"/>
      <c r="IFX222" s="3"/>
      <c r="IFY222" s="3"/>
      <c r="IFZ222" s="3"/>
      <c r="IGA222" s="3"/>
      <c r="IGB222" s="3"/>
      <c r="IGC222" s="3"/>
      <c r="IGD222" s="3"/>
      <c r="IGE222" s="3"/>
      <c r="IGF222" s="3"/>
      <c r="IGG222" s="3"/>
      <c r="IGH222" s="3"/>
      <c r="IGI222" s="3"/>
      <c r="IGJ222" s="3"/>
      <c r="IGK222" s="3"/>
      <c r="IGL222" s="3"/>
      <c r="IGM222" s="3"/>
      <c r="IGN222" s="3"/>
      <c r="IGO222" s="3"/>
      <c r="IGP222" s="3"/>
      <c r="IGQ222" s="3"/>
      <c r="IGR222" s="3"/>
      <c r="IGS222" s="3"/>
      <c r="IGT222" s="3"/>
      <c r="IGU222" s="3"/>
      <c r="IGV222" s="3"/>
      <c r="IGW222" s="3"/>
      <c r="IGX222" s="3"/>
      <c r="IGY222" s="3"/>
      <c r="IGZ222" s="3"/>
      <c r="IHA222" s="3"/>
      <c r="IHB222" s="3"/>
      <c r="IHC222" s="3"/>
      <c r="IHD222" s="3"/>
      <c r="IHE222" s="3"/>
      <c r="IHF222" s="3"/>
      <c r="IHG222" s="3"/>
      <c r="IHH222" s="3"/>
      <c r="IHI222" s="3"/>
      <c r="IHJ222" s="3"/>
      <c r="IHK222" s="3"/>
      <c r="IHL222" s="3"/>
      <c r="IHM222" s="3"/>
      <c r="IHN222" s="3"/>
      <c r="IHO222" s="3"/>
      <c r="IHP222" s="3"/>
      <c r="IHQ222" s="3"/>
      <c r="IHR222" s="3"/>
      <c r="IHS222" s="3"/>
      <c r="IHT222" s="3"/>
      <c r="IHU222" s="3"/>
      <c r="IHV222" s="3"/>
      <c r="IHW222" s="3"/>
      <c r="IHX222" s="3"/>
      <c r="IHY222" s="3"/>
      <c r="IHZ222" s="3"/>
      <c r="IIA222" s="3"/>
      <c r="IIB222" s="3"/>
      <c r="IIC222" s="3"/>
      <c r="IID222" s="3"/>
      <c r="IIE222" s="3"/>
      <c r="IIF222" s="3"/>
      <c r="IIG222" s="3"/>
      <c r="IIH222" s="3"/>
      <c r="III222" s="3"/>
      <c r="IIJ222" s="3"/>
      <c r="IIK222" s="3"/>
      <c r="IIL222" s="3"/>
      <c r="IIM222" s="3"/>
      <c r="IIN222" s="3"/>
      <c r="IIO222" s="3"/>
      <c r="IIP222" s="3"/>
      <c r="IIQ222" s="3"/>
      <c r="IIR222" s="3"/>
      <c r="IIS222" s="3"/>
      <c r="IIT222" s="3"/>
      <c r="IIU222" s="3"/>
      <c r="IIV222" s="3"/>
      <c r="IIW222" s="3"/>
      <c r="IIX222" s="3"/>
      <c r="IIY222" s="3"/>
      <c r="IIZ222" s="3"/>
      <c r="IJA222" s="3"/>
      <c r="IJB222" s="3"/>
      <c r="IJC222" s="3"/>
      <c r="IJD222" s="3"/>
      <c r="IJE222" s="3"/>
      <c r="IJF222" s="3"/>
      <c r="IJG222" s="3"/>
      <c r="IJH222" s="3"/>
      <c r="IJI222" s="3"/>
      <c r="IJJ222" s="3"/>
      <c r="IJK222" s="3"/>
      <c r="IJL222" s="3"/>
      <c r="IJM222" s="3"/>
      <c r="IJN222" s="3"/>
      <c r="IJO222" s="3"/>
      <c r="IJP222" s="3"/>
      <c r="IJQ222" s="3"/>
      <c r="IJR222" s="3"/>
      <c r="IJS222" s="3"/>
      <c r="IJT222" s="3"/>
      <c r="IJU222" s="3"/>
      <c r="IJV222" s="3"/>
      <c r="IJW222" s="3"/>
      <c r="IJX222" s="3"/>
      <c r="IJY222" s="3"/>
      <c r="IJZ222" s="3"/>
      <c r="IKA222" s="3"/>
      <c r="IKB222" s="3"/>
      <c r="IKC222" s="3"/>
      <c r="IKD222" s="3"/>
      <c r="IKE222" s="3"/>
      <c r="IKF222" s="3"/>
      <c r="IKG222" s="3"/>
      <c r="IKH222" s="3"/>
      <c r="IKI222" s="3"/>
      <c r="IKJ222" s="3"/>
      <c r="IKK222" s="3"/>
      <c r="IKL222" s="3"/>
      <c r="IKM222" s="3"/>
      <c r="IKN222" s="3"/>
      <c r="IKO222" s="3"/>
      <c r="IKP222" s="3"/>
      <c r="IKQ222" s="3"/>
      <c r="IKR222" s="3"/>
      <c r="IKS222" s="3"/>
      <c r="IKT222" s="3"/>
      <c r="IKU222" s="3"/>
      <c r="IKV222" s="3"/>
      <c r="IKW222" s="3"/>
      <c r="IKX222" s="3"/>
      <c r="IKY222" s="3"/>
      <c r="IKZ222" s="3"/>
      <c r="ILA222" s="3"/>
      <c r="ILB222" s="3"/>
      <c r="ILC222" s="3"/>
      <c r="ILD222" s="3"/>
      <c r="ILE222" s="3"/>
      <c r="ILF222" s="3"/>
      <c r="ILG222" s="3"/>
      <c r="ILH222" s="3"/>
      <c r="ILI222" s="3"/>
      <c r="ILJ222" s="3"/>
      <c r="ILK222" s="3"/>
      <c r="ILL222" s="3"/>
      <c r="ILM222" s="3"/>
      <c r="ILN222" s="3"/>
      <c r="ILO222" s="3"/>
      <c r="ILP222" s="3"/>
      <c r="ILQ222" s="3"/>
      <c r="ILR222" s="3"/>
      <c r="ILS222" s="3"/>
      <c r="ILT222" s="3"/>
      <c r="ILU222" s="3"/>
      <c r="ILV222" s="3"/>
      <c r="ILW222" s="3"/>
      <c r="ILX222" s="3"/>
      <c r="ILY222" s="3"/>
      <c r="ILZ222" s="3"/>
      <c r="IMA222" s="3"/>
      <c r="IMB222" s="3"/>
      <c r="IMC222" s="3"/>
      <c r="IMD222" s="3"/>
      <c r="IME222" s="3"/>
      <c r="IMF222" s="3"/>
      <c r="IMG222" s="3"/>
      <c r="IMH222" s="3"/>
      <c r="IMI222" s="3"/>
      <c r="IMJ222" s="3"/>
      <c r="IMK222" s="3"/>
      <c r="IML222" s="3"/>
      <c r="IMM222" s="3"/>
      <c r="IMN222" s="3"/>
      <c r="IMO222" s="3"/>
      <c r="IMP222" s="3"/>
      <c r="IMQ222" s="3"/>
      <c r="IMR222" s="3"/>
      <c r="IMS222" s="3"/>
      <c r="IMT222" s="3"/>
      <c r="IMU222" s="3"/>
      <c r="IMV222" s="3"/>
      <c r="IMW222" s="3"/>
      <c r="IMX222" s="3"/>
      <c r="IMY222" s="3"/>
      <c r="IMZ222" s="3"/>
      <c r="INA222" s="3"/>
      <c r="INB222" s="3"/>
      <c r="INC222" s="3"/>
      <c r="IND222" s="3"/>
      <c r="INE222" s="3"/>
      <c r="INF222" s="3"/>
      <c r="ING222" s="3"/>
      <c r="INH222" s="3"/>
      <c r="INI222" s="3"/>
      <c r="INJ222" s="3"/>
      <c r="INK222" s="3"/>
      <c r="INL222" s="3"/>
      <c r="INM222" s="3"/>
      <c r="INN222" s="3"/>
      <c r="INO222" s="3"/>
      <c r="INP222" s="3"/>
      <c r="INQ222" s="3"/>
      <c r="INR222" s="3"/>
      <c r="INS222" s="3"/>
      <c r="INT222" s="3"/>
      <c r="INU222" s="3"/>
      <c r="INV222" s="3"/>
      <c r="INW222" s="3"/>
      <c r="INX222" s="3"/>
      <c r="INY222" s="3"/>
      <c r="INZ222" s="3"/>
      <c r="IOA222" s="3"/>
      <c r="IOB222" s="3"/>
      <c r="IOC222" s="3"/>
      <c r="IOD222" s="3"/>
      <c r="IOE222" s="3"/>
      <c r="IOF222" s="3"/>
      <c r="IOG222" s="3"/>
      <c r="IOH222" s="3"/>
      <c r="IOI222" s="3"/>
      <c r="IOJ222" s="3"/>
      <c r="IOK222" s="3"/>
      <c r="IOL222" s="3"/>
      <c r="IOM222" s="3"/>
      <c r="ION222" s="3"/>
      <c r="IOO222" s="3"/>
      <c r="IOP222" s="3"/>
      <c r="IOQ222" s="3"/>
      <c r="IOR222" s="3"/>
      <c r="IOS222" s="3"/>
      <c r="IOT222" s="3"/>
      <c r="IOU222" s="3"/>
      <c r="IOV222" s="3"/>
      <c r="IOW222" s="3"/>
      <c r="IOX222" s="3"/>
      <c r="IOY222" s="3"/>
      <c r="IOZ222" s="3"/>
      <c r="IPA222" s="3"/>
      <c r="IPB222" s="3"/>
      <c r="IPC222" s="3"/>
      <c r="IPD222" s="3"/>
      <c r="IPE222" s="3"/>
      <c r="IPF222" s="3"/>
      <c r="IPG222" s="3"/>
      <c r="IPH222" s="3"/>
      <c r="IPI222" s="3"/>
      <c r="IPJ222" s="3"/>
      <c r="IPK222" s="3"/>
      <c r="IPL222" s="3"/>
      <c r="IPM222" s="3"/>
      <c r="IPN222" s="3"/>
      <c r="IPO222" s="3"/>
      <c r="IPP222" s="3"/>
      <c r="IPQ222" s="3"/>
      <c r="IPR222" s="3"/>
      <c r="IPS222" s="3"/>
      <c r="IPT222" s="3"/>
      <c r="IPU222" s="3"/>
      <c r="IPV222" s="3"/>
      <c r="IPW222" s="3"/>
      <c r="IPX222" s="3"/>
      <c r="IPY222" s="3"/>
      <c r="IPZ222" s="3"/>
      <c r="IQA222" s="3"/>
      <c r="IQB222" s="3"/>
      <c r="IQC222" s="3"/>
      <c r="IQD222" s="3"/>
      <c r="IQE222" s="3"/>
      <c r="IQF222" s="3"/>
      <c r="IQG222" s="3"/>
      <c r="IQH222" s="3"/>
      <c r="IQI222" s="3"/>
      <c r="IQJ222" s="3"/>
      <c r="IQK222" s="3"/>
      <c r="IQL222" s="3"/>
      <c r="IQM222" s="3"/>
      <c r="IQN222" s="3"/>
      <c r="IQO222" s="3"/>
      <c r="IQP222" s="3"/>
      <c r="IQQ222" s="3"/>
      <c r="IQR222" s="3"/>
      <c r="IQS222" s="3"/>
      <c r="IQT222" s="3"/>
      <c r="IQU222" s="3"/>
      <c r="IQV222" s="3"/>
      <c r="IQW222" s="3"/>
      <c r="IQX222" s="3"/>
      <c r="IQY222" s="3"/>
      <c r="IQZ222" s="3"/>
      <c r="IRA222" s="3"/>
      <c r="IRB222" s="3"/>
      <c r="IRC222" s="3"/>
      <c r="IRD222" s="3"/>
      <c r="IRE222" s="3"/>
      <c r="IRF222" s="3"/>
      <c r="IRG222" s="3"/>
      <c r="IRH222" s="3"/>
      <c r="IRI222" s="3"/>
      <c r="IRJ222" s="3"/>
      <c r="IRK222" s="3"/>
      <c r="IRL222" s="3"/>
      <c r="IRM222" s="3"/>
      <c r="IRN222" s="3"/>
      <c r="IRO222" s="3"/>
      <c r="IRP222" s="3"/>
      <c r="IRQ222" s="3"/>
      <c r="IRR222" s="3"/>
      <c r="IRS222" s="3"/>
      <c r="IRT222" s="3"/>
      <c r="IRU222" s="3"/>
      <c r="IRV222" s="3"/>
      <c r="IRW222" s="3"/>
      <c r="IRX222" s="3"/>
      <c r="IRY222" s="3"/>
      <c r="IRZ222" s="3"/>
      <c r="ISA222" s="3"/>
      <c r="ISB222" s="3"/>
      <c r="ISC222" s="3"/>
      <c r="ISD222" s="3"/>
      <c r="ISE222" s="3"/>
      <c r="ISF222" s="3"/>
      <c r="ISG222" s="3"/>
      <c r="ISH222" s="3"/>
      <c r="ISI222" s="3"/>
      <c r="ISJ222" s="3"/>
      <c r="ISK222" s="3"/>
      <c r="ISL222" s="3"/>
      <c r="ISM222" s="3"/>
      <c r="ISN222" s="3"/>
      <c r="ISO222" s="3"/>
      <c r="ISP222" s="3"/>
      <c r="ISQ222" s="3"/>
      <c r="ISR222" s="3"/>
      <c r="ISS222" s="3"/>
      <c r="IST222" s="3"/>
      <c r="ISU222" s="3"/>
      <c r="ISV222" s="3"/>
      <c r="ISW222" s="3"/>
      <c r="ISX222" s="3"/>
      <c r="ISY222" s="3"/>
      <c r="ISZ222" s="3"/>
      <c r="ITA222" s="3"/>
      <c r="ITB222" s="3"/>
      <c r="ITC222" s="3"/>
      <c r="ITD222" s="3"/>
      <c r="ITE222" s="3"/>
      <c r="ITF222" s="3"/>
      <c r="ITG222" s="3"/>
      <c r="ITH222" s="3"/>
      <c r="ITI222" s="3"/>
      <c r="ITJ222" s="3"/>
      <c r="ITK222" s="3"/>
      <c r="ITL222" s="3"/>
      <c r="ITM222" s="3"/>
      <c r="ITN222" s="3"/>
      <c r="ITO222" s="3"/>
      <c r="ITP222" s="3"/>
      <c r="ITQ222" s="3"/>
      <c r="ITR222" s="3"/>
      <c r="ITS222" s="3"/>
      <c r="ITT222" s="3"/>
      <c r="ITU222" s="3"/>
      <c r="ITV222" s="3"/>
      <c r="ITW222" s="3"/>
      <c r="ITX222" s="3"/>
      <c r="ITY222" s="3"/>
      <c r="ITZ222" s="3"/>
      <c r="IUA222" s="3"/>
      <c r="IUB222" s="3"/>
      <c r="IUC222" s="3"/>
      <c r="IUD222" s="3"/>
      <c r="IUE222" s="3"/>
      <c r="IUF222" s="3"/>
      <c r="IUG222" s="3"/>
      <c r="IUH222" s="3"/>
      <c r="IUI222" s="3"/>
      <c r="IUJ222" s="3"/>
      <c r="IUK222" s="3"/>
      <c r="IUL222" s="3"/>
      <c r="IUM222" s="3"/>
      <c r="IUN222" s="3"/>
      <c r="IUO222" s="3"/>
      <c r="IUP222" s="3"/>
      <c r="IUQ222" s="3"/>
      <c r="IUR222" s="3"/>
      <c r="IUS222" s="3"/>
      <c r="IUT222" s="3"/>
      <c r="IUU222" s="3"/>
      <c r="IUV222" s="3"/>
      <c r="IUW222" s="3"/>
      <c r="IUX222" s="3"/>
      <c r="IUY222" s="3"/>
      <c r="IUZ222" s="3"/>
      <c r="IVA222" s="3"/>
      <c r="IVB222" s="3"/>
      <c r="IVC222" s="3"/>
      <c r="IVD222" s="3"/>
      <c r="IVE222" s="3"/>
      <c r="IVF222" s="3"/>
      <c r="IVG222" s="3"/>
      <c r="IVH222" s="3"/>
      <c r="IVI222" s="3"/>
      <c r="IVJ222" s="3"/>
      <c r="IVK222" s="3"/>
      <c r="IVL222" s="3"/>
      <c r="IVM222" s="3"/>
      <c r="IVN222" s="3"/>
      <c r="IVO222" s="3"/>
      <c r="IVP222" s="3"/>
      <c r="IVQ222" s="3"/>
      <c r="IVR222" s="3"/>
      <c r="IVS222" s="3"/>
      <c r="IVT222" s="3"/>
      <c r="IVU222" s="3"/>
      <c r="IVV222" s="3"/>
      <c r="IVW222" s="3"/>
      <c r="IVX222" s="3"/>
      <c r="IVY222" s="3"/>
      <c r="IVZ222" s="3"/>
      <c r="IWA222" s="3"/>
      <c r="IWB222" s="3"/>
      <c r="IWC222" s="3"/>
      <c r="IWD222" s="3"/>
      <c r="IWE222" s="3"/>
      <c r="IWF222" s="3"/>
      <c r="IWG222" s="3"/>
      <c r="IWH222" s="3"/>
      <c r="IWI222" s="3"/>
      <c r="IWJ222" s="3"/>
      <c r="IWK222" s="3"/>
      <c r="IWL222" s="3"/>
      <c r="IWM222" s="3"/>
      <c r="IWN222" s="3"/>
      <c r="IWO222" s="3"/>
      <c r="IWP222" s="3"/>
      <c r="IWQ222" s="3"/>
      <c r="IWR222" s="3"/>
      <c r="IWS222" s="3"/>
      <c r="IWT222" s="3"/>
      <c r="IWU222" s="3"/>
      <c r="IWV222" s="3"/>
      <c r="IWW222" s="3"/>
      <c r="IWX222" s="3"/>
      <c r="IWY222" s="3"/>
      <c r="IWZ222" s="3"/>
      <c r="IXA222" s="3"/>
      <c r="IXB222" s="3"/>
      <c r="IXC222" s="3"/>
      <c r="IXD222" s="3"/>
      <c r="IXE222" s="3"/>
      <c r="IXF222" s="3"/>
      <c r="IXG222" s="3"/>
      <c r="IXH222" s="3"/>
      <c r="IXI222" s="3"/>
      <c r="IXJ222" s="3"/>
      <c r="IXK222" s="3"/>
      <c r="IXL222" s="3"/>
      <c r="IXM222" s="3"/>
      <c r="IXN222" s="3"/>
      <c r="IXO222" s="3"/>
      <c r="IXP222" s="3"/>
      <c r="IXQ222" s="3"/>
      <c r="IXR222" s="3"/>
      <c r="IXS222" s="3"/>
      <c r="IXT222" s="3"/>
      <c r="IXU222" s="3"/>
      <c r="IXV222" s="3"/>
      <c r="IXW222" s="3"/>
      <c r="IXX222" s="3"/>
      <c r="IXY222" s="3"/>
      <c r="IXZ222" s="3"/>
      <c r="IYA222" s="3"/>
      <c r="IYB222" s="3"/>
      <c r="IYC222" s="3"/>
      <c r="IYD222" s="3"/>
      <c r="IYE222" s="3"/>
      <c r="IYF222" s="3"/>
      <c r="IYG222" s="3"/>
      <c r="IYH222" s="3"/>
      <c r="IYI222" s="3"/>
      <c r="IYJ222" s="3"/>
      <c r="IYK222" s="3"/>
      <c r="IYL222" s="3"/>
      <c r="IYM222" s="3"/>
      <c r="IYN222" s="3"/>
      <c r="IYO222" s="3"/>
      <c r="IYP222" s="3"/>
      <c r="IYQ222" s="3"/>
      <c r="IYR222" s="3"/>
      <c r="IYS222" s="3"/>
      <c r="IYT222" s="3"/>
      <c r="IYU222" s="3"/>
      <c r="IYV222" s="3"/>
      <c r="IYW222" s="3"/>
      <c r="IYX222" s="3"/>
      <c r="IYY222" s="3"/>
      <c r="IYZ222" s="3"/>
      <c r="IZA222" s="3"/>
      <c r="IZB222" s="3"/>
      <c r="IZC222" s="3"/>
      <c r="IZD222" s="3"/>
      <c r="IZE222" s="3"/>
      <c r="IZF222" s="3"/>
      <c r="IZG222" s="3"/>
      <c r="IZH222" s="3"/>
      <c r="IZI222" s="3"/>
      <c r="IZJ222" s="3"/>
      <c r="IZK222" s="3"/>
      <c r="IZL222" s="3"/>
      <c r="IZM222" s="3"/>
      <c r="IZN222" s="3"/>
      <c r="IZO222" s="3"/>
      <c r="IZP222" s="3"/>
      <c r="IZQ222" s="3"/>
      <c r="IZR222" s="3"/>
      <c r="IZS222" s="3"/>
      <c r="IZT222" s="3"/>
      <c r="IZU222" s="3"/>
      <c r="IZV222" s="3"/>
      <c r="IZW222" s="3"/>
      <c r="IZX222" s="3"/>
      <c r="IZY222" s="3"/>
      <c r="IZZ222" s="3"/>
      <c r="JAA222" s="3"/>
      <c r="JAB222" s="3"/>
      <c r="JAC222" s="3"/>
      <c r="JAD222" s="3"/>
      <c r="JAE222" s="3"/>
      <c r="JAF222" s="3"/>
      <c r="JAG222" s="3"/>
      <c r="JAH222" s="3"/>
      <c r="JAI222" s="3"/>
      <c r="JAJ222" s="3"/>
      <c r="JAK222" s="3"/>
      <c r="JAL222" s="3"/>
      <c r="JAM222" s="3"/>
      <c r="JAN222" s="3"/>
      <c r="JAO222" s="3"/>
      <c r="JAP222" s="3"/>
      <c r="JAQ222" s="3"/>
      <c r="JAR222" s="3"/>
      <c r="JAS222" s="3"/>
      <c r="JAT222" s="3"/>
      <c r="JAU222" s="3"/>
      <c r="JAV222" s="3"/>
      <c r="JAW222" s="3"/>
      <c r="JAX222" s="3"/>
      <c r="JAY222" s="3"/>
      <c r="JAZ222" s="3"/>
      <c r="JBA222" s="3"/>
      <c r="JBB222" s="3"/>
      <c r="JBC222" s="3"/>
      <c r="JBD222" s="3"/>
      <c r="JBE222" s="3"/>
      <c r="JBF222" s="3"/>
      <c r="JBG222" s="3"/>
      <c r="JBH222" s="3"/>
      <c r="JBI222" s="3"/>
      <c r="JBJ222" s="3"/>
      <c r="JBK222" s="3"/>
      <c r="JBL222" s="3"/>
      <c r="JBM222" s="3"/>
      <c r="JBN222" s="3"/>
      <c r="JBO222" s="3"/>
      <c r="JBP222" s="3"/>
      <c r="JBQ222" s="3"/>
      <c r="JBR222" s="3"/>
      <c r="JBS222" s="3"/>
      <c r="JBT222" s="3"/>
      <c r="JBU222" s="3"/>
      <c r="JBV222" s="3"/>
      <c r="JBW222" s="3"/>
      <c r="JBX222" s="3"/>
      <c r="JBY222" s="3"/>
      <c r="JBZ222" s="3"/>
      <c r="JCA222" s="3"/>
      <c r="JCB222" s="3"/>
      <c r="JCC222" s="3"/>
      <c r="JCD222" s="3"/>
      <c r="JCE222" s="3"/>
      <c r="JCF222" s="3"/>
      <c r="JCG222" s="3"/>
      <c r="JCH222" s="3"/>
      <c r="JCI222" s="3"/>
      <c r="JCJ222" s="3"/>
      <c r="JCK222" s="3"/>
      <c r="JCL222" s="3"/>
      <c r="JCM222" s="3"/>
      <c r="JCN222" s="3"/>
      <c r="JCO222" s="3"/>
      <c r="JCP222" s="3"/>
      <c r="JCQ222" s="3"/>
      <c r="JCR222" s="3"/>
      <c r="JCS222" s="3"/>
      <c r="JCT222" s="3"/>
      <c r="JCU222" s="3"/>
      <c r="JCV222" s="3"/>
      <c r="JCW222" s="3"/>
      <c r="JCX222" s="3"/>
      <c r="JCY222" s="3"/>
      <c r="JCZ222" s="3"/>
      <c r="JDA222" s="3"/>
      <c r="JDB222" s="3"/>
      <c r="JDC222" s="3"/>
      <c r="JDD222" s="3"/>
      <c r="JDE222" s="3"/>
      <c r="JDF222" s="3"/>
      <c r="JDG222" s="3"/>
      <c r="JDH222" s="3"/>
      <c r="JDI222" s="3"/>
      <c r="JDJ222" s="3"/>
      <c r="JDK222" s="3"/>
      <c r="JDL222" s="3"/>
      <c r="JDM222" s="3"/>
      <c r="JDN222" s="3"/>
      <c r="JDO222" s="3"/>
      <c r="JDP222" s="3"/>
      <c r="JDQ222" s="3"/>
      <c r="JDR222" s="3"/>
      <c r="JDS222" s="3"/>
      <c r="JDT222" s="3"/>
      <c r="JDU222" s="3"/>
      <c r="JDV222" s="3"/>
      <c r="JDW222" s="3"/>
      <c r="JDX222" s="3"/>
      <c r="JDY222" s="3"/>
      <c r="JDZ222" s="3"/>
      <c r="JEA222" s="3"/>
      <c r="JEB222" s="3"/>
      <c r="JEC222" s="3"/>
      <c r="JED222" s="3"/>
      <c r="JEE222" s="3"/>
      <c r="JEF222" s="3"/>
      <c r="JEG222" s="3"/>
      <c r="JEH222" s="3"/>
      <c r="JEI222" s="3"/>
      <c r="JEJ222" s="3"/>
      <c r="JEK222" s="3"/>
      <c r="JEL222" s="3"/>
      <c r="JEM222" s="3"/>
      <c r="JEN222" s="3"/>
      <c r="JEO222" s="3"/>
      <c r="JEP222" s="3"/>
      <c r="JEQ222" s="3"/>
      <c r="JER222" s="3"/>
      <c r="JES222" s="3"/>
      <c r="JET222" s="3"/>
      <c r="JEU222" s="3"/>
      <c r="JEV222" s="3"/>
      <c r="JEW222" s="3"/>
      <c r="JEX222" s="3"/>
      <c r="JEY222" s="3"/>
      <c r="JEZ222" s="3"/>
      <c r="JFA222" s="3"/>
      <c r="JFB222" s="3"/>
      <c r="JFC222" s="3"/>
      <c r="JFD222" s="3"/>
      <c r="JFE222" s="3"/>
      <c r="JFF222" s="3"/>
      <c r="JFG222" s="3"/>
      <c r="JFH222" s="3"/>
      <c r="JFI222" s="3"/>
      <c r="JFJ222" s="3"/>
      <c r="JFK222" s="3"/>
      <c r="JFL222" s="3"/>
      <c r="JFM222" s="3"/>
      <c r="JFN222" s="3"/>
      <c r="JFO222" s="3"/>
      <c r="JFP222" s="3"/>
      <c r="JFQ222" s="3"/>
      <c r="JFR222" s="3"/>
      <c r="JFS222" s="3"/>
      <c r="JFT222" s="3"/>
      <c r="JFU222" s="3"/>
      <c r="JFV222" s="3"/>
      <c r="JFW222" s="3"/>
      <c r="JFX222" s="3"/>
      <c r="JFY222" s="3"/>
      <c r="JFZ222" s="3"/>
      <c r="JGA222" s="3"/>
      <c r="JGB222" s="3"/>
      <c r="JGC222" s="3"/>
      <c r="JGD222" s="3"/>
      <c r="JGE222" s="3"/>
      <c r="JGF222" s="3"/>
      <c r="JGG222" s="3"/>
      <c r="JGH222" s="3"/>
      <c r="JGI222" s="3"/>
      <c r="JGJ222" s="3"/>
      <c r="JGK222" s="3"/>
      <c r="JGL222" s="3"/>
      <c r="JGM222" s="3"/>
      <c r="JGN222" s="3"/>
      <c r="JGO222" s="3"/>
      <c r="JGP222" s="3"/>
      <c r="JGQ222" s="3"/>
      <c r="JGR222" s="3"/>
      <c r="JGS222" s="3"/>
      <c r="JGT222" s="3"/>
      <c r="JGU222" s="3"/>
      <c r="JGV222" s="3"/>
      <c r="JGW222" s="3"/>
      <c r="JGX222" s="3"/>
      <c r="JGY222" s="3"/>
      <c r="JGZ222" s="3"/>
      <c r="JHA222" s="3"/>
      <c r="JHB222" s="3"/>
      <c r="JHC222" s="3"/>
      <c r="JHD222" s="3"/>
      <c r="JHE222" s="3"/>
      <c r="JHF222" s="3"/>
      <c r="JHG222" s="3"/>
      <c r="JHH222" s="3"/>
      <c r="JHI222" s="3"/>
      <c r="JHJ222" s="3"/>
      <c r="JHK222" s="3"/>
      <c r="JHL222" s="3"/>
      <c r="JHM222" s="3"/>
      <c r="JHN222" s="3"/>
      <c r="JHO222" s="3"/>
      <c r="JHP222" s="3"/>
      <c r="JHQ222" s="3"/>
      <c r="JHR222" s="3"/>
      <c r="JHS222" s="3"/>
      <c r="JHT222" s="3"/>
      <c r="JHU222" s="3"/>
      <c r="JHV222" s="3"/>
      <c r="JHW222" s="3"/>
      <c r="JHX222" s="3"/>
      <c r="JHY222" s="3"/>
      <c r="JHZ222" s="3"/>
      <c r="JIA222" s="3"/>
      <c r="JIB222" s="3"/>
      <c r="JIC222" s="3"/>
      <c r="JID222" s="3"/>
      <c r="JIE222" s="3"/>
      <c r="JIF222" s="3"/>
      <c r="JIG222" s="3"/>
      <c r="JIH222" s="3"/>
      <c r="JII222" s="3"/>
      <c r="JIJ222" s="3"/>
      <c r="JIK222" s="3"/>
      <c r="JIL222" s="3"/>
      <c r="JIM222" s="3"/>
      <c r="JIN222" s="3"/>
      <c r="JIO222" s="3"/>
      <c r="JIP222" s="3"/>
      <c r="JIQ222" s="3"/>
      <c r="JIR222" s="3"/>
      <c r="JIS222" s="3"/>
      <c r="JIT222" s="3"/>
      <c r="JIU222" s="3"/>
      <c r="JIV222" s="3"/>
      <c r="JIW222" s="3"/>
      <c r="JIX222" s="3"/>
      <c r="JIY222" s="3"/>
      <c r="JIZ222" s="3"/>
      <c r="JJA222" s="3"/>
      <c r="JJB222" s="3"/>
      <c r="JJC222" s="3"/>
      <c r="JJD222" s="3"/>
      <c r="JJE222" s="3"/>
      <c r="JJF222" s="3"/>
      <c r="JJG222" s="3"/>
      <c r="JJH222" s="3"/>
      <c r="JJI222" s="3"/>
      <c r="JJJ222" s="3"/>
      <c r="JJK222" s="3"/>
      <c r="JJL222" s="3"/>
      <c r="JJM222" s="3"/>
      <c r="JJN222" s="3"/>
      <c r="JJO222" s="3"/>
      <c r="JJP222" s="3"/>
      <c r="JJQ222" s="3"/>
      <c r="JJR222" s="3"/>
      <c r="JJS222" s="3"/>
      <c r="JJT222" s="3"/>
      <c r="JJU222" s="3"/>
      <c r="JJV222" s="3"/>
      <c r="JJW222" s="3"/>
      <c r="JJX222" s="3"/>
      <c r="JJY222" s="3"/>
      <c r="JJZ222" s="3"/>
      <c r="JKA222" s="3"/>
      <c r="JKB222" s="3"/>
      <c r="JKC222" s="3"/>
      <c r="JKD222" s="3"/>
      <c r="JKE222" s="3"/>
      <c r="JKF222" s="3"/>
      <c r="JKG222" s="3"/>
      <c r="JKH222" s="3"/>
      <c r="JKI222" s="3"/>
      <c r="JKJ222" s="3"/>
      <c r="JKK222" s="3"/>
      <c r="JKL222" s="3"/>
      <c r="JKM222" s="3"/>
      <c r="JKN222" s="3"/>
      <c r="JKO222" s="3"/>
      <c r="JKP222" s="3"/>
      <c r="JKQ222" s="3"/>
      <c r="JKR222" s="3"/>
      <c r="JKS222" s="3"/>
      <c r="JKT222" s="3"/>
      <c r="JKU222" s="3"/>
      <c r="JKV222" s="3"/>
      <c r="JKW222" s="3"/>
      <c r="JKX222" s="3"/>
      <c r="JKY222" s="3"/>
      <c r="JKZ222" s="3"/>
      <c r="JLA222" s="3"/>
      <c r="JLB222" s="3"/>
      <c r="JLC222" s="3"/>
      <c r="JLD222" s="3"/>
      <c r="JLE222" s="3"/>
      <c r="JLF222" s="3"/>
      <c r="JLG222" s="3"/>
      <c r="JLH222" s="3"/>
      <c r="JLI222" s="3"/>
      <c r="JLJ222" s="3"/>
      <c r="JLK222" s="3"/>
      <c r="JLL222" s="3"/>
      <c r="JLM222" s="3"/>
      <c r="JLN222" s="3"/>
      <c r="JLO222" s="3"/>
      <c r="JLP222" s="3"/>
      <c r="JLQ222" s="3"/>
      <c r="JLR222" s="3"/>
      <c r="JLS222" s="3"/>
      <c r="JLT222" s="3"/>
      <c r="JLU222" s="3"/>
      <c r="JLV222" s="3"/>
      <c r="JLW222" s="3"/>
      <c r="JLX222" s="3"/>
      <c r="JLY222" s="3"/>
      <c r="JLZ222" s="3"/>
      <c r="JMA222" s="3"/>
      <c r="JMB222" s="3"/>
      <c r="JMC222" s="3"/>
      <c r="JMD222" s="3"/>
      <c r="JME222" s="3"/>
      <c r="JMF222" s="3"/>
      <c r="JMG222" s="3"/>
      <c r="JMH222" s="3"/>
      <c r="JMI222" s="3"/>
      <c r="JMJ222" s="3"/>
      <c r="JMK222" s="3"/>
      <c r="JML222" s="3"/>
      <c r="JMM222" s="3"/>
      <c r="JMN222" s="3"/>
      <c r="JMO222" s="3"/>
      <c r="JMP222" s="3"/>
      <c r="JMQ222" s="3"/>
      <c r="JMR222" s="3"/>
      <c r="JMS222" s="3"/>
      <c r="JMT222" s="3"/>
      <c r="JMU222" s="3"/>
      <c r="JMV222" s="3"/>
      <c r="JMW222" s="3"/>
      <c r="JMX222" s="3"/>
      <c r="JMY222" s="3"/>
      <c r="JMZ222" s="3"/>
      <c r="JNA222" s="3"/>
      <c r="JNB222" s="3"/>
      <c r="JNC222" s="3"/>
      <c r="JND222" s="3"/>
      <c r="JNE222" s="3"/>
      <c r="JNF222" s="3"/>
      <c r="JNG222" s="3"/>
      <c r="JNH222" s="3"/>
      <c r="JNI222" s="3"/>
      <c r="JNJ222" s="3"/>
      <c r="JNK222" s="3"/>
      <c r="JNL222" s="3"/>
      <c r="JNM222" s="3"/>
      <c r="JNN222" s="3"/>
      <c r="JNO222" s="3"/>
      <c r="JNP222" s="3"/>
      <c r="JNQ222" s="3"/>
      <c r="JNR222" s="3"/>
      <c r="JNS222" s="3"/>
      <c r="JNT222" s="3"/>
      <c r="JNU222" s="3"/>
      <c r="JNV222" s="3"/>
      <c r="JNW222" s="3"/>
      <c r="JNX222" s="3"/>
      <c r="JNY222" s="3"/>
      <c r="JNZ222" s="3"/>
      <c r="JOA222" s="3"/>
      <c r="JOB222" s="3"/>
      <c r="JOC222" s="3"/>
      <c r="JOD222" s="3"/>
      <c r="JOE222" s="3"/>
      <c r="JOF222" s="3"/>
      <c r="JOG222" s="3"/>
      <c r="JOH222" s="3"/>
      <c r="JOI222" s="3"/>
      <c r="JOJ222" s="3"/>
      <c r="JOK222" s="3"/>
      <c r="JOL222" s="3"/>
      <c r="JOM222" s="3"/>
      <c r="JON222" s="3"/>
      <c r="JOO222" s="3"/>
      <c r="JOP222" s="3"/>
      <c r="JOQ222" s="3"/>
      <c r="JOR222" s="3"/>
      <c r="JOS222" s="3"/>
      <c r="JOT222" s="3"/>
      <c r="JOU222" s="3"/>
      <c r="JOV222" s="3"/>
      <c r="JOW222" s="3"/>
      <c r="JOX222" s="3"/>
      <c r="JOY222" s="3"/>
      <c r="JOZ222" s="3"/>
      <c r="JPA222" s="3"/>
      <c r="JPB222" s="3"/>
      <c r="JPC222" s="3"/>
      <c r="JPD222" s="3"/>
      <c r="JPE222" s="3"/>
      <c r="JPF222" s="3"/>
      <c r="JPG222" s="3"/>
      <c r="JPH222" s="3"/>
      <c r="JPI222" s="3"/>
      <c r="JPJ222" s="3"/>
      <c r="JPK222" s="3"/>
      <c r="JPL222" s="3"/>
      <c r="JPM222" s="3"/>
      <c r="JPN222" s="3"/>
      <c r="JPO222" s="3"/>
      <c r="JPP222" s="3"/>
      <c r="JPQ222" s="3"/>
      <c r="JPR222" s="3"/>
      <c r="JPS222" s="3"/>
      <c r="JPT222" s="3"/>
      <c r="JPU222" s="3"/>
      <c r="JPV222" s="3"/>
      <c r="JPW222" s="3"/>
      <c r="JPX222" s="3"/>
      <c r="JPY222" s="3"/>
      <c r="JPZ222" s="3"/>
      <c r="JQA222" s="3"/>
      <c r="JQB222" s="3"/>
      <c r="JQC222" s="3"/>
      <c r="JQD222" s="3"/>
      <c r="JQE222" s="3"/>
      <c r="JQF222" s="3"/>
      <c r="JQG222" s="3"/>
      <c r="JQH222" s="3"/>
      <c r="JQI222" s="3"/>
      <c r="JQJ222" s="3"/>
      <c r="JQK222" s="3"/>
      <c r="JQL222" s="3"/>
      <c r="JQM222" s="3"/>
      <c r="JQN222" s="3"/>
      <c r="JQO222" s="3"/>
      <c r="JQP222" s="3"/>
      <c r="JQQ222" s="3"/>
      <c r="JQR222" s="3"/>
      <c r="JQS222" s="3"/>
      <c r="JQT222" s="3"/>
      <c r="JQU222" s="3"/>
      <c r="JQV222" s="3"/>
      <c r="JQW222" s="3"/>
      <c r="JQX222" s="3"/>
      <c r="JQY222" s="3"/>
      <c r="JQZ222" s="3"/>
      <c r="JRA222" s="3"/>
      <c r="JRB222" s="3"/>
      <c r="JRC222" s="3"/>
      <c r="JRD222" s="3"/>
      <c r="JRE222" s="3"/>
      <c r="JRF222" s="3"/>
      <c r="JRG222" s="3"/>
      <c r="JRH222" s="3"/>
      <c r="JRI222" s="3"/>
      <c r="JRJ222" s="3"/>
      <c r="JRK222" s="3"/>
      <c r="JRL222" s="3"/>
      <c r="JRM222" s="3"/>
      <c r="JRN222" s="3"/>
      <c r="JRO222" s="3"/>
      <c r="JRP222" s="3"/>
      <c r="JRQ222" s="3"/>
      <c r="JRR222" s="3"/>
      <c r="JRS222" s="3"/>
      <c r="JRT222" s="3"/>
      <c r="JRU222" s="3"/>
      <c r="JRV222" s="3"/>
      <c r="JRW222" s="3"/>
      <c r="JRX222" s="3"/>
      <c r="JRY222" s="3"/>
      <c r="JRZ222" s="3"/>
      <c r="JSA222" s="3"/>
      <c r="JSB222" s="3"/>
      <c r="JSC222" s="3"/>
      <c r="JSD222" s="3"/>
      <c r="JSE222" s="3"/>
      <c r="JSF222" s="3"/>
      <c r="JSG222" s="3"/>
      <c r="JSH222" s="3"/>
      <c r="JSI222" s="3"/>
      <c r="JSJ222" s="3"/>
      <c r="JSK222" s="3"/>
      <c r="JSL222" s="3"/>
      <c r="JSM222" s="3"/>
      <c r="JSN222" s="3"/>
      <c r="JSO222" s="3"/>
      <c r="JSP222" s="3"/>
      <c r="JSQ222" s="3"/>
      <c r="JSR222" s="3"/>
      <c r="JSS222" s="3"/>
      <c r="JST222" s="3"/>
      <c r="JSU222" s="3"/>
      <c r="JSV222" s="3"/>
      <c r="JSW222" s="3"/>
      <c r="JSX222" s="3"/>
      <c r="JSY222" s="3"/>
      <c r="JSZ222" s="3"/>
      <c r="JTA222" s="3"/>
      <c r="JTB222" s="3"/>
      <c r="JTC222" s="3"/>
      <c r="JTD222" s="3"/>
      <c r="JTE222" s="3"/>
      <c r="JTF222" s="3"/>
      <c r="JTG222" s="3"/>
      <c r="JTH222" s="3"/>
      <c r="JTI222" s="3"/>
      <c r="JTJ222" s="3"/>
      <c r="JTK222" s="3"/>
      <c r="JTL222" s="3"/>
      <c r="JTM222" s="3"/>
      <c r="JTN222" s="3"/>
      <c r="JTO222" s="3"/>
      <c r="JTP222" s="3"/>
      <c r="JTQ222" s="3"/>
      <c r="JTR222" s="3"/>
      <c r="JTS222" s="3"/>
      <c r="JTT222" s="3"/>
      <c r="JTU222" s="3"/>
      <c r="JTV222" s="3"/>
      <c r="JTW222" s="3"/>
      <c r="JTX222" s="3"/>
      <c r="JTY222" s="3"/>
      <c r="JTZ222" s="3"/>
      <c r="JUA222" s="3"/>
      <c r="JUB222" s="3"/>
      <c r="JUC222" s="3"/>
      <c r="JUD222" s="3"/>
      <c r="JUE222" s="3"/>
      <c r="JUF222" s="3"/>
      <c r="JUG222" s="3"/>
      <c r="JUH222" s="3"/>
      <c r="JUI222" s="3"/>
      <c r="JUJ222" s="3"/>
      <c r="JUK222" s="3"/>
      <c r="JUL222" s="3"/>
      <c r="JUM222" s="3"/>
      <c r="JUN222" s="3"/>
      <c r="JUO222" s="3"/>
      <c r="JUP222" s="3"/>
      <c r="JUQ222" s="3"/>
      <c r="JUR222" s="3"/>
      <c r="JUS222" s="3"/>
      <c r="JUT222" s="3"/>
      <c r="JUU222" s="3"/>
      <c r="JUV222" s="3"/>
      <c r="JUW222" s="3"/>
      <c r="JUX222" s="3"/>
      <c r="JUY222" s="3"/>
      <c r="JUZ222" s="3"/>
      <c r="JVA222" s="3"/>
      <c r="JVB222" s="3"/>
      <c r="JVC222" s="3"/>
      <c r="JVD222" s="3"/>
      <c r="JVE222" s="3"/>
      <c r="JVF222" s="3"/>
      <c r="JVG222" s="3"/>
      <c r="JVH222" s="3"/>
      <c r="JVI222" s="3"/>
      <c r="JVJ222" s="3"/>
      <c r="JVK222" s="3"/>
      <c r="JVL222" s="3"/>
      <c r="JVM222" s="3"/>
      <c r="JVN222" s="3"/>
      <c r="JVO222" s="3"/>
      <c r="JVP222" s="3"/>
      <c r="JVQ222" s="3"/>
      <c r="JVR222" s="3"/>
      <c r="JVS222" s="3"/>
      <c r="JVT222" s="3"/>
      <c r="JVU222" s="3"/>
      <c r="JVV222" s="3"/>
      <c r="JVW222" s="3"/>
      <c r="JVX222" s="3"/>
      <c r="JVY222" s="3"/>
      <c r="JVZ222" s="3"/>
      <c r="JWA222" s="3"/>
      <c r="JWB222" s="3"/>
      <c r="JWC222" s="3"/>
      <c r="JWD222" s="3"/>
      <c r="JWE222" s="3"/>
      <c r="JWF222" s="3"/>
      <c r="JWG222" s="3"/>
      <c r="JWH222" s="3"/>
      <c r="JWI222" s="3"/>
      <c r="JWJ222" s="3"/>
      <c r="JWK222" s="3"/>
      <c r="JWL222" s="3"/>
      <c r="JWM222" s="3"/>
      <c r="JWN222" s="3"/>
      <c r="JWO222" s="3"/>
      <c r="JWP222" s="3"/>
      <c r="JWQ222" s="3"/>
      <c r="JWR222" s="3"/>
      <c r="JWS222" s="3"/>
      <c r="JWT222" s="3"/>
      <c r="JWU222" s="3"/>
      <c r="JWV222" s="3"/>
      <c r="JWW222" s="3"/>
      <c r="JWX222" s="3"/>
      <c r="JWY222" s="3"/>
      <c r="JWZ222" s="3"/>
      <c r="JXA222" s="3"/>
      <c r="JXB222" s="3"/>
      <c r="JXC222" s="3"/>
      <c r="JXD222" s="3"/>
      <c r="JXE222" s="3"/>
      <c r="JXF222" s="3"/>
      <c r="JXG222" s="3"/>
      <c r="JXH222" s="3"/>
      <c r="JXI222" s="3"/>
      <c r="JXJ222" s="3"/>
      <c r="JXK222" s="3"/>
      <c r="JXL222" s="3"/>
      <c r="JXM222" s="3"/>
      <c r="JXN222" s="3"/>
      <c r="JXO222" s="3"/>
      <c r="JXP222" s="3"/>
      <c r="JXQ222" s="3"/>
      <c r="JXR222" s="3"/>
      <c r="JXS222" s="3"/>
      <c r="JXT222" s="3"/>
      <c r="JXU222" s="3"/>
      <c r="JXV222" s="3"/>
      <c r="JXW222" s="3"/>
      <c r="JXX222" s="3"/>
      <c r="JXY222" s="3"/>
      <c r="JXZ222" s="3"/>
      <c r="JYA222" s="3"/>
      <c r="JYB222" s="3"/>
      <c r="JYC222" s="3"/>
      <c r="JYD222" s="3"/>
      <c r="JYE222" s="3"/>
      <c r="JYF222" s="3"/>
      <c r="JYG222" s="3"/>
      <c r="JYH222" s="3"/>
      <c r="JYI222" s="3"/>
      <c r="JYJ222" s="3"/>
      <c r="JYK222" s="3"/>
      <c r="JYL222" s="3"/>
      <c r="JYM222" s="3"/>
      <c r="JYN222" s="3"/>
      <c r="JYO222" s="3"/>
      <c r="JYP222" s="3"/>
      <c r="JYQ222" s="3"/>
      <c r="JYR222" s="3"/>
      <c r="JYS222" s="3"/>
      <c r="JYT222" s="3"/>
      <c r="JYU222" s="3"/>
      <c r="JYV222" s="3"/>
      <c r="JYW222" s="3"/>
      <c r="JYX222" s="3"/>
      <c r="JYY222" s="3"/>
      <c r="JYZ222" s="3"/>
      <c r="JZA222" s="3"/>
      <c r="JZB222" s="3"/>
      <c r="JZC222" s="3"/>
      <c r="JZD222" s="3"/>
      <c r="JZE222" s="3"/>
      <c r="JZF222" s="3"/>
      <c r="JZG222" s="3"/>
      <c r="JZH222" s="3"/>
      <c r="JZI222" s="3"/>
      <c r="JZJ222" s="3"/>
      <c r="JZK222" s="3"/>
      <c r="JZL222" s="3"/>
      <c r="JZM222" s="3"/>
      <c r="JZN222" s="3"/>
      <c r="JZO222" s="3"/>
      <c r="JZP222" s="3"/>
      <c r="JZQ222" s="3"/>
      <c r="JZR222" s="3"/>
      <c r="JZS222" s="3"/>
      <c r="JZT222" s="3"/>
      <c r="JZU222" s="3"/>
      <c r="JZV222" s="3"/>
      <c r="JZW222" s="3"/>
      <c r="JZX222" s="3"/>
      <c r="JZY222" s="3"/>
      <c r="JZZ222" s="3"/>
      <c r="KAA222" s="3"/>
      <c r="KAB222" s="3"/>
      <c r="KAC222" s="3"/>
      <c r="KAD222" s="3"/>
      <c r="KAE222" s="3"/>
      <c r="KAF222" s="3"/>
      <c r="KAG222" s="3"/>
      <c r="KAH222" s="3"/>
      <c r="KAI222" s="3"/>
      <c r="KAJ222" s="3"/>
      <c r="KAK222" s="3"/>
      <c r="KAL222" s="3"/>
      <c r="KAM222" s="3"/>
      <c r="KAN222" s="3"/>
      <c r="KAO222" s="3"/>
      <c r="KAP222" s="3"/>
      <c r="KAQ222" s="3"/>
      <c r="KAR222" s="3"/>
      <c r="KAS222" s="3"/>
      <c r="KAT222" s="3"/>
      <c r="KAU222" s="3"/>
      <c r="KAV222" s="3"/>
      <c r="KAW222" s="3"/>
      <c r="KAX222" s="3"/>
      <c r="KAY222" s="3"/>
      <c r="KAZ222" s="3"/>
      <c r="KBA222" s="3"/>
      <c r="KBB222" s="3"/>
      <c r="KBC222" s="3"/>
      <c r="KBD222" s="3"/>
      <c r="KBE222" s="3"/>
      <c r="KBF222" s="3"/>
      <c r="KBG222" s="3"/>
      <c r="KBH222" s="3"/>
      <c r="KBI222" s="3"/>
      <c r="KBJ222" s="3"/>
      <c r="KBK222" s="3"/>
      <c r="KBL222" s="3"/>
      <c r="KBM222" s="3"/>
      <c r="KBN222" s="3"/>
      <c r="KBO222" s="3"/>
      <c r="KBP222" s="3"/>
      <c r="KBQ222" s="3"/>
      <c r="KBR222" s="3"/>
      <c r="KBS222" s="3"/>
      <c r="KBT222" s="3"/>
      <c r="KBU222" s="3"/>
      <c r="KBV222" s="3"/>
      <c r="KBW222" s="3"/>
      <c r="KBX222" s="3"/>
      <c r="KBY222" s="3"/>
      <c r="KBZ222" s="3"/>
      <c r="KCA222" s="3"/>
      <c r="KCB222" s="3"/>
      <c r="KCC222" s="3"/>
      <c r="KCD222" s="3"/>
      <c r="KCE222" s="3"/>
      <c r="KCF222" s="3"/>
      <c r="KCG222" s="3"/>
      <c r="KCH222" s="3"/>
      <c r="KCI222" s="3"/>
      <c r="KCJ222" s="3"/>
      <c r="KCK222" s="3"/>
      <c r="KCL222" s="3"/>
      <c r="KCM222" s="3"/>
      <c r="KCN222" s="3"/>
      <c r="KCO222" s="3"/>
      <c r="KCP222" s="3"/>
      <c r="KCQ222" s="3"/>
      <c r="KCR222" s="3"/>
      <c r="KCS222" s="3"/>
      <c r="KCT222" s="3"/>
      <c r="KCU222" s="3"/>
      <c r="KCV222" s="3"/>
      <c r="KCW222" s="3"/>
      <c r="KCX222" s="3"/>
      <c r="KCY222" s="3"/>
      <c r="KCZ222" s="3"/>
      <c r="KDA222" s="3"/>
      <c r="KDB222" s="3"/>
      <c r="KDC222" s="3"/>
      <c r="KDD222" s="3"/>
      <c r="KDE222" s="3"/>
      <c r="KDF222" s="3"/>
      <c r="KDG222" s="3"/>
      <c r="KDH222" s="3"/>
      <c r="KDI222" s="3"/>
      <c r="KDJ222" s="3"/>
      <c r="KDK222" s="3"/>
      <c r="KDL222" s="3"/>
      <c r="KDM222" s="3"/>
      <c r="KDN222" s="3"/>
      <c r="KDO222" s="3"/>
      <c r="KDP222" s="3"/>
      <c r="KDQ222" s="3"/>
      <c r="KDR222" s="3"/>
      <c r="KDS222" s="3"/>
      <c r="KDT222" s="3"/>
      <c r="KDU222" s="3"/>
      <c r="KDV222" s="3"/>
      <c r="KDW222" s="3"/>
      <c r="KDX222" s="3"/>
      <c r="KDY222" s="3"/>
      <c r="KDZ222" s="3"/>
      <c r="KEA222" s="3"/>
      <c r="KEB222" s="3"/>
      <c r="KEC222" s="3"/>
      <c r="KED222" s="3"/>
      <c r="KEE222" s="3"/>
      <c r="KEF222" s="3"/>
      <c r="KEG222" s="3"/>
      <c r="KEH222" s="3"/>
      <c r="KEI222" s="3"/>
      <c r="KEJ222" s="3"/>
      <c r="KEK222" s="3"/>
      <c r="KEL222" s="3"/>
      <c r="KEM222" s="3"/>
      <c r="KEN222" s="3"/>
      <c r="KEO222" s="3"/>
      <c r="KEP222" s="3"/>
      <c r="KEQ222" s="3"/>
      <c r="KER222" s="3"/>
      <c r="KES222" s="3"/>
      <c r="KET222" s="3"/>
      <c r="KEU222" s="3"/>
      <c r="KEV222" s="3"/>
      <c r="KEW222" s="3"/>
      <c r="KEX222" s="3"/>
      <c r="KEY222" s="3"/>
      <c r="KEZ222" s="3"/>
      <c r="KFA222" s="3"/>
      <c r="KFB222" s="3"/>
      <c r="KFC222" s="3"/>
      <c r="KFD222" s="3"/>
      <c r="KFE222" s="3"/>
      <c r="KFF222" s="3"/>
      <c r="KFG222" s="3"/>
      <c r="KFH222" s="3"/>
      <c r="KFI222" s="3"/>
      <c r="KFJ222" s="3"/>
      <c r="KFK222" s="3"/>
      <c r="KFL222" s="3"/>
      <c r="KFM222" s="3"/>
      <c r="KFN222" s="3"/>
      <c r="KFO222" s="3"/>
      <c r="KFP222" s="3"/>
      <c r="KFQ222" s="3"/>
      <c r="KFR222" s="3"/>
      <c r="KFS222" s="3"/>
      <c r="KFT222" s="3"/>
      <c r="KFU222" s="3"/>
      <c r="KFV222" s="3"/>
      <c r="KFW222" s="3"/>
      <c r="KFX222" s="3"/>
      <c r="KFY222" s="3"/>
      <c r="KFZ222" s="3"/>
      <c r="KGA222" s="3"/>
      <c r="KGB222" s="3"/>
      <c r="KGC222" s="3"/>
      <c r="KGD222" s="3"/>
      <c r="KGE222" s="3"/>
      <c r="KGF222" s="3"/>
      <c r="KGG222" s="3"/>
      <c r="KGH222" s="3"/>
      <c r="KGI222" s="3"/>
      <c r="KGJ222" s="3"/>
      <c r="KGK222" s="3"/>
      <c r="KGL222" s="3"/>
      <c r="KGM222" s="3"/>
      <c r="KGN222" s="3"/>
      <c r="KGO222" s="3"/>
      <c r="KGP222" s="3"/>
      <c r="KGQ222" s="3"/>
      <c r="KGR222" s="3"/>
      <c r="KGS222" s="3"/>
      <c r="KGT222" s="3"/>
      <c r="KGU222" s="3"/>
      <c r="KGV222" s="3"/>
      <c r="KGW222" s="3"/>
      <c r="KGX222" s="3"/>
      <c r="KGY222" s="3"/>
      <c r="KGZ222" s="3"/>
      <c r="KHA222" s="3"/>
      <c r="KHB222" s="3"/>
      <c r="KHC222" s="3"/>
      <c r="KHD222" s="3"/>
      <c r="KHE222" s="3"/>
      <c r="KHF222" s="3"/>
      <c r="KHG222" s="3"/>
      <c r="KHH222" s="3"/>
      <c r="KHI222" s="3"/>
      <c r="KHJ222" s="3"/>
      <c r="KHK222" s="3"/>
      <c r="KHL222" s="3"/>
      <c r="KHM222" s="3"/>
      <c r="KHN222" s="3"/>
      <c r="KHO222" s="3"/>
      <c r="KHP222" s="3"/>
      <c r="KHQ222" s="3"/>
      <c r="KHR222" s="3"/>
      <c r="KHS222" s="3"/>
      <c r="KHT222" s="3"/>
      <c r="KHU222" s="3"/>
      <c r="KHV222" s="3"/>
      <c r="KHW222" s="3"/>
      <c r="KHX222" s="3"/>
      <c r="KHY222" s="3"/>
      <c r="KHZ222" s="3"/>
      <c r="KIA222" s="3"/>
      <c r="KIB222" s="3"/>
      <c r="KIC222" s="3"/>
      <c r="KID222" s="3"/>
      <c r="KIE222" s="3"/>
      <c r="KIF222" s="3"/>
      <c r="KIG222" s="3"/>
      <c r="KIH222" s="3"/>
      <c r="KII222" s="3"/>
      <c r="KIJ222" s="3"/>
      <c r="KIK222" s="3"/>
      <c r="KIL222" s="3"/>
      <c r="KIM222" s="3"/>
      <c r="KIN222" s="3"/>
      <c r="KIO222" s="3"/>
      <c r="KIP222" s="3"/>
      <c r="KIQ222" s="3"/>
      <c r="KIR222" s="3"/>
      <c r="KIS222" s="3"/>
      <c r="KIT222" s="3"/>
      <c r="KIU222" s="3"/>
      <c r="KIV222" s="3"/>
      <c r="KIW222" s="3"/>
      <c r="KIX222" s="3"/>
      <c r="KIY222" s="3"/>
      <c r="KIZ222" s="3"/>
      <c r="KJA222" s="3"/>
      <c r="KJB222" s="3"/>
      <c r="KJC222" s="3"/>
      <c r="KJD222" s="3"/>
      <c r="KJE222" s="3"/>
      <c r="KJF222" s="3"/>
      <c r="KJG222" s="3"/>
      <c r="KJH222" s="3"/>
      <c r="KJI222" s="3"/>
      <c r="KJJ222" s="3"/>
      <c r="KJK222" s="3"/>
      <c r="KJL222" s="3"/>
      <c r="KJM222" s="3"/>
      <c r="KJN222" s="3"/>
      <c r="KJO222" s="3"/>
      <c r="KJP222" s="3"/>
      <c r="KJQ222" s="3"/>
      <c r="KJR222" s="3"/>
      <c r="KJS222" s="3"/>
      <c r="KJT222" s="3"/>
      <c r="KJU222" s="3"/>
      <c r="KJV222" s="3"/>
      <c r="KJW222" s="3"/>
      <c r="KJX222" s="3"/>
      <c r="KJY222" s="3"/>
      <c r="KJZ222" s="3"/>
      <c r="KKA222" s="3"/>
      <c r="KKB222" s="3"/>
      <c r="KKC222" s="3"/>
      <c r="KKD222" s="3"/>
      <c r="KKE222" s="3"/>
      <c r="KKF222" s="3"/>
      <c r="KKG222" s="3"/>
      <c r="KKH222" s="3"/>
      <c r="KKI222" s="3"/>
      <c r="KKJ222" s="3"/>
      <c r="KKK222" s="3"/>
      <c r="KKL222" s="3"/>
      <c r="KKM222" s="3"/>
      <c r="KKN222" s="3"/>
      <c r="KKO222" s="3"/>
      <c r="KKP222" s="3"/>
      <c r="KKQ222" s="3"/>
      <c r="KKR222" s="3"/>
      <c r="KKS222" s="3"/>
      <c r="KKT222" s="3"/>
      <c r="KKU222" s="3"/>
      <c r="KKV222" s="3"/>
      <c r="KKW222" s="3"/>
      <c r="KKX222" s="3"/>
      <c r="KKY222" s="3"/>
      <c r="KKZ222" s="3"/>
      <c r="KLA222" s="3"/>
      <c r="KLB222" s="3"/>
      <c r="KLC222" s="3"/>
      <c r="KLD222" s="3"/>
      <c r="KLE222" s="3"/>
      <c r="KLF222" s="3"/>
      <c r="KLG222" s="3"/>
      <c r="KLH222" s="3"/>
      <c r="KLI222" s="3"/>
      <c r="KLJ222" s="3"/>
      <c r="KLK222" s="3"/>
      <c r="KLL222" s="3"/>
      <c r="KLM222" s="3"/>
      <c r="KLN222" s="3"/>
      <c r="KLO222" s="3"/>
      <c r="KLP222" s="3"/>
      <c r="KLQ222" s="3"/>
      <c r="KLR222" s="3"/>
      <c r="KLS222" s="3"/>
      <c r="KLT222" s="3"/>
      <c r="KLU222" s="3"/>
      <c r="KLV222" s="3"/>
      <c r="KLW222" s="3"/>
      <c r="KLX222" s="3"/>
      <c r="KLY222" s="3"/>
      <c r="KLZ222" s="3"/>
      <c r="KMA222" s="3"/>
      <c r="KMB222" s="3"/>
      <c r="KMC222" s="3"/>
      <c r="KMD222" s="3"/>
      <c r="KME222" s="3"/>
      <c r="KMF222" s="3"/>
      <c r="KMG222" s="3"/>
      <c r="KMH222" s="3"/>
      <c r="KMI222" s="3"/>
      <c r="KMJ222" s="3"/>
      <c r="KMK222" s="3"/>
      <c r="KML222" s="3"/>
      <c r="KMM222" s="3"/>
      <c r="KMN222" s="3"/>
      <c r="KMO222" s="3"/>
      <c r="KMP222" s="3"/>
      <c r="KMQ222" s="3"/>
      <c r="KMR222" s="3"/>
      <c r="KMS222" s="3"/>
      <c r="KMT222" s="3"/>
      <c r="KMU222" s="3"/>
      <c r="KMV222" s="3"/>
      <c r="KMW222" s="3"/>
      <c r="KMX222" s="3"/>
      <c r="KMY222" s="3"/>
      <c r="KMZ222" s="3"/>
      <c r="KNA222" s="3"/>
      <c r="KNB222" s="3"/>
      <c r="KNC222" s="3"/>
      <c r="KND222" s="3"/>
      <c r="KNE222" s="3"/>
      <c r="KNF222" s="3"/>
      <c r="KNG222" s="3"/>
      <c r="KNH222" s="3"/>
      <c r="KNI222" s="3"/>
      <c r="KNJ222" s="3"/>
      <c r="KNK222" s="3"/>
      <c r="KNL222" s="3"/>
      <c r="KNM222" s="3"/>
      <c r="KNN222" s="3"/>
      <c r="KNO222" s="3"/>
      <c r="KNP222" s="3"/>
      <c r="KNQ222" s="3"/>
      <c r="KNR222" s="3"/>
      <c r="KNS222" s="3"/>
      <c r="KNT222" s="3"/>
      <c r="KNU222" s="3"/>
      <c r="KNV222" s="3"/>
      <c r="KNW222" s="3"/>
      <c r="KNX222" s="3"/>
      <c r="KNY222" s="3"/>
      <c r="KNZ222" s="3"/>
      <c r="KOA222" s="3"/>
      <c r="KOB222" s="3"/>
      <c r="KOC222" s="3"/>
      <c r="KOD222" s="3"/>
      <c r="KOE222" s="3"/>
      <c r="KOF222" s="3"/>
      <c r="KOG222" s="3"/>
      <c r="KOH222" s="3"/>
      <c r="KOI222" s="3"/>
      <c r="KOJ222" s="3"/>
      <c r="KOK222" s="3"/>
      <c r="KOL222" s="3"/>
      <c r="KOM222" s="3"/>
      <c r="KON222" s="3"/>
      <c r="KOO222" s="3"/>
      <c r="KOP222" s="3"/>
      <c r="KOQ222" s="3"/>
      <c r="KOR222" s="3"/>
      <c r="KOS222" s="3"/>
      <c r="KOT222" s="3"/>
      <c r="KOU222" s="3"/>
      <c r="KOV222" s="3"/>
      <c r="KOW222" s="3"/>
      <c r="KOX222" s="3"/>
      <c r="KOY222" s="3"/>
      <c r="KOZ222" s="3"/>
      <c r="KPA222" s="3"/>
      <c r="KPB222" s="3"/>
      <c r="KPC222" s="3"/>
      <c r="KPD222" s="3"/>
      <c r="KPE222" s="3"/>
      <c r="KPF222" s="3"/>
      <c r="KPG222" s="3"/>
      <c r="KPH222" s="3"/>
      <c r="KPI222" s="3"/>
      <c r="KPJ222" s="3"/>
      <c r="KPK222" s="3"/>
      <c r="KPL222" s="3"/>
      <c r="KPM222" s="3"/>
      <c r="KPN222" s="3"/>
      <c r="KPO222" s="3"/>
      <c r="KPP222" s="3"/>
      <c r="KPQ222" s="3"/>
      <c r="KPR222" s="3"/>
      <c r="KPS222" s="3"/>
      <c r="KPT222" s="3"/>
      <c r="KPU222" s="3"/>
      <c r="KPV222" s="3"/>
      <c r="KPW222" s="3"/>
      <c r="KPX222" s="3"/>
      <c r="KPY222" s="3"/>
      <c r="KPZ222" s="3"/>
      <c r="KQA222" s="3"/>
      <c r="KQB222" s="3"/>
      <c r="KQC222" s="3"/>
      <c r="KQD222" s="3"/>
      <c r="KQE222" s="3"/>
      <c r="KQF222" s="3"/>
      <c r="KQG222" s="3"/>
      <c r="KQH222" s="3"/>
      <c r="KQI222" s="3"/>
      <c r="KQJ222" s="3"/>
      <c r="KQK222" s="3"/>
      <c r="KQL222" s="3"/>
      <c r="KQM222" s="3"/>
      <c r="KQN222" s="3"/>
      <c r="KQO222" s="3"/>
      <c r="KQP222" s="3"/>
      <c r="KQQ222" s="3"/>
      <c r="KQR222" s="3"/>
      <c r="KQS222" s="3"/>
      <c r="KQT222" s="3"/>
      <c r="KQU222" s="3"/>
      <c r="KQV222" s="3"/>
      <c r="KQW222" s="3"/>
      <c r="KQX222" s="3"/>
      <c r="KQY222" s="3"/>
      <c r="KQZ222" s="3"/>
      <c r="KRA222" s="3"/>
      <c r="KRB222" s="3"/>
      <c r="KRC222" s="3"/>
      <c r="KRD222" s="3"/>
      <c r="KRE222" s="3"/>
      <c r="KRF222" s="3"/>
      <c r="KRG222" s="3"/>
      <c r="KRH222" s="3"/>
      <c r="KRI222" s="3"/>
      <c r="KRJ222" s="3"/>
      <c r="KRK222" s="3"/>
      <c r="KRL222" s="3"/>
      <c r="KRM222" s="3"/>
      <c r="KRN222" s="3"/>
      <c r="KRO222" s="3"/>
      <c r="KRP222" s="3"/>
      <c r="KRQ222" s="3"/>
      <c r="KRR222" s="3"/>
      <c r="KRS222" s="3"/>
      <c r="KRT222" s="3"/>
      <c r="KRU222" s="3"/>
      <c r="KRV222" s="3"/>
      <c r="KRW222" s="3"/>
      <c r="KRX222" s="3"/>
      <c r="KRY222" s="3"/>
      <c r="KRZ222" s="3"/>
      <c r="KSA222" s="3"/>
      <c r="KSB222" s="3"/>
      <c r="KSC222" s="3"/>
      <c r="KSD222" s="3"/>
      <c r="KSE222" s="3"/>
      <c r="KSF222" s="3"/>
      <c r="KSG222" s="3"/>
      <c r="KSH222" s="3"/>
      <c r="KSI222" s="3"/>
      <c r="KSJ222" s="3"/>
      <c r="KSK222" s="3"/>
      <c r="KSL222" s="3"/>
      <c r="KSM222" s="3"/>
      <c r="KSN222" s="3"/>
      <c r="KSO222" s="3"/>
      <c r="KSP222" s="3"/>
      <c r="KSQ222" s="3"/>
      <c r="KSR222" s="3"/>
      <c r="KSS222" s="3"/>
      <c r="KST222" s="3"/>
      <c r="KSU222" s="3"/>
      <c r="KSV222" s="3"/>
      <c r="KSW222" s="3"/>
      <c r="KSX222" s="3"/>
      <c r="KSY222" s="3"/>
      <c r="KSZ222" s="3"/>
      <c r="KTA222" s="3"/>
      <c r="KTB222" s="3"/>
      <c r="KTC222" s="3"/>
      <c r="KTD222" s="3"/>
      <c r="KTE222" s="3"/>
      <c r="KTF222" s="3"/>
      <c r="KTG222" s="3"/>
      <c r="KTH222" s="3"/>
      <c r="KTI222" s="3"/>
      <c r="KTJ222" s="3"/>
      <c r="KTK222" s="3"/>
      <c r="KTL222" s="3"/>
      <c r="KTM222" s="3"/>
      <c r="KTN222" s="3"/>
      <c r="KTO222" s="3"/>
      <c r="KTP222" s="3"/>
      <c r="KTQ222" s="3"/>
      <c r="KTR222" s="3"/>
      <c r="KTS222" s="3"/>
      <c r="KTT222" s="3"/>
      <c r="KTU222" s="3"/>
      <c r="KTV222" s="3"/>
      <c r="KTW222" s="3"/>
      <c r="KTX222" s="3"/>
      <c r="KTY222" s="3"/>
      <c r="KTZ222" s="3"/>
      <c r="KUA222" s="3"/>
      <c r="KUB222" s="3"/>
      <c r="KUC222" s="3"/>
      <c r="KUD222" s="3"/>
      <c r="KUE222" s="3"/>
      <c r="KUF222" s="3"/>
      <c r="KUG222" s="3"/>
      <c r="KUH222" s="3"/>
      <c r="KUI222" s="3"/>
      <c r="KUJ222" s="3"/>
      <c r="KUK222" s="3"/>
      <c r="KUL222" s="3"/>
      <c r="KUM222" s="3"/>
      <c r="KUN222" s="3"/>
      <c r="KUO222" s="3"/>
      <c r="KUP222" s="3"/>
      <c r="KUQ222" s="3"/>
      <c r="KUR222" s="3"/>
      <c r="KUS222" s="3"/>
      <c r="KUT222" s="3"/>
      <c r="KUU222" s="3"/>
      <c r="KUV222" s="3"/>
      <c r="KUW222" s="3"/>
      <c r="KUX222" s="3"/>
      <c r="KUY222" s="3"/>
      <c r="KUZ222" s="3"/>
      <c r="KVA222" s="3"/>
      <c r="KVB222" s="3"/>
      <c r="KVC222" s="3"/>
      <c r="KVD222" s="3"/>
      <c r="KVE222" s="3"/>
      <c r="KVF222" s="3"/>
      <c r="KVG222" s="3"/>
      <c r="KVH222" s="3"/>
      <c r="KVI222" s="3"/>
      <c r="KVJ222" s="3"/>
      <c r="KVK222" s="3"/>
      <c r="KVL222" s="3"/>
      <c r="KVM222" s="3"/>
      <c r="KVN222" s="3"/>
      <c r="KVO222" s="3"/>
      <c r="KVP222" s="3"/>
      <c r="KVQ222" s="3"/>
      <c r="KVR222" s="3"/>
      <c r="KVS222" s="3"/>
      <c r="KVT222" s="3"/>
      <c r="KVU222" s="3"/>
      <c r="KVV222" s="3"/>
      <c r="KVW222" s="3"/>
      <c r="KVX222" s="3"/>
      <c r="KVY222" s="3"/>
      <c r="KVZ222" s="3"/>
      <c r="KWA222" s="3"/>
      <c r="KWB222" s="3"/>
      <c r="KWC222" s="3"/>
      <c r="KWD222" s="3"/>
      <c r="KWE222" s="3"/>
      <c r="KWF222" s="3"/>
      <c r="KWG222" s="3"/>
      <c r="KWH222" s="3"/>
      <c r="KWI222" s="3"/>
      <c r="KWJ222" s="3"/>
      <c r="KWK222" s="3"/>
      <c r="KWL222" s="3"/>
      <c r="KWM222" s="3"/>
      <c r="KWN222" s="3"/>
      <c r="KWO222" s="3"/>
      <c r="KWP222" s="3"/>
      <c r="KWQ222" s="3"/>
      <c r="KWR222" s="3"/>
      <c r="KWS222" s="3"/>
      <c r="KWT222" s="3"/>
      <c r="KWU222" s="3"/>
      <c r="KWV222" s="3"/>
      <c r="KWW222" s="3"/>
      <c r="KWX222" s="3"/>
      <c r="KWY222" s="3"/>
      <c r="KWZ222" s="3"/>
      <c r="KXA222" s="3"/>
      <c r="KXB222" s="3"/>
      <c r="KXC222" s="3"/>
      <c r="KXD222" s="3"/>
      <c r="KXE222" s="3"/>
      <c r="KXF222" s="3"/>
      <c r="KXG222" s="3"/>
      <c r="KXH222" s="3"/>
      <c r="KXI222" s="3"/>
      <c r="KXJ222" s="3"/>
      <c r="KXK222" s="3"/>
      <c r="KXL222" s="3"/>
      <c r="KXM222" s="3"/>
      <c r="KXN222" s="3"/>
      <c r="KXO222" s="3"/>
      <c r="KXP222" s="3"/>
      <c r="KXQ222" s="3"/>
      <c r="KXR222" s="3"/>
      <c r="KXS222" s="3"/>
      <c r="KXT222" s="3"/>
      <c r="KXU222" s="3"/>
      <c r="KXV222" s="3"/>
      <c r="KXW222" s="3"/>
      <c r="KXX222" s="3"/>
      <c r="KXY222" s="3"/>
      <c r="KXZ222" s="3"/>
      <c r="KYA222" s="3"/>
      <c r="KYB222" s="3"/>
      <c r="KYC222" s="3"/>
      <c r="KYD222" s="3"/>
      <c r="KYE222" s="3"/>
      <c r="KYF222" s="3"/>
      <c r="KYG222" s="3"/>
      <c r="KYH222" s="3"/>
      <c r="KYI222" s="3"/>
      <c r="KYJ222" s="3"/>
      <c r="KYK222" s="3"/>
      <c r="KYL222" s="3"/>
      <c r="KYM222" s="3"/>
      <c r="KYN222" s="3"/>
      <c r="KYO222" s="3"/>
      <c r="KYP222" s="3"/>
      <c r="KYQ222" s="3"/>
      <c r="KYR222" s="3"/>
      <c r="KYS222" s="3"/>
      <c r="KYT222" s="3"/>
      <c r="KYU222" s="3"/>
      <c r="KYV222" s="3"/>
      <c r="KYW222" s="3"/>
      <c r="KYX222" s="3"/>
      <c r="KYY222" s="3"/>
      <c r="KYZ222" s="3"/>
      <c r="KZA222" s="3"/>
      <c r="KZB222" s="3"/>
      <c r="KZC222" s="3"/>
      <c r="KZD222" s="3"/>
      <c r="KZE222" s="3"/>
      <c r="KZF222" s="3"/>
      <c r="KZG222" s="3"/>
      <c r="KZH222" s="3"/>
      <c r="KZI222" s="3"/>
      <c r="KZJ222" s="3"/>
      <c r="KZK222" s="3"/>
      <c r="KZL222" s="3"/>
      <c r="KZM222" s="3"/>
      <c r="KZN222" s="3"/>
      <c r="KZO222" s="3"/>
      <c r="KZP222" s="3"/>
      <c r="KZQ222" s="3"/>
      <c r="KZR222" s="3"/>
      <c r="KZS222" s="3"/>
      <c r="KZT222" s="3"/>
      <c r="KZU222" s="3"/>
      <c r="KZV222" s="3"/>
      <c r="KZW222" s="3"/>
      <c r="KZX222" s="3"/>
      <c r="KZY222" s="3"/>
      <c r="KZZ222" s="3"/>
      <c r="LAA222" s="3"/>
      <c r="LAB222" s="3"/>
      <c r="LAC222" s="3"/>
      <c r="LAD222" s="3"/>
      <c r="LAE222" s="3"/>
      <c r="LAF222" s="3"/>
      <c r="LAG222" s="3"/>
      <c r="LAH222" s="3"/>
      <c r="LAI222" s="3"/>
      <c r="LAJ222" s="3"/>
      <c r="LAK222" s="3"/>
      <c r="LAL222" s="3"/>
      <c r="LAM222" s="3"/>
      <c r="LAN222" s="3"/>
      <c r="LAO222" s="3"/>
      <c r="LAP222" s="3"/>
      <c r="LAQ222" s="3"/>
      <c r="LAR222" s="3"/>
      <c r="LAS222" s="3"/>
      <c r="LAT222" s="3"/>
      <c r="LAU222" s="3"/>
      <c r="LAV222" s="3"/>
      <c r="LAW222" s="3"/>
      <c r="LAX222" s="3"/>
      <c r="LAY222" s="3"/>
      <c r="LAZ222" s="3"/>
      <c r="LBA222" s="3"/>
      <c r="LBB222" s="3"/>
      <c r="LBC222" s="3"/>
      <c r="LBD222" s="3"/>
      <c r="LBE222" s="3"/>
      <c r="LBF222" s="3"/>
      <c r="LBG222" s="3"/>
      <c r="LBH222" s="3"/>
      <c r="LBI222" s="3"/>
      <c r="LBJ222" s="3"/>
      <c r="LBK222" s="3"/>
      <c r="LBL222" s="3"/>
      <c r="LBM222" s="3"/>
      <c r="LBN222" s="3"/>
      <c r="LBO222" s="3"/>
      <c r="LBP222" s="3"/>
      <c r="LBQ222" s="3"/>
      <c r="LBR222" s="3"/>
      <c r="LBS222" s="3"/>
      <c r="LBT222" s="3"/>
      <c r="LBU222" s="3"/>
      <c r="LBV222" s="3"/>
      <c r="LBW222" s="3"/>
      <c r="LBX222" s="3"/>
      <c r="LBY222" s="3"/>
      <c r="LBZ222" s="3"/>
      <c r="LCA222" s="3"/>
      <c r="LCB222" s="3"/>
      <c r="LCC222" s="3"/>
      <c r="LCD222" s="3"/>
      <c r="LCE222" s="3"/>
      <c r="LCF222" s="3"/>
      <c r="LCG222" s="3"/>
      <c r="LCH222" s="3"/>
      <c r="LCI222" s="3"/>
      <c r="LCJ222" s="3"/>
      <c r="LCK222" s="3"/>
      <c r="LCL222" s="3"/>
      <c r="LCM222" s="3"/>
      <c r="LCN222" s="3"/>
      <c r="LCO222" s="3"/>
      <c r="LCP222" s="3"/>
      <c r="LCQ222" s="3"/>
      <c r="LCR222" s="3"/>
      <c r="LCS222" s="3"/>
      <c r="LCT222" s="3"/>
      <c r="LCU222" s="3"/>
      <c r="LCV222" s="3"/>
      <c r="LCW222" s="3"/>
      <c r="LCX222" s="3"/>
      <c r="LCY222" s="3"/>
      <c r="LCZ222" s="3"/>
      <c r="LDA222" s="3"/>
      <c r="LDB222" s="3"/>
      <c r="LDC222" s="3"/>
      <c r="LDD222" s="3"/>
      <c r="LDE222" s="3"/>
      <c r="LDF222" s="3"/>
      <c r="LDG222" s="3"/>
      <c r="LDH222" s="3"/>
      <c r="LDI222" s="3"/>
      <c r="LDJ222" s="3"/>
      <c r="LDK222" s="3"/>
      <c r="LDL222" s="3"/>
      <c r="LDM222" s="3"/>
      <c r="LDN222" s="3"/>
      <c r="LDO222" s="3"/>
      <c r="LDP222" s="3"/>
      <c r="LDQ222" s="3"/>
      <c r="LDR222" s="3"/>
      <c r="LDS222" s="3"/>
      <c r="LDT222" s="3"/>
      <c r="LDU222" s="3"/>
      <c r="LDV222" s="3"/>
      <c r="LDW222" s="3"/>
      <c r="LDX222" s="3"/>
      <c r="LDY222" s="3"/>
      <c r="LDZ222" s="3"/>
      <c r="LEA222" s="3"/>
      <c r="LEB222" s="3"/>
      <c r="LEC222" s="3"/>
      <c r="LED222" s="3"/>
      <c r="LEE222" s="3"/>
      <c r="LEF222" s="3"/>
      <c r="LEG222" s="3"/>
      <c r="LEH222" s="3"/>
      <c r="LEI222" s="3"/>
      <c r="LEJ222" s="3"/>
      <c r="LEK222" s="3"/>
      <c r="LEL222" s="3"/>
      <c r="LEM222" s="3"/>
      <c r="LEN222" s="3"/>
      <c r="LEO222" s="3"/>
      <c r="LEP222" s="3"/>
      <c r="LEQ222" s="3"/>
      <c r="LER222" s="3"/>
      <c r="LES222" s="3"/>
      <c r="LET222" s="3"/>
      <c r="LEU222" s="3"/>
      <c r="LEV222" s="3"/>
      <c r="LEW222" s="3"/>
      <c r="LEX222" s="3"/>
      <c r="LEY222" s="3"/>
      <c r="LEZ222" s="3"/>
      <c r="LFA222" s="3"/>
      <c r="LFB222" s="3"/>
      <c r="LFC222" s="3"/>
      <c r="LFD222" s="3"/>
      <c r="LFE222" s="3"/>
      <c r="LFF222" s="3"/>
      <c r="LFG222" s="3"/>
      <c r="LFH222" s="3"/>
      <c r="LFI222" s="3"/>
      <c r="LFJ222" s="3"/>
      <c r="LFK222" s="3"/>
      <c r="LFL222" s="3"/>
      <c r="LFM222" s="3"/>
      <c r="LFN222" s="3"/>
      <c r="LFO222" s="3"/>
      <c r="LFP222" s="3"/>
      <c r="LFQ222" s="3"/>
      <c r="LFR222" s="3"/>
      <c r="LFS222" s="3"/>
      <c r="LFT222" s="3"/>
      <c r="LFU222" s="3"/>
      <c r="LFV222" s="3"/>
      <c r="LFW222" s="3"/>
      <c r="LFX222" s="3"/>
      <c r="LFY222" s="3"/>
      <c r="LFZ222" s="3"/>
      <c r="LGA222" s="3"/>
      <c r="LGB222" s="3"/>
      <c r="LGC222" s="3"/>
      <c r="LGD222" s="3"/>
      <c r="LGE222" s="3"/>
      <c r="LGF222" s="3"/>
      <c r="LGG222" s="3"/>
      <c r="LGH222" s="3"/>
      <c r="LGI222" s="3"/>
      <c r="LGJ222" s="3"/>
      <c r="LGK222" s="3"/>
      <c r="LGL222" s="3"/>
      <c r="LGM222" s="3"/>
      <c r="LGN222" s="3"/>
      <c r="LGO222" s="3"/>
      <c r="LGP222" s="3"/>
      <c r="LGQ222" s="3"/>
      <c r="LGR222" s="3"/>
      <c r="LGS222" s="3"/>
      <c r="LGT222" s="3"/>
      <c r="LGU222" s="3"/>
      <c r="LGV222" s="3"/>
      <c r="LGW222" s="3"/>
      <c r="LGX222" s="3"/>
      <c r="LGY222" s="3"/>
      <c r="LGZ222" s="3"/>
      <c r="LHA222" s="3"/>
      <c r="LHB222" s="3"/>
      <c r="LHC222" s="3"/>
      <c r="LHD222" s="3"/>
      <c r="LHE222" s="3"/>
      <c r="LHF222" s="3"/>
      <c r="LHG222" s="3"/>
      <c r="LHH222" s="3"/>
      <c r="LHI222" s="3"/>
      <c r="LHJ222" s="3"/>
      <c r="LHK222" s="3"/>
      <c r="LHL222" s="3"/>
      <c r="LHM222" s="3"/>
      <c r="LHN222" s="3"/>
      <c r="LHO222" s="3"/>
      <c r="LHP222" s="3"/>
      <c r="LHQ222" s="3"/>
      <c r="LHR222" s="3"/>
      <c r="LHS222" s="3"/>
      <c r="LHT222" s="3"/>
      <c r="LHU222" s="3"/>
      <c r="LHV222" s="3"/>
      <c r="LHW222" s="3"/>
      <c r="LHX222" s="3"/>
      <c r="LHY222" s="3"/>
      <c r="LHZ222" s="3"/>
      <c r="LIA222" s="3"/>
      <c r="LIB222" s="3"/>
      <c r="LIC222" s="3"/>
      <c r="LID222" s="3"/>
      <c r="LIE222" s="3"/>
      <c r="LIF222" s="3"/>
      <c r="LIG222" s="3"/>
      <c r="LIH222" s="3"/>
      <c r="LII222" s="3"/>
      <c r="LIJ222" s="3"/>
      <c r="LIK222" s="3"/>
      <c r="LIL222" s="3"/>
      <c r="LIM222" s="3"/>
      <c r="LIN222" s="3"/>
      <c r="LIO222" s="3"/>
      <c r="LIP222" s="3"/>
      <c r="LIQ222" s="3"/>
      <c r="LIR222" s="3"/>
      <c r="LIS222" s="3"/>
      <c r="LIT222" s="3"/>
      <c r="LIU222" s="3"/>
      <c r="LIV222" s="3"/>
      <c r="LIW222" s="3"/>
      <c r="LIX222" s="3"/>
      <c r="LIY222" s="3"/>
      <c r="LIZ222" s="3"/>
      <c r="LJA222" s="3"/>
      <c r="LJB222" s="3"/>
      <c r="LJC222" s="3"/>
      <c r="LJD222" s="3"/>
      <c r="LJE222" s="3"/>
      <c r="LJF222" s="3"/>
      <c r="LJG222" s="3"/>
      <c r="LJH222" s="3"/>
      <c r="LJI222" s="3"/>
      <c r="LJJ222" s="3"/>
      <c r="LJK222" s="3"/>
      <c r="LJL222" s="3"/>
      <c r="LJM222" s="3"/>
      <c r="LJN222" s="3"/>
      <c r="LJO222" s="3"/>
      <c r="LJP222" s="3"/>
      <c r="LJQ222" s="3"/>
      <c r="LJR222" s="3"/>
      <c r="LJS222" s="3"/>
      <c r="LJT222" s="3"/>
      <c r="LJU222" s="3"/>
      <c r="LJV222" s="3"/>
      <c r="LJW222" s="3"/>
      <c r="LJX222" s="3"/>
      <c r="LJY222" s="3"/>
      <c r="LJZ222" s="3"/>
      <c r="LKA222" s="3"/>
      <c r="LKB222" s="3"/>
      <c r="LKC222" s="3"/>
      <c r="LKD222" s="3"/>
      <c r="LKE222" s="3"/>
      <c r="LKF222" s="3"/>
      <c r="LKG222" s="3"/>
      <c r="LKH222" s="3"/>
      <c r="LKI222" s="3"/>
      <c r="LKJ222" s="3"/>
      <c r="LKK222" s="3"/>
      <c r="LKL222" s="3"/>
      <c r="LKM222" s="3"/>
      <c r="LKN222" s="3"/>
      <c r="LKO222" s="3"/>
      <c r="LKP222" s="3"/>
      <c r="LKQ222" s="3"/>
      <c r="LKR222" s="3"/>
      <c r="LKS222" s="3"/>
      <c r="LKT222" s="3"/>
      <c r="LKU222" s="3"/>
      <c r="LKV222" s="3"/>
      <c r="LKW222" s="3"/>
      <c r="LKX222" s="3"/>
      <c r="LKY222" s="3"/>
      <c r="LKZ222" s="3"/>
      <c r="LLA222" s="3"/>
      <c r="LLB222" s="3"/>
      <c r="LLC222" s="3"/>
      <c r="LLD222" s="3"/>
      <c r="LLE222" s="3"/>
      <c r="LLF222" s="3"/>
      <c r="LLG222" s="3"/>
      <c r="LLH222" s="3"/>
      <c r="LLI222" s="3"/>
      <c r="LLJ222" s="3"/>
      <c r="LLK222" s="3"/>
      <c r="LLL222" s="3"/>
      <c r="LLM222" s="3"/>
      <c r="LLN222" s="3"/>
      <c r="LLO222" s="3"/>
      <c r="LLP222" s="3"/>
      <c r="LLQ222" s="3"/>
      <c r="LLR222" s="3"/>
      <c r="LLS222" s="3"/>
      <c r="LLT222" s="3"/>
      <c r="LLU222" s="3"/>
      <c r="LLV222" s="3"/>
      <c r="LLW222" s="3"/>
      <c r="LLX222" s="3"/>
      <c r="LLY222" s="3"/>
      <c r="LLZ222" s="3"/>
      <c r="LMA222" s="3"/>
      <c r="LMB222" s="3"/>
      <c r="LMC222" s="3"/>
      <c r="LMD222" s="3"/>
      <c r="LME222" s="3"/>
      <c r="LMF222" s="3"/>
      <c r="LMG222" s="3"/>
      <c r="LMH222" s="3"/>
      <c r="LMI222" s="3"/>
      <c r="LMJ222" s="3"/>
      <c r="LMK222" s="3"/>
      <c r="LML222" s="3"/>
      <c r="LMM222" s="3"/>
      <c r="LMN222" s="3"/>
      <c r="LMO222" s="3"/>
      <c r="LMP222" s="3"/>
      <c r="LMQ222" s="3"/>
      <c r="LMR222" s="3"/>
      <c r="LMS222" s="3"/>
      <c r="LMT222" s="3"/>
      <c r="LMU222" s="3"/>
      <c r="LMV222" s="3"/>
      <c r="LMW222" s="3"/>
      <c r="LMX222" s="3"/>
      <c r="LMY222" s="3"/>
      <c r="LMZ222" s="3"/>
      <c r="LNA222" s="3"/>
      <c r="LNB222" s="3"/>
      <c r="LNC222" s="3"/>
      <c r="LND222" s="3"/>
      <c r="LNE222" s="3"/>
      <c r="LNF222" s="3"/>
      <c r="LNG222" s="3"/>
      <c r="LNH222" s="3"/>
      <c r="LNI222" s="3"/>
      <c r="LNJ222" s="3"/>
      <c r="LNK222" s="3"/>
      <c r="LNL222" s="3"/>
      <c r="LNM222" s="3"/>
      <c r="LNN222" s="3"/>
      <c r="LNO222" s="3"/>
      <c r="LNP222" s="3"/>
      <c r="LNQ222" s="3"/>
      <c r="LNR222" s="3"/>
      <c r="LNS222" s="3"/>
      <c r="LNT222" s="3"/>
      <c r="LNU222" s="3"/>
      <c r="LNV222" s="3"/>
      <c r="LNW222" s="3"/>
      <c r="LNX222" s="3"/>
      <c r="LNY222" s="3"/>
      <c r="LNZ222" s="3"/>
      <c r="LOA222" s="3"/>
      <c r="LOB222" s="3"/>
      <c r="LOC222" s="3"/>
      <c r="LOD222" s="3"/>
      <c r="LOE222" s="3"/>
      <c r="LOF222" s="3"/>
      <c r="LOG222" s="3"/>
      <c r="LOH222" s="3"/>
      <c r="LOI222" s="3"/>
      <c r="LOJ222" s="3"/>
      <c r="LOK222" s="3"/>
      <c r="LOL222" s="3"/>
      <c r="LOM222" s="3"/>
      <c r="LON222" s="3"/>
      <c r="LOO222" s="3"/>
      <c r="LOP222" s="3"/>
      <c r="LOQ222" s="3"/>
      <c r="LOR222" s="3"/>
      <c r="LOS222" s="3"/>
      <c r="LOT222" s="3"/>
      <c r="LOU222" s="3"/>
      <c r="LOV222" s="3"/>
      <c r="LOW222" s="3"/>
      <c r="LOX222" s="3"/>
      <c r="LOY222" s="3"/>
      <c r="LOZ222" s="3"/>
      <c r="LPA222" s="3"/>
      <c r="LPB222" s="3"/>
      <c r="LPC222" s="3"/>
      <c r="LPD222" s="3"/>
      <c r="LPE222" s="3"/>
      <c r="LPF222" s="3"/>
      <c r="LPG222" s="3"/>
      <c r="LPH222" s="3"/>
      <c r="LPI222" s="3"/>
      <c r="LPJ222" s="3"/>
      <c r="LPK222" s="3"/>
      <c r="LPL222" s="3"/>
      <c r="LPM222" s="3"/>
      <c r="LPN222" s="3"/>
      <c r="LPO222" s="3"/>
      <c r="LPP222" s="3"/>
      <c r="LPQ222" s="3"/>
      <c r="LPR222" s="3"/>
      <c r="LPS222" s="3"/>
      <c r="LPT222" s="3"/>
      <c r="LPU222" s="3"/>
      <c r="LPV222" s="3"/>
      <c r="LPW222" s="3"/>
      <c r="LPX222" s="3"/>
      <c r="LPY222" s="3"/>
      <c r="LPZ222" s="3"/>
      <c r="LQA222" s="3"/>
      <c r="LQB222" s="3"/>
      <c r="LQC222" s="3"/>
      <c r="LQD222" s="3"/>
      <c r="LQE222" s="3"/>
      <c r="LQF222" s="3"/>
      <c r="LQG222" s="3"/>
      <c r="LQH222" s="3"/>
      <c r="LQI222" s="3"/>
      <c r="LQJ222" s="3"/>
      <c r="LQK222" s="3"/>
      <c r="LQL222" s="3"/>
      <c r="LQM222" s="3"/>
      <c r="LQN222" s="3"/>
      <c r="LQO222" s="3"/>
      <c r="LQP222" s="3"/>
      <c r="LQQ222" s="3"/>
      <c r="LQR222" s="3"/>
      <c r="LQS222" s="3"/>
      <c r="LQT222" s="3"/>
      <c r="LQU222" s="3"/>
      <c r="LQV222" s="3"/>
      <c r="LQW222" s="3"/>
      <c r="LQX222" s="3"/>
      <c r="LQY222" s="3"/>
      <c r="LQZ222" s="3"/>
      <c r="LRA222" s="3"/>
      <c r="LRB222" s="3"/>
      <c r="LRC222" s="3"/>
      <c r="LRD222" s="3"/>
      <c r="LRE222" s="3"/>
      <c r="LRF222" s="3"/>
      <c r="LRG222" s="3"/>
      <c r="LRH222" s="3"/>
      <c r="LRI222" s="3"/>
      <c r="LRJ222" s="3"/>
      <c r="LRK222" s="3"/>
      <c r="LRL222" s="3"/>
      <c r="LRM222" s="3"/>
      <c r="LRN222" s="3"/>
      <c r="LRO222" s="3"/>
      <c r="LRP222" s="3"/>
      <c r="LRQ222" s="3"/>
      <c r="LRR222" s="3"/>
      <c r="LRS222" s="3"/>
      <c r="LRT222" s="3"/>
      <c r="LRU222" s="3"/>
      <c r="LRV222" s="3"/>
      <c r="LRW222" s="3"/>
      <c r="LRX222" s="3"/>
      <c r="LRY222" s="3"/>
      <c r="LRZ222" s="3"/>
      <c r="LSA222" s="3"/>
      <c r="LSB222" s="3"/>
      <c r="LSC222" s="3"/>
      <c r="LSD222" s="3"/>
      <c r="LSE222" s="3"/>
      <c r="LSF222" s="3"/>
      <c r="LSG222" s="3"/>
      <c r="LSH222" s="3"/>
      <c r="LSI222" s="3"/>
      <c r="LSJ222" s="3"/>
      <c r="LSK222" s="3"/>
      <c r="LSL222" s="3"/>
      <c r="LSM222" s="3"/>
      <c r="LSN222" s="3"/>
      <c r="LSO222" s="3"/>
      <c r="LSP222" s="3"/>
      <c r="LSQ222" s="3"/>
      <c r="LSR222" s="3"/>
      <c r="LSS222" s="3"/>
      <c r="LST222" s="3"/>
      <c r="LSU222" s="3"/>
      <c r="LSV222" s="3"/>
      <c r="LSW222" s="3"/>
      <c r="LSX222" s="3"/>
      <c r="LSY222" s="3"/>
      <c r="LSZ222" s="3"/>
      <c r="LTA222" s="3"/>
      <c r="LTB222" s="3"/>
      <c r="LTC222" s="3"/>
      <c r="LTD222" s="3"/>
      <c r="LTE222" s="3"/>
      <c r="LTF222" s="3"/>
      <c r="LTG222" s="3"/>
      <c r="LTH222" s="3"/>
      <c r="LTI222" s="3"/>
      <c r="LTJ222" s="3"/>
      <c r="LTK222" s="3"/>
      <c r="LTL222" s="3"/>
      <c r="LTM222" s="3"/>
      <c r="LTN222" s="3"/>
      <c r="LTO222" s="3"/>
      <c r="LTP222" s="3"/>
      <c r="LTQ222" s="3"/>
      <c r="LTR222" s="3"/>
      <c r="LTS222" s="3"/>
      <c r="LTT222" s="3"/>
      <c r="LTU222" s="3"/>
      <c r="LTV222" s="3"/>
      <c r="LTW222" s="3"/>
      <c r="LTX222" s="3"/>
      <c r="LTY222" s="3"/>
      <c r="LTZ222" s="3"/>
      <c r="LUA222" s="3"/>
      <c r="LUB222" s="3"/>
      <c r="LUC222" s="3"/>
      <c r="LUD222" s="3"/>
      <c r="LUE222" s="3"/>
      <c r="LUF222" s="3"/>
      <c r="LUG222" s="3"/>
      <c r="LUH222" s="3"/>
      <c r="LUI222" s="3"/>
      <c r="LUJ222" s="3"/>
      <c r="LUK222" s="3"/>
      <c r="LUL222" s="3"/>
      <c r="LUM222" s="3"/>
      <c r="LUN222" s="3"/>
      <c r="LUO222" s="3"/>
      <c r="LUP222" s="3"/>
      <c r="LUQ222" s="3"/>
      <c r="LUR222" s="3"/>
      <c r="LUS222" s="3"/>
      <c r="LUT222" s="3"/>
      <c r="LUU222" s="3"/>
      <c r="LUV222" s="3"/>
      <c r="LUW222" s="3"/>
      <c r="LUX222" s="3"/>
      <c r="LUY222" s="3"/>
      <c r="LUZ222" s="3"/>
      <c r="LVA222" s="3"/>
      <c r="LVB222" s="3"/>
      <c r="LVC222" s="3"/>
      <c r="LVD222" s="3"/>
      <c r="LVE222" s="3"/>
      <c r="LVF222" s="3"/>
      <c r="LVG222" s="3"/>
      <c r="LVH222" s="3"/>
      <c r="LVI222" s="3"/>
      <c r="LVJ222" s="3"/>
      <c r="LVK222" s="3"/>
      <c r="LVL222" s="3"/>
      <c r="LVM222" s="3"/>
      <c r="LVN222" s="3"/>
      <c r="LVO222" s="3"/>
      <c r="LVP222" s="3"/>
      <c r="LVQ222" s="3"/>
      <c r="LVR222" s="3"/>
      <c r="LVS222" s="3"/>
      <c r="LVT222" s="3"/>
      <c r="LVU222" s="3"/>
      <c r="LVV222" s="3"/>
      <c r="LVW222" s="3"/>
      <c r="LVX222" s="3"/>
      <c r="LVY222" s="3"/>
      <c r="LVZ222" s="3"/>
      <c r="LWA222" s="3"/>
      <c r="LWB222" s="3"/>
      <c r="LWC222" s="3"/>
      <c r="LWD222" s="3"/>
      <c r="LWE222" s="3"/>
      <c r="LWF222" s="3"/>
      <c r="LWG222" s="3"/>
      <c r="LWH222" s="3"/>
      <c r="LWI222" s="3"/>
      <c r="LWJ222" s="3"/>
      <c r="LWK222" s="3"/>
      <c r="LWL222" s="3"/>
      <c r="LWM222" s="3"/>
      <c r="LWN222" s="3"/>
      <c r="LWO222" s="3"/>
      <c r="LWP222" s="3"/>
      <c r="LWQ222" s="3"/>
      <c r="LWR222" s="3"/>
      <c r="LWS222" s="3"/>
      <c r="LWT222" s="3"/>
      <c r="LWU222" s="3"/>
      <c r="LWV222" s="3"/>
      <c r="LWW222" s="3"/>
      <c r="LWX222" s="3"/>
      <c r="LWY222" s="3"/>
      <c r="LWZ222" s="3"/>
      <c r="LXA222" s="3"/>
      <c r="LXB222" s="3"/>
      <c r="LXC222" s="3"/>
      <c r="LXD222" s="3"/>
      <c r="LXE222" s="3"/>
      <c r="LXF222" s="3"/>
      <c r="LXG222" s="3"/>
      <c r="LXH222" s="3"/>
      <c r="LXI222" s="3"/>
      <c r="LXJ222" s="3"/>
      <c r="LXK222" s="3"/>
      <c r="LXL222" s="3"/>
      <c r="LXM222" s="3"/>
      <c r="LXN222" s="3"/>
      <c r="LXO222" s="3"/>
      <c r="LXP222" s="3"/>
      <c r="LXQ222" s="3"/>
      <c r="LXR222" s="3"/>
      <c r="LXS222" s="3"/>
      <c r="LXT222" s="3"/>
      <c r="LXU222" s="3"/>
      <c r="LXV222" s="3"/>
      <c r="LXW222" s="3"/>
      <c r="LXX222" s="3"/>
      <c r="LXY222" s="3"/>
      <c r="LXZ222" s="3"/>
      <c r="LYA222" s="3"/>
      <c r="LYB222" s="3"/>
      <c r="LYC222" s="3"/>
      <c r="LYD222" s="3"/>
      <c r="LYE222" s="3"/>
      <c r="LYF222" s="3"/>
      <c r="LYG222" s="3"/>
      <c r="LYH222" s="3"/>
      <c r="LYI222" s="3"/>
      <c r="LYJ222" s="3"/>
      <c r="LYK222" s="3"/>
      <c r="LYL222" s="3"/>
      <c r="LYM222" s="3"/>
      <c r="LYN222" s="3"/>
      <c r="LYO222" s="3"/>
      <c r="LYP222" s="3"/>
      <c r="LYQ222" s="3"/>
      <c r="LYR222" s="3"/>
      <c r="LYS222" s="3"/>
      <c r="LYT222" s="3"/>
      <c r="LYU222" s="3"/>
      <c r="LYV222" s="3"/>
      <c r="LYW222" s="3"/>
      <c r="LYX222" s="3"/>
      <c r="LYY222" s="3"/>
      <c r="LYZ222" s="3"/>
      <c r="LZA222" s="3"/>
      <c r="LZB222" s="3"/>
      <c r="LZC222" s="3"/>
      <c r="LZD222" s="3"/>
      <c r="LZE222" s="3"/>
      <c r="LZF222" s="3"/>
      <c r="LZG222" s="3"/>
      <c r="LZH222" s="3"/>
      <c r="LZI222" s="3"/>
      <c r="LZJ222" s="3"/>
      <c r="LZK222" s="3"/>
      <c r="LZL222" s="3"/>
      <c r="LZM222" s="3"/>
      <c r="LZN222" s="3"/>
      <c r="LZO222" s="3"/>
      <c r="LZP222" s="3"/>
      <c r="LZQ222" s="3"/>
      <c r="LZR222" s="3"/>
      <c r="LZS222" s="3"/>
      <c r="LZT222" s="3"/>
      <c r="LZU222" s="3"/>
      <c r="LZV222" s="3"/>
      <c r="LZW222" s="3"/>
      <c r="LZX222" s="3"/>
      <c r="LZY222" s="3"/>
      <c r="LZZ222" s="3"/>
      <c r="MAA222" s="3"/>
      <c r="MAB222" s="3"/>
      <c r="MAC222" s="3"/>
      <c r="MAD222" s="3"/>
      <c r="MAE222" s="3"/>
      <c r="MAF222" s="3"/>
      <c r="MAG222" s="3"/>
      <c r="MAH222" s="3"/>
      <c r="MAI222" s="3"/>
      <c r="MAJ222" s="3"/>
      <c r="MAK222" s="3"/>
      <c r="MAL222" s="3"/>
      <c r="MAM222" s="3"/>
      <c r="MAN222" s="3"/>
      <c r="MAO222" s="3"/>
      <c r="MAP222" s="3"/>
      <c r="MAQ222" s="3"/>
      <c r="MAR222" s="3"/>
      <c r="MAS222" s="3"/>
      <c r="MAT222" s="3"/>
      <c r="MAU222" s="3"/>
      <c r="MAV222" s="3"/>
      <c r="MAW222" s="3"/>
      <c r="MAX222" s="3"/>
      <c r="MAY222" s="3"/>
      <c r="MAZ222" s="3"/>
      <c r="MBA222" s="3"/>
      <c r="MBB222" s="3"/>
      <c r="MBC222" s="3"/>
      <c r="MBD222" s="3"/>
      <c r="MBE222" s="3"/>
      <c r="MBF222" s="3"/>
      <c r="MBG222" s="3"/>
      <c r="MBH222" s="3"/>
      <c r="MBI222" s="3"/>
      <c r="MBJ222" s="3"/>
      <c r="MBK222" s="3"/>
      <c r="MBL222" s="3"/>
      <c r="MBM222" s="3"/>
      <c r="MBN222" s="3"/>
      <c r="MBO222" s="3"/>
      <c r="MBP222" s="3"/>
      <c r="MBQ222" s="3"/>
      <c r="MBR222" s="3"/>
      <c r="MBS222" s="3"/>
      <c r="MBT222" s="3"/>
      <c r="MBU222" s="3"/>
      <c r="MBV222" s="3"/>
      <c r="MBW222" s="3"/>
      <c r="MBX222" s="3"/>
      <c r="MBY222" s="3"/>
      <c r="MBZ222" s="3"/>
      <c r="MCA222" s="3"/>
      <c r="MCB222" s="3"/>
      <c r="MCC222" s="3"/>
      <c r="MCD222" s="3"/>
      <c r="MCE222" s="3"/>
      <c r="MCF222" s="3"/>
      <c r="MCG222" s="3"/>
      <c r="MCH222" s="3"/>
      <c r="MCI222" s="3"/>
      <c r="MCJ222" s="3"/>
      <c r="MCK222" s="3"/>
      <c r="MCL222" s="3"/>
      <c r="MCM222" s="3"/>
      <c r="MCN222" s="3"/>
      <c r="MCO222" s="3"/>
      <c r="MCP222" s="3"/>
      <c r="MCQ222" s="3"/>
      <c r="MCR222" s="3"/>
      <c r="MCS222" s="3"/>
      <c r="MCT222" s="3"/>
      <c r="MCU222" s="3"/>
      <c r="MCV222" s="3"/>
      <c r="MCW222" s="3"/>
      <c r="MCX222" s="3"/>
      <c r="MCY222" s="3"/>
      <c r="MCZ222" s="3"/>
      <c r="MDA222" s="3"/>
      <c r="MDB222" s="3"/>
      <c r="MDC222" s="3"/>
      <c r="MDD222" s="3"/>
      <c r="MDE222" s="3"/>
      <c r="MDF222" s="3"/>
      <c r="MDG222" s="3"/>
      <c r="MDH222" s="3"/>
      <c r="MDI222" s="3"/>
      <c r="MDJ222" s="3"/>
      <c r="MDK222" s="3"/>
      <c r="MDL222" s="3"/>
      <c r="MDM222" s="3"/>
      <c r="MDN222" s="3"/>
      <c r="MDO222" s="3"/>
      <c r="MDP222" s="3"/>
      <c r="MDQ222" s="3"/>
      <c r="MDR222" s="3"/>
      <c r="MDS222" s="3"/>
      <c r="MDT222" s="3"/>
      <c r="MDU222" s="3"/>
      <c r="MDV222" s="3"/>
      <c r="MDW222" s="3"/>
      <c r="MDX222" s="3"/>
      <c r="MDY222" s="3"/>
      <c r="MDZ222" s="3"/>
      <c r="MEA222" s="3"/>
      <c r="MEB222" s="3"/>
      <c r="MEC222" s="3"/>
      <c r="MED222" s="3"/>
      <c r="MEE222" s="3"/>
      <c r="MEF222" s="3"/>
      <c r="MEG222" s="3"/>
      <c r="MEH222" s="3"/>
      <c r="MEI222" s="3"/>
      <c r="MEJ222" s="3"/>
      <c r="MEK222" s="3"/>
      <c r="MEL222" s="3"/>
      <c r="MEM222" s="3"/>
      <c r="MEN222" s="3"/>
      <c r="MEO222" s="3"/>
      <c r="MEP222" s="3"/>
      <c r="MEQ222" s="3"/>
      <c r="MER222" s="3"/>
      <c r="MES222" s="3"/>
      <c r="MET222" s="3"/>
      <c r="MEU222" s="3"/>
      <c r="MEV222" s="3"/>
      <c r="MEW222" s="3"/>
      <c r="MEX222" s="3"/>
      <c r="MEY222" s="3"/>
      <c r="MEZ222" s="3"/>
      <c r="MFA222" s="3"/>
      <c r="MFB222" s="3"/>
      <c r="MFC222" s="3"/>
      <c r="MFD222" s="3"/>
      <c r="MFE222" s="3"/>
      <c r="MFF222" s="3"/>
      <c r="MFG222" s="3"/>
      <c r="MFH222" s="3"/>
      <c r="MFI222" s="3"/>
      <c r="MFJ222" s="3"/>
      <c r="MFK222" s="3"/>
      <c r="MFL222" s="3"/>
      <c r="MFM222" s="3"/>
      <c r="MFN222" s="3"/>
      <c r="MFO222" s="3"/>
      <c r="MFP222" s="3"/>
      <c r="MFQ222" s="3"/>
      <c r="MFR222" s="3"/>
      <c r="MFS222" s="3"/>
      <c r="MFT222" s="3"/>
      <c r="MFU222" s="3"/>
      <c r="MFV222" s="3"/>
      <c r="MFW222" s="3"/>
      <c r="MFX222" s="3"/>
      <c r="MFY222" s="3"/>
      <c r="MFZ222" s="3"/>
      <c r="MGA222" s="3"/>
      <c r="MGB222" s="3"/>
      <c r="MGC222" s="3"/>
      <c r="MGD222" s="3"/>
      <c r="MGE222" s="3"/>
      <c r="MGF222" s="3"/>
      <c r="MGG222" s="3"/>
      <c r="MGH222" s="3"/>
      <c r="MGI222" s="3"/>
      <c r="MGJ222" s="3"/>
      <c r="MGK222" s="3"/>
      <c r="MGL222" s="3"/>
      <c r="MGM222" s="3"/>
      <c r="MGN222" s="3"/>
      <c r="MGO222" s="3"/>
      <c r="MGP222" s="3"/>
      <c r="MGQ222" s="3"/>
      <c r="MGR222" s="3"/>
      <c r="MGS222" s="3"/>
      <c r="MGT222" s="3"/>
      <c r="MGU222" s="3"/>
      <c r="MGV222" s="3"/>
      <c r="MGW222" s="3"/>
      <c r="MGX222" s="3"/>
      <c r="MGY222" s="3"/>
      <c r="MGZ222" s="3"/>
      <c r="MHA222" s="3"/>
      <c r="MHB222" s="3"/>
      <c r="MHC222" s="3"/>
      <c r="MHD222" s="3"/>
      <c r="MHE222" s="3"/>
      <c r="MHF222" s="3"/>
      <c r="MHG222" s="3"/>
      <c r="MHH222" s="3"/>
      <c r="MHI222" s="3"/>
      <c r="MHJ222" s="3"/>
      <c r="MHK222" s="3"/>
      <c r="MHL222" s="3"/>
      <c r="MHM222" s="3"/>
      <c r="MHN222" s="3"/>
      <c r="MHO222" s="3"/>
      <c r="MHP222" s="3"/>
      <c r="MHQ222" s="3"/>
      <c r="MHR222" s="3"/>
      <c r="MHS222" s="3"/>
      <c r="MHT222" s="3"/>
      <c r="MHU222" s="3"/>
      <c r="MHV222" s="3"/>
      <c r="MHW222" s="3"/>
      <c r="MHX222" s="3"/>
      <c r="MHY222" s="3"/>
      <c r="MHZ222" s="3"/>
      <c r="MIA222" s="3"/>
      <c r="MIB222" s="3"/>
      <c r="MIC222" s="3"/>
      <c r="MID222" s="3"/>
      <c r="MIE222" s="3"/>
      <c r="MIF222" s="3"/>
      <c r="MIG222" s="3"/>
      <c r="MIH222" s="3"/>
      <c r="MII222" s="3"/>
      <c r="MIJ222" s="3"/>
      <c r="MIK222" s="3"/>
      <c r="MIL222" s="3"/>
      <c r="MIM222" s="3"/>
      <c r="MIN222" s="3"/>
      <c r="MIO222" s="3"/>
      <c r="MIP222" s="3"/>
      <c r="MIQ222" s="3"/>
      <c r="MIR222" s="3"/>
      <c r="MIS222" s="3"/>
      <c r="MIT222" s="3"/>
      <c r="MIU222" s="3"/>
      <c r="MIV222" s="3"/>
      <c r="MIW222" s="3"/>
      <c r="MIX222" s="3"/>
      <c r="MIY222" s="3"/>
      <c r="MIZ222" s="3"/>
      <c r="MJA222" s="3"/>
      <c r="MJB222" s="3"/>
      <c r="MJC222" s="3"/>
      <c r="MJD222" s="3"/>
      <c r="MJE222" s="3"/>
      <c r="MJF222" s="3"/>
      <c r="MJG222" s="3"/>
      <c r="MJH222" s="3"/>
      <c r="MJI222" s="3"/>
      <c r="MJJ222" s="3"/>
      <c r="MJK222" s="3"/>
      <c r="MJL222" s="3"/>
      <c r="MJM222" s="3"/>
      <c r="MJN222" s="3"/>
      <c r="MJO222" s="3"/>
      <c r="MJP222" s="3"/>
      <c r="MJQ222" s="3"/>
      <c r="MJR222" s="3"/>
      <c r="MJS222" s="3"/>
      <c r="MJT222" s="3"/>
      <c r="MJU222" s="3"/>
      <c r="MJV222" s="3"/>
      <c r="MJW222" s="3"/>
      <c r="MJX222" s="3"/>
      <c r="MJY222" s="3"/>
      <c r="MJZ222" s="3"/>
      <c r="MKA222" s="3"/>
      <c r="MKB222" s="3"/>
      <c r="MKC222" s="3"/>
      <c r="MKD222" s="3"/>
      <c r="MKE222" s="3"/>
      <c r="MKF222" s="3"/>
      <c r="MKG222" s="3"/>
      <c r="MKH222" s="3"/>
      <c r="MKI222" s="3"/>
      <c r="MKJ222" s="3"/>
      <c r="MKK222" s="3"/>
      <c r="MKL222" s="3"/>
      <c r="MKM222" s="3"/>
      <c r="MKN222" s="3"/>
      <c r="MKO222" s="3"/>
      <c r="MKP222" s="3"/>
      <c r="MKQ222" s="3"/>
      <c r="MKR222" s="3"/>
      <c r="MKS222" s="3"/>
      <c r="MKT222" s="3"/>
      <c r="MKU222" s="3"/>
      <c r="MKV222" s="3"/>
      <c r="MKW222" s="3"/>
      <c r="MKX222" s="3"/>
      <c r="MKY222" s="3"/>
      <c r="MKZ222" s="3"/>
      <c r="MLA222" s="3"/>
      <c r="MLB222" s="3"/>
      <c r="MLC222" s="3"/>
      <c r="MLD222" s="3"/>
      <c r="MLE222" s="3"/>
      <c r="MLF222" s="3"/>
      <c r="MLG222" s="3"/>
      <c r="MLH222" s="3"/>
      <c r="MLI222" s="3"/>
      <c r="MLJ222" s="3"/>
      <c r="MLK222" s="3"/>
      <c r="MLL222" s="3"/>
      <c r="MLM222" s="3"/>
      <c r="MLN222" s="3"/>
      <c r="MLO222" s="3"/>
      <c r="MLP222" s="3"/>
      <c r="MLQ222" s="3"/>
      <c r="MLR222" s="3"/>
      <c r="MLS222" s="3"/>
      <c r="MLT222" s="3"/>
      <c r="MLU222" s="3"/>
      <c r="MLV222" s="3"/>
      <c r="MLW222" s="3"/>
      <c r="MLX222" s="3"/>
      <c r="MLY222" s="3"/>
      <c r="MLZ222" s="3"/>
      <c r="MMA222" s="3"/>
      <c r="MMB222" s="3"/>
      <c r="MMC222" s="3"/>
      <c r="MMD222" s="3"/>
      <c r="MME222" s="3"/>
      <c r="MMF222" s="3"/>
      <c r="MMG222" s="3"/>
      <c r="MMH222" s="3"/>
      <c r="MMI222" s="3"/>
      <c r="MMJ222" s="3"/>
      <c r="MMK222" s="3"/>
      <c r="MML222" s="3"/>
      <c r="MMM222" s="3"/>
      <c r="MMN222" s="3"/>
      <c r="MMO222" s="3"/>
      <c r="MMP222" s="3"/>
      <c r="MMQ222" s="3"/>
      <c r="MMR222" s="3"/>
      <c r="MMS222" s="3"/>
      <c r="MMT222" s="3"/>
      <c r="MMU222" s="3"/>
      <c r="MMV222" s="3"/>
      <c r="MMW222" s="3"/>
      <c r="MMX222" s="3"/>
      <c r="MMY222" s="3"/>
      <c r="MMZ222" s="3"/>
      <c r="MNA222" s="3"/>
      <c r="MNB222" s="3"/>
      <c r="MNC222" s="3"/>
      <c r="MND222" s="3"/>
      <c r="MNE222" s="3"/>
      <c r="MNF222" s="3"/>
      <c r="MNG222" s="3"/>
      <c r="MNH222" s="3"/>
      <c r="MNI222" s="3"/>
      <c r="MNJ222" s="3"/>
      <c r="MNK222" s="3"/>
      <c r="MNL222" s="3"/>
      <c r="MNM222" s="3"/>
      <c r="MNN222" s="3"/>
      <c r="MNO222" s="3"/>
      <c r="MNP222" s="3"/>
      <c r="MNQ222" s="3"/>
      <c r="MNR222" s="3"/>
      <c r="MNS222" s="3"/>
      <c r="MNT222" s="3"/>
      <c r="MNU222" s="3"/>
      <c r="MNV222" s="3"/>
      <c r="MNW222" s="3"/>
      <c r="MNX222" s="3"/>
      <c r="MNY222" s="3"/>
      <c r="MNZ222" s="3"/>
      <c r="MOA222" s="3"/>
      <c r="MOB222" s="3"/>
      <c r="MOC222" s="3"/>
      <c r="MOD222" s="3"/>
      <c r="MOE222" s="3"/>
      <c r="MOF222" s="3"/>
      <c r="MOG222" s="3"/>
      <c r="MOH222" s="3"/>
      <c r="MOI222" s="3"/>
      <c r="MOJ222" s="3"/>
      <c r="MOK222" s="3"/>
      <c r="MOL222" s="3"/>
      <c r="MOM222" s="3"/>
      <c r="MON222" s="3"/>
      <c r="MOO222" s="3"/>
      <c r="MOP222" s="3"/>
      <c r="MOQ222" s="3"/>
      <c r="MOR222" s="3"/>
      <c r="MOS222" s="3"/>
      <c r="MOT222" s="3"/>
      <c r="MOU222" s="3"/>
      <c r="MOV222" s="3"/>
      <c r="MOW222" s="3"/>
      <c r="MOX222" s="3"/>
      <c r="MOY222" s="3"/>
      <c r="MOZ222" s="3"/>
      <c r="MPA222" s="3"/>
      <c r="MPB222" s="3"/>
      <c r="MPC222" s="3"/>
      <c r="MPD222" s="3"/>
      <c r="MPE222" s="3"/>
      <c r="MPF222" s="3"/>
      <c r="MPG222" s="3"/>
      <c r="MPH222" s="3"/>
      <c r="MPI222" s="3"/>
      <c r="MPJ222" s="3"/>
      <c r="MPK222" s="3"/>
      <c r="MPL222" s="3"/>
      <c r="MPM222" s="3"/>
      <c r="MPN222" s="3"/>
      <c r="MPO222" s="3"/>
      <c r="MPP222" s="3"/>
      <c r="MPQ222" s="3"/>
      <c r="MPR222" s="3"/>
      <c r="MPS222" s="3"/>
      <c r="MPT222" s="3"/>
      <c r="MPU222" s="3"/>
      <c r="MPV222" s="3"/>
      <c r="MPW222" s="3"/>
      <c r="MPX222" s="3"/>
      <c r="MPY222" s="3"/>
      <c r="MPZ222" s="3"/>
      <c r="MQA222" s="3"/>
      <c r="MQB222" s="3"/>
      <c r="MQC222" s="3"/>
      <c r="MQD222" s="3"/>
      <c r="MQE222" s="3"/>
      <c r="MQF222" s="3"/>
      <c r="MQG222" s="3"/>
      <c r="MQH222" s="3"/>
      <c r="MQI222" s="3"/>
      <c r="MQJ222" s="3"/>
      <c r="MQK222" s="3"/>
      <c r="MQL222" s="3"/>
      <c r="MQM222" s="3"/>
      <c r="MQN222" s="3"/>
      <c r="MQO222" s="3"/>
      <c r="MQP222" s="3"/>
      <c r="MQQ222" s="3"/>
      <c r="MQR222" s="3"/>
      <c r="MQS222" s="3"/>
      <c r="MQT222" s="3"/>
      <c r="MQU222" s="3"/>
      <c r="MQV222" s="3"/>
      <c r="MQW222" s="3"/>
      <c r="MQX222" s="3"/>
      <c r="MQY222" s="3"/>
      <c r="MQZ222" s="3"/>
      <c r="MRA222" s="3"/>
      <c r="MRB222" s="3"/>
      <c r="MRC222" s="3"/>
      <c r="MRD222" s="3"/>
      <c r="MRE222" s="3"/>
      <c r="MRF222" s="3"/>
      <c r="MRG222" s="3"/>
      <c r="MRH222" s="3"/>
      <c r="MRI222" s="3"/>
      <c r="MRJ222" s="3"/>
      <c r="MRK222" s="3"/>
      <c r="MRL222" s="3"/>
      <c r="MRM222" s="3"/>
      <c r="MRN222" s="3"/>
      <c r="MRO222" s="3"/>
      <c r="MRP222" s="3"/>
      <c r="MRQ222" s="3"/>
      <c r="MRR222" s="3"/>
      <c r="MRS222" s="3"/>
      <c r="MRT222" s="3"/>
      <c r="MRU222" s="3"/>
      <c r="MRV222" s="3"/>
      <c r="MRW222" s="3"/>
      <c r="MRX222" s="3"/>
      <c r="MRY222" s="3"/>
      <c r="MRZ222" s="3"/>
      <c r="MSA222" s="3"/>
      <c r="MSB222" s="3"/>
      <c r="MSC222" s="3"/>
      <c r="MSD222" s="3"/>
      <c r="MSE222" s="3"/>
      <c r="MSF222" s="3"/>
      <c r="MSG222" s="3"/>
      <c r="MSH222" s="3"/>
      <c r="MSI222" s="3"/>
      <c r="MSJ222" s="3"/>
      <c r="MSK222" s="3"/>
      <c r="MSL222" s="3"/>
      <c r="MSM222" s="3"/>
      <c r="MSN222" s="3"/>
      <c r="MSO222" s="3"/>
      <c r="MSP222" s="3"/>
      <c r="MSQ222" s="3"/>
      <c r="MSR222" s="3"/>
      <c r="MSS222" s="3"/>
      <c r="MST222" s="3"/>
      <c r="MSU222" s="3"/>
      <c r="MSV222" s="3"/>
      <c r="MSW222" s="3"/>
      <c r="MSX222" s="3"/>
      <c r="MSY222" s="3"/>
      <c r="MSZ222" s="3"/>
      <c r="MTA222" s="3"/>
      <c r="MTB222" s="3"/>
      <c r="MTC222" s="3"/>
      <c r="MTD222" s="3"/>
      <c r="MTE222" s="3"/>
      <c r="MTF222" s="3"/>
      <c r="MTG222" s="3"/>
      <c r="MTH222" s="3"/>
      <c r="MTI222" s="3"/>
      <c r="MTJ222" s="3"/>
      <c r="MTK222" s="3"/>
      <c r="MTL222" s="3"/>
      <c r="MTM222" s="3"/>
      <c r="MTN222" s="3"/>
      <c r="MTO222" s="3"/>
      <c r="MTP222" s="3"/>
      <c r="MTQ222" s="3"/>
      <c r="MTR222" s="3"/>
      <c r="MTS222" s="3"/>
      <c r="MTT222" s="3"/>
      <c r="MTU222" s="3"/>
      <c r="MTV222" s="3"/>
      <c r="MTW222" s="3"/>
      <c r="MTX222" s="3"/>
      <c r="MTY222" s="3"/>
      <c r="MTZ222" s="3"/>
      <c r="MUA222" s="3"/>
      <c r="MUB222" s="3"/>
      <c r="MUC222" s="3"/>
      <c r="MUD222" s="3"/>
      <c r="MUE222" s="3"/>
      <c r="MUF222" s="3"/>
      <c r="MUG222" s="3"/>
      <c r="MUH222" s="3"/>
      <c r="MUI222" s="3"/>
      <c r="MUJ222" s="3"/>
      <c r="MUK222" s="3"/>
      <c r="MUL222" s="3"/>
      <c r="MUM222" s="3"/>
      <c r="MUN222" s="3"/>
      <c r="MUO222" s="3"/>
      <c r="MUP222" s="3"/>
      <c r="MUQ222" s="3"/>
      <c r="MUR222" s="3"/>
      <c r="MUS222" s="3"/>
      <c r="MUT222" s="3"/>
      <c r="MUU222" s="3"/>
      <c r="MUV222" s="3"/>
      <c r="MUW222" s="3"/>
      <c r="MUX222" s="3"/>
      <c r="MUY222" s="3"/>
      <c r="MUZ222" s="3"/>
      <c r="MVA222" s="3"/>
      <c r="MVB222" s="3"/>
      <c r="MVC222" s="3"/>
      <c r="MVD222" s="3"/>
      <c r="MVE222" s="3"/>
      <c r="MVF222" s="3"/>
      <c r="MVG222" s="3"/>
      <c r="MVH222" s="3"/>
      <c r="MVI222" s="3"/>
      <c r="MVJ222" s="3"/>
      <c r="MVK222" s="3"/>
      <c r="MVL222" s="3"/>
      <c r="MVM222" s="3"/>
      <c r="MVN222" s="3"/>
      <c r="MVO222" s="3"/>
      <c r="MVP222" s="3"/>
      <c r="MVQ222" s="3"/>
      <c r="MVR222" s="3"/>
      <c r="MVS222" s="3"/>
      <c r="MVT222" s="3"/>
      <c r="MVU222" s="3"/>
      <c r="MVV222" s="3"/>
      <c r="MVW222" s="3"/>
      <c r="MVX222" s="3"/>
      <c r="MVY222" s="3"/>
      <c r="MVZ222" s="3"/>
      <c r="MWA222" s="3"/>
      <c r="MWB222" s="3"/>
      <c r="MWC222" s="3"/>
      <c r="MWD222" s="3"/>
      <c r="MWE222" s="3"/>
      <c r="MWF222" s="3"/>
      <c r="MWG222" s="3"/>
      <c r="MWH222" s="3"/>
      <c r="MWI222" s="3"/>
      <c r="MWJ222" s="3"/>
      <c r="MWK222" s="3"/>
      <c r="MWL222" s="3"/>
      <c r="MWM222" s="3"/>
      <c r="MWN222" s="3"/>
      <c r="MWO222" s="3"/>
      <c r="MWP222" s="3"/>
      <c r="MWQ222" s="3"/>
      <c r="MWR222" s="3"/>
      <c r="MWS222" s="3"/>
      <c r="MWT222" s="3"/>
      <c r="MWU222" s="3"/>
      <c r="MWV222" s="3"/>
      <c r="MWW222" s="3"/>
      <c r="MWX222" s="3"/>
      <c r="MWY222" s="3"/>
      <c r="MWZ222" s="3"/>
      <c r="MXA222" s="3"/>
      <c r="MXB222" s="3"/>
      <c r="MXC222" s="3"/>
      <c r="MXD222" s="3"/>
      <c r="MXE222" s="3"/>
      <c r="MXF222" s="3"/>
      <c r="MXG222" s="3"/>
      <c r="MXH222" s="3"/>
      <c r="MXI222" s="3"/>
      <c r="MXJ222" s="3"/>
      <c r="MXK222" s="3"/>
      <c r="MXL222" s="3"/>
      <c r="MXM222" s="3"/>
      <c r="MXN222" s="3"/>
      <c r="MXO222" s="3"/>
      <c r="MXP222" s="3"/>
      <c r="MXQ222" s="3"/>
      <c r="MXR222" s="3"/>
      <c r="MXS222" s="3"/>
      <c r="MXT222" s="3"/>
      <c r="MXU222" s="3"/>
      <c r="MXV222" s="3"/>
      <c r="MXW222" s="3"/>
      <c r="MXX222" s="3"/>
      <c r="MXY222" s="3"/>
      <c r="MXZ222" s="3"/>
      <c r="MYA222" s="3"/>
      <c r="MYB222" s="3"/>
      <c r="MYC222" s="3"/>
      <c r="MYD222" s="3"/>
      <c r="MYE222" s="3"/>
      <c r="MYF222" s="3"/>
      <c r="MYG222" s="3"/>
      <c r="MYH222" s="3"/>
      <c r="MYI222" s="3"/>
      <c r="MYJ222" s="3"/>
      <c r="MYK222" s="3"/>
      <c r="MYL222" s="3"/>
      <c r="MYM222" s="3"/>
      <c r="MYN222" s="3"/>
      <c r="MYO222" s="3"/>
      <c r="MYP222" s="3"/>
      <c r="MYQ222" s="3"/>
      <c r="MYR222" s="3"/>
      <c r="MYS222" s="3"/>
      <c r="MYT222" s="3"/>
      <c r="MYU222" s="3"/>
      <c r="MYV222" s="3"/>
      <c r="MYW222" s="3"/>
      <c r="MYX222" s="3"/>
      <c r="MYY222" s="3"/>
      <c r="MYZ222" s="3"/>
      <c r="MZA222" s="3"/>
      <c r="MZB222" s="3"/>
      <c r="MZC222" s="3"/>
      <c r="MZD222" s="3"/>
      <c r="MZE222" s="3"/>
      <c r="MZF222" s="3"/>
      <c r="MZG222" s="3"/>
      <c r="MZH222" s="3"/>
      <c r="MZI222" s="3"/>
      <c r="MZJ222" s="3"/>
      <c r="MZK222" s="3"/>
      <c r="MZL222" s="3"/>
      <c r="MZM222" s="3"/>
      <c r="MZN222" s="3"/>
      <c r="MZO222" s="3"/>
      <c r="MZP222" s="3"/>
      <c r="MZQ222" s="3"/>
      <c r="MZR222" s="3"/>
      <c r="MZS222" s="3"/>
      <c r="MZT222" s="3"/>
      <c r="MZU222" s="3"/>
      <c r="MZV222" s="3"/>
      <c r="MZW222" s="3"/>
      <c r="MZX222" s="3"/>
      <c r="MZY222" s="3"/>
      <c r="MZZ222" s="3"/>
      <c r="NAA222" s="3"/>
      <c r="NAB222" s="3"/>
      <c r="NAC222" s="3"/>
      <c r="NAD222" s="3"/>
      <c r="NAE222" s="3"/>
      <c r="NAF222" s="3"/>
      <c r="NAG222" s="3"/>
      <c r="NAH222" s="3"/>
      <c r="NAI222" s="3"/>
      <c r="NAJ222" s="3"/>
      <c r="NAK222" s="3"/>
      <c r="NAL222" s="3"/>
      <c r="NAM222" s="3"/>
      <c r="NAN222" s="3"/>
      <c r="NAO222" s="3"/>
      <c r="NAP222" s="3"/>
      <c r="NAQ222" s="3"/>
      <c r="NAR222" s="3"/>
      <c r="NAS222" s="3"/>
      <c r="NAT222" s="3"/>
      <c r="NAU222" s="3"/>
      <c r="NAV222" s="3"/>
      <c r="NAW222" s="3"/>
      <c r="NAX222" s="3"/>
      <c r="NAY222" s="3"/>
      <c r="NAZ222" s="3"/>
      <c r="NBA222" s="3"/>
      <c r="NBB222" s="3"/>
      <c r="NBC222" s="3"/>
      <c r="NBD222" s="3"/>
      <c r="NBE222" s="3"/>
      <c r="NBF222" s="3"/>
      <c r="NBG222" s="3"/>
      <c r="NBH222" s="3"/>
      <c r="NBI222" s="3"/>
      <c r="NBJ222" s="3"/>
      <c r="NBK222" s="3"/>
      <c r="NBL222" s="3"/>
      <c r="NBM222" s="3"/>
      <c r="NBN222" s="3"/>
      <c r="NBO222" s="3"/>
      <c r="NBP222" s="3"/>
      <c r="NBQ222" s="3"/>
      <c r="NBR222" s="3"/>
      <c r="NBS222" s="3"/>
      <c r="NBT222" s="3"/>
      <c r="NBU222" s="3"/>
      <c r="NBV222" s="3"/>
      <c r="NBW222" s="3"/>
      <c r="NBX222" s="3"/>
      <c r="NBY222" s="3"/>
      <c r="NBZ222" s="3"/>
      <c r="NCA222" s="3"/>
      <c r="NCB222" s="3"/>
      <c r="NCC222" s="3"/>
      <c r="NCD222" s="3"/>
      <c r="NCE222" s="3"/>
      <c r="NCF222" s="3"/>
      <c r="NCG222" s="3"/>
      <c r="NCH222" s="3"/>
      <c r="NCI222" s="3"/>
      <c r="NCJ222" s="3"/>
      <c r="NCK222" s="3"/>
      <c r="NCL222" s="3"/>
      <c r="NCM222" s="3"/>
      <c r="NCN222" s="3"/>
      <c r="NCO222" s="3"/>
      <c r="NCP222" s="3"/>
      <c r="NCQ222" s="3"/>
      <c r="NCR222" s="3"/>
      <c r="NCS222" s="3"/>
      <c r="NCT222" s="3"/>
      <c r="NCU222" s="3"/>
      <c r="NCV222" s="3"/>
      <c r="NCW222" s="3"/>
      <c r="NCX222" s="3"/>
      <c r="NCY222" s="3"/>
      <c r="NCZ222" s="3"/>
      <c r="NDA222" s="3"/>
      <c r="NDB222" s="3"/>
      <c r="NDC222" s="3"/>
      <c r="NDD222" s="3"/>
      <c r="NDE222" s="3"/>
      <c r="NDF222" s="3"/>
      <c r="NDG222" s="3"/>
      <c r="NDH222" s="3"/>
      <c r="NDI222" s="3"/>
      <c r="NDJ222" s="3"/>
      <c r="NDK222" s="3"/>
      <c r="NDL222" s="3"/>
      <c r="NDM222" s="3"/>
      <c r="NDN222" s="3"/>
      <c r="NDO222" s="3"/>
      <c r="NDP222" s="3"/>
      <c r="NDQ222" s="3"/>
      <c r="NDR222" s="3"/>
      <c r="NDS222" s="3"/>
      <c r="NDT222" s="3"/>
      <c r="NDU222" s="3"/>
      <c r="NDV222" s="3"/>
      <c r="NDW222" s="3"/>
      <c r="NDX222" s="3"/>
      <c r="NDY222" s="3"/>
      <c r="NDZ222" s="3"/>
      <c r="NEA222" s="3"/>
      <c r="NEB222" s="3"/>
      <c r="NEC222" s="3"/>
      <c r="NED222" s="3"/>
      <c r="NEE222" s="3"/>
      <c r="NEF222" s="3"/>
      <c r="NEG222" s="3"/>
      <c r="NEH222" s="3"/>
      <c r="NEI222" s="3"/>
      <c r="NEJ222" s="3"/>
      <c r="NEK222" s="3"/>
      <c r="NEL222" s="3"/>
      <c r="NEM222" s="3"/>
      <c r="NEN222" s="3"/>
      <c r="NEO222" s="3"/>
      <c r="NEP222" s="3"/>
      <c r="NEQ222" s="3"/>
      <c r="NER222" s="3"/>
      <c r="NES222" s="3"/>
      <c r="NET222" s="3"/>
      <c r="NEU222" s="3"/>
      <c r="NEV222" s="3"/>
      <c r="NEW222" s="3"/>
      <c r="NEX222" s="3"/>
      <c r="NEY222" s="3"/>
      <c r="NEZ222" s="3"/>
      <c r="NFA222" s="3"/>
      <c r="NFB222" s="3"/>
      <c r="NFC222" s="3"/>
      <c r="NFD222" s="3"/>
      <c r="NFE222" s="3"/>
      <c r="NFF222" s="3"/>
      <c r="NFG222" s="3"/>
      <c r="NFH222" s="3"/>
      <c r="NFI222" s="3"/>
      <c r="NFJ222" s="3"/>
      <c r="NFK222" s="3"/>
      <c r="NFL222" s="3"/>
      <c r="NFM222" s="3"/>
      <c r="NFN222" s="3"/>
      <c r="NFO222" s="3"/>
      <c r="NFP222" s="3"/>
      <c r="NFQ222" s="3"/>
      <c r="NFR222" s="3"/>
      <c r="NFS222" s="3"/>
      <c r="NFT222" s="3"/>
      <c r="NFU222" s="3"/>
      <c r="NFV222" s="3"/>
      <c r="NFW222" s="3"/>
      <c r="NFX222" s="3"/>
      <c r="NFY222" s="3"/>
      <c r="NFZ222" s="3"/>
      <c r="NGA222" s="3"/>
      <c r="NGB222" s="3"/>
      <c r="NGC222" s="3"/>
      <c r="NGD222" s="3"/>
      <c r="NGE222" s="3"/>
      <c r="NGF222" s="3"/>
      <c r="NGG222" s="3"/>
      <c r="NGH222" s="3"/>
      <c r="NGI222" s="3"/>
      <c r="NGJ222" s="3"/>
      <c r="NGK222" s="3"/>
      <c r="NGL222" s="3"/>
      <c r="NGM222" s="3"/>
      <c r="NGN222" s="3"/>
      <c r="NGO222" s="3"/>
      <c r="NGP222" s="3"/>
      <c r="NGQ222" s="3"/>
      <c r="NGR222" s="3"/>
      <c r="NGS222" s="3"/>
      <c r="NGT222" s="3"/>
      <c r="NGU222" s="3"/>
      <c r="NGV222" s="3"/>
      <c r="NGW222" s="3"/>
      <c r="NGX222" s="3"/>
      <c r="NGY222" s="3"/>
      <c r="NGZ222" s="3"/>
      <c r="NHA222" s="3"/>
      <c r="NHB222" s="3"/>
      <c r="NHC222" s="3"/>
      <c r="NHD222" s="3"/>
      <c r="NHE222" s="3"/>
      <c r="NHF222" s="3"/>
      <c r="NHG222" s="3"/>
      <c r="NHH222" s="3"/>
      <c r="NHI222" s="3"/>
      <c r="NHJ222" s="3"/>
      <c r="NHK222" s="3"/>
      <c r="NHL222" s="3"/>
      <c r="NHM222" s="3"/>
      <c r="NHN222" s="3"/>
      <c r="NHO222" s="3"/>
      <c r="NHP222" s="3"/>
      <c r="NHQ222" s="3"/>
      <c r="NHR222" s="3"/>
      <c r="NHS222" s="3"/>
      <c r="NHT222" s="3"/>
      <c r="NHU222" s="3"/>
      <c r="NHV222" s="3"/>
      <c r="NHW222" s="3"/>
      <c r="NHX222" s="3"/>
      <c r="NHY222" s="3"/>
      <c r="NHZ222" s="3"/>
      <c r="NIA222" s="3"/>
      <c r="NIB222" s="3"/>
      <c r="NIC222" s="3"/>
      <c r="NID222" s="3"/>
      <c r="NIE222" s="3"/>
      <c r="NIF222" s="3"/>
      <c r="NIG222" s="3"/>
      <c r="NIH222" s="3"/>
      <c r="NII222" s="3"/>
      <c r="NIJ222" s="3"/>
      <c r="NIK222" s="3"/>
      <c r="NIL222" s="3"/>
      <c r="NIM222" s="3"/>
      <c r="NIN222" s="3"/>
      <c r="NIO222" s="3"/>
      <c r="NIP222" s="3"/>
      <c r="NIQ222" s="3"/>
      <c r="NIR222" s="3"/>
      <c r="NIS222" s="3"/>
      <c r="NIT222" s="3"/>
      <c r="NIU222" s="3"/>
      <c r="NIV222" s="3"/>
      <c r="NIW222" s="3"/>
      <c r="NIX222" s="3"/>
      <c r="NIY222" s="3"/>
      <c r="NIZ222" s="3"/>
      <c r="NJA222" s="3"/>
      <c r="NJB222" s="3"/>
      <c r="NJC222" s="3"/>
      <c r="NJD222" s="3"/>
      <c r="NJE222" s="3"/>
      <c r="NJF222" s="3"/>
      <c r="NJG222" s="3"/>
      <c r="NJH222" s="3"/>
      <c r="NJI222" s="3"/>
      <c r="NJJ222" s="3"/>
      <c r="NJK222" s="3"/>
      <c r="NJL222" s="3"/>
      <c r="NJM222" s="3"/>
      <c r="NJN222" s="3"/>
      <c r="NJO222" s="3"/>
      <c r="NJP222" s="3"/>
      <c r="NJQ222" s="3"/>
      <c r="NJR222" s="3"/>
      <c r="NJS222" s="3"/>
      <c r="NJT222" s="3"/>
      <c r="NJU222" s="3"/>
      <c r="NJV222" s="3"/>
      <c r="NJW222" s="3"/>
      <c r="NJX222" s="3"/>
      <c r="NJY222" s="3"/>
      <c r="NJZ222" s="3"/>
      <c r="NKA222" s="3"/>
      <c r="NKB222" s="3"/>
      <c r="NKC222" s="3"/>
      <c r="NKD222" s="3"/>
      <c r="NKE222" s="3"/>
      <c r="NKF222" s="3"/>
      <c r="NKG222" s="3"/>
      <c r="NKH222" s="3"/>
      <c r="NKI222" s="3"/>
      <c r="NKJ222" s="3"/>
      <c r="NKK222" s="3"/>
      <c r="NKL222" s="3"/>
      <c r="NKM222" s="3"/>
      <c r="NKN222" s="3"/>
      <c r="NKO222" s="3"/>
      <c r="NKP222" s="3"/>
      <c r="NKQ222" s="3"/>
      <c r="NKR222" s="3"/>
      <c r="NKS222" s="3"/>
      <c r="NKT222" s="3"/>
      <c r="NKU222" s="3"/>
      <c r="NKV222" s="3"/>
      <c r="NKW222" s="3"/>
      <c r="NKX222" s="3"/>
      <c r="NKY222" s="3"/>
      <c r="NKZ222" s="3"/>
      <c r="NLA222" s="3"/>
      <c r="NLB222" s="3"/>
      <c r="NLC222" s="3"/>
      <c r="NLD222" s="3"/>
      <c r="NLE222" s="3"/>
      <c r="NLF222" s="3"/>
      <c r="NLG222" s="3"/>
      <c r="NLH222" s="3"/>
      <c r="NLI222" s="3"/>
      <c r="NLJ222" s="3"/>
      <c r="NLK222" s="3"/>
      <c r="NLL222" s="3"/>
      <c r="NLM222" s="3"/>
      <c r="NLN222" s="3"/>
      <c r="NLO222" s="3"/>
      <c r="NLP222" s="3"/>
      <c r="NLQ222" s="3"/>
      <c r="NLR222" s="3"/>
      <c r="NLS222" s="3"/>
      <c r="NLT222" s="3"/>
      <c r="NLU222" s="3"/>
      <c r="NLV222" s="3"/>
      <c r="NLW222" s="3"/>
      <c r="NLX222" s="3"/>
      <c r="NLY222" s="3"/>
      <c r="NLZ222" s="3"/>
      <c r="NMA222" s="3"/>
      <c r="NMB222" s="3"/>
      <c r="NMC222" s="3"/>
      <c r="NMD222" s="3"/>
      <c r="NME222" s="3"/>
      <c r="NMF222" s="3"/>
      <c r="NMG222" s="3"/>
      <c r="NMH222" s="3"/>
      <c r="NMI222" s="3"/>
      <c r="NMJ222" s="3"/>
      <c r="NMK222" s="3"/>
      <c r="NML222" s="3"/>
      <c r="NMM222" s="3"/>
      <c r="NMN222" s="3"/>
      <c r="NMO222" s="3"/>
      <c r="NMP222" s="3"/>
      <c r="NMQ222" s="3"/>
      <c r="NMR222" s="3"/>
      <c r="NMS222" s="3"/>
      <c r="NMT222" s="3"/>
      <c r="NMU222" s="3"/>
      <c r="NMV222" s="3"/>
      <c r="NMW222" s="3"/>
      <c r="NMX222" s="3"/>
      <c r="NMY222" s="3"/>
      <c r="NMZ222" s="3"/>
      <c r="NNA222" s="3"/>
      <c r="NNB222" s="3"/>
      <c r="NNC222" s="3"/>
      <c r="NND222" s="3"/>
      <c r="NNE222" s="3"/>
      <c r="NNF222" s="3"/>
      <c r="NNG222" s="3"/>
      <c r="NNH222" s="3"/>
      <c r="NNI222" s="3"/>
      <c r="NNJ222" s="3"/>
      <c r="NNK222" s="3"/>
      <c r="NNL222" s="3"/>
      <c r="NNM222" s="3"/>
      <c r="NNN222" s="3"/>
      <c r="NNO222" s="3"/>
      <c r="NNP222" s="3"/>
      <c r="NNQ222" s="3"/>
      <c r="NNR222" s="3"/>
      <c r="NNS222" s="3"/>
      <c r="NNT222" s="3"/>
      <c r="NNU222" s="3"/>
      <c r="NNV222" s="3"/>
      <c r="NNW222" s="3"/>
      <c r="NNX222" s="3"/>
      <c r="NNY222" s="3"/>
      <c r="NNZ222" s="3"/>
      <c r="NOA222" s="3"/>
      <c r="NOB222" s="3"/>
      <c r="NOC222" s="3"/>
      <c r="NOD222" s="3"/>
      <c r="NOE222" s="3"/>
      <c r="NOF222" s="3"/>
      <c r="NOG222" s="3"/>
      <c r="NOH222" s="3"/>
      <c r="NOI222" s="3"/>
      <c r="NOJ222" s="3"/>
      <c r="NOK222" s="3"/>
      <c r="NOL222" s="3"/>
      <c r="NOM222" s="3"/>
      <c r="NON222" s="3"/>
      <c r="NOO222" s="3"/>
      <c r="NOP222" s="3"/>
      <c r="NOQ222" s="3"/>
      <c r="NOR222" s="3"/>
      <c r="NOS222" s="3"/>
      <c r="NOT222" s="3"/>
      <c r="NOU222" s="3"/>
      <c r="NOV222" s="3"/>
      <c r="NOW222" s="3"/>
      <c r="NOX222" s="3"/>
      <c r="NOY222" s="3"/>
      <c r="NOZ222" s="3"/>
      <c r="NPA222" s="3"/>
      <c r="NPB222" s="3"/>
      <c r="NPC222" s="3"/>
      <c r="NPD222" s="3"/>
      <c r="NPE222" s="3"/>
      <c r="NPF222" s="3"/>
      <c r="NPG222" s="3"/>
      <c r="NPH222" s="3"/>
      <c r="NPI222" s="3"/>
      <c r="NPJ222" s="3"/>
      <c r="NPK222" s="3"/>
      <c r="NPL222" s="3"/>
      <c r="NPM222" s="3"/>
      <c r="NPN222" s="3"/>
      <c r="NPO222" s="3"/>
      <c r="NPP222" s="3"/>
      <c r="NPQ222" s="3"/>
      <c r="NPR222" s="3"/>
      <c r="NPS222" s="3"/>
      <c r="NPT222" s="3"/>
      <c r="NPU222" s="3"/>
      <c r="NPV222" s="3"/>
      <c r="NPW222" s="3"/>
      <c r="NPX222" s="3"/>
      <c r="NPY222" s="3"/>
      <c r="NPZ222" s="3"/>
      <c r="NQA222" s="3"/>
      <c r="NQB222" s="3"/>
      <c r="NQC222" s="3"/>
      <c r="NQD222" s="3"/>
      <c r="NQE222" s="3"/>
      <c r="NQF222" s="3"/>
      <c r="NQG222" s="3"/>
      <c r="NQH222" s="3"/>
      <c r="NQI222" s="3"/>
      <c r="NQJ222" s="3"/>
      <c r="NQK222" s="3"/>
      <c r="NQL222" s="3"/>
      <c r="NQM222" s="3"/>
      <c r="NQN222" s="3"/>
      <c r="NQO222" s="3"/>
      <c r="NQP222" s="3"/>
      <c r="NQQ222" s="3"/>
      <c r="NQR222" s="3"/>
      <c r="NQS222" s="3"/>
      <c r="NQT222" s="3"/>
      <c r="NQU222" s="3"/>
      <c r="NQV222" s="3"/>
      <c r="NQW222" s="3"/>
      <c r="NQX222" s="3"/>
      <c r="NQY222" s="3"/>
      <c r="NQZ222" s="3"/>
      <c r="NRA222" s="3"/>
      <c r="NRB222" s="3"/>
      <c r="NRC222" s="3"/>
      <c r="NRD222" s="3"/>
      <c r="NRE222" s="3"/>
      <c r="NRF222" s="3"/>
      <c r="NRG222" s="3"/>
      <c r="NRH222" s="3"/>
      <c r="NRI222" s="3"/>
      <c r="NRJ222" s="3"/>
      <c r="NRK222" s="3"/>
      <c r="NRL222" s="3"/>
      <c r="NRM222" s="3"/>
      <c r="NRN222" s="3"/>
      <c r="NRO222" s="3"/>
      <c r="NRP222" s="3"/>
      <c r="NRQ222" s="3"/>
      <c r="NRR222" s="3"/>
      <c r="NRS222" s="3"/>
      <c r="NRT222" s="3"/>
      <c r="NRU222" s="3"/>
      <c r="NRV222" s="3"/>
      <c r="NRW222" s="3"/>
      <c r="NRX222" s="3"/>
      <c r="NRY222" s="3"/>
      <c r="NRZ222" s="3"/>
      <c r="NSA222" s="3"/>
      <c r="NSB222" s="3"/>
      <c r="NSC222" s="3"/>
      <c r="NSD222" s="3"/>
      <c r="NSE222" s="3"/>
      <c r="NSF222" s="3"/>
      <c r="NSG222" s="3"/>
      <c r="NSH222" s="3"/>
      <c r="NSI222" s="3"/>
      <c r="NSJ222" s="3"/>
      <c r="NSK222" s="3"/>
      <c r="NSL222" s="3"/>
      <c r="NSM222" s="3"/>
      <c r="NSN222" s="3"/>
      <c r="NSO222" s="3"/>
      <c r="NSP222" s="3"/>
      <c r="NSQ222" s="3"/>
      <c r="NSR222" s="3"/>
      <c r="NSS222" s="3"/>
      <c r="NST222" s="3"/>
      <c r="NSU222" s="3"/>
      <c r="NSV222" s="3"/>
      <c r="NSW222" s="3"/>
      <c r="NSX222" s="3"/>
      <c r="NSY222" s="3"/>
      <c r="NSZ222" s="3"/>
      <c r="NTA222" s="3"/>
      <c r="NTB222" s="3"/>
      <c r="NTC222" s="3"/>
      <c r="NTD222" s="3"/>
      <c r="NTE222" s="3"/>
      <c r="NTF222" s="3"/>
      <c r="NTG222" s="3"/>
      <c r="NTH222" s="3"/>
      <c r="NTI222" s="3"/>
      <c r="NTJ222" s="3"/>
      <c r="NTK222" s="3"/>
      <c r="NTL222" s="3"/>
      <c r="NTM222" s="3"/>
      <c r="NTN222" s="3"/>
      <c r="NTO222" s="3"/>
      <c r="NTP222" s="3"/>
      <c r="NTQ222" s="3"/>
      <c r="NTR222" s="3"/>
      <c r="NTS222" s="3"/>
      <c r="NTT222" s="3"/>
      <c r="NTU222" s="3"/>
      <c r="NTV222" s="3"/>
      <c r="NTW222" s="3"/>
      <c r="NTX222" s="3"/>
      <c r="NTY222" s="3"/>
      <c r="NTZ222" s="3"/>
      <c r="NUA222" s="3"/>
      <c r="NUB222" s="3"/>
      <c r="NUC222" s="3"/>
      <c r="NUD222" s="3"/>
      <c r="NUE222" s="3"/>
      <c r="NUF222" s="3"/>
      <c r="NUG222" s="3"/>
      <c r="NUH222" s="3"/>
      <c r="NUI222" s="3"/>
      <c r="NUJ222" s="3"/>
      <c r="NUK222" s="3"/>
      <c r="NUL222" s="3"/>
      <c r="NUM222" s="3"/>
      <c r="NUN222" s="3"/>
      <c r="NUO222" s="3"/>
      <c r="NUP222" s="3"/>
      <c r="NUQ222" s="3"/>
      <c r="NUR222" s="3"/>
      <c r="NUS222" s="3"/>
      <c r="NUT222" s="3"/>
      <c r="NUU222" s="3"/>
      <c r="NUV222" s="3"/>
      <c r="NUW222" s="3"/>
      <c r="NUX222" s="3"/>
      <c r="NUY222" s="3"/>
      <c r="NUZ222" s="3"/>
      <c r="NVA222" s="3"/>
      <c r="NVB222" s="3"/>
      <c r="NVC222" s="3"/>
      <c r="NVD222" s="3"/>
      <c r="NVE222" s="3"/>
      <c r="NVF222" s="3"/>
      <c r="NVG222" s="3"/>
      <c r="NVH222" s="3"/>
      <c r="NVI222" s="3"/>
      <c r="NVJ222" s="3"/>
      <c r="NVK222" s="3"/>
      <c r="NVL222" s="3"/>
      <c r="NVM222" s="3"/>
      <c r="NVN222" s="3"/>
      <c r="NVO222" s="3"/>
      <c r="NVP222" s="3"/>
      <c r="NVQ222" s="3"/>
      <c r="NVR222" s="3"/>
      <c r="NVS222" s="3"/>
      <c r="NVT222" s="3"/>
      <c r="NVU222" s="3"/>
      <c r="NVV222" s="3"/>
      <c r="NVW222" s="3"/>
      <c r="NVX222" s="3"/>
      <c r="NVY222" s="3"/>
      <c r="NVZ222" s="3"/>
      <c r="NWA222" s="3"/>
      <c r="NWB222" s="3"/>
      <c r="NWC222" s="3"/>
      <c r="NWD222" s="3"/>
      <c r="NWE222" s="3"/>
      <c r="NWF222" s="3"/>
      <c r="NWG222" s="3"/>
      <c r="NWH222" s="3"/>
      <c r="NWI222" s="3"/>
      <c r="NWJ222" s="3"/>
      <c r="NWK222" s="3"/>
      <c r="NWL222" s="3"/>
      <c r="NWM222" s="3"/>
      <c r="NWN222" s="3"/>
      <c r="NWO222" s="3"/>
      <c r="NWP222" s="3"/>
      <c r="NWQ222" s="3"/>
      <c r="NWR222" s="3"/>
      <c r="NWS222" s="3"/>
      <c r="NWT222" s="3"/>
      <c r="NWU222" s="3"/>
      <c r="NWV222" s="3"/>
      <c r="NWW222" s="3"/>
      <c r="NWX222" s="3"/>
      <c r="NWY222" s="3"/>
      <c r="NWZ222" s="3"/>
      <c r="NXA222" s="3"/>
      <c r="NXB222" s="3"/>
      <c r="NXC222" s="3"/>
      <c r="NXD222" s="3"/>
      <c r="NXE222" s="3"/>
      <c r="NXF222" s="3"/>
      <c r="NXG222" s="3"/>
      <c r="NXH222" s="3"/>
      <c r="NXI222" s="3"/>
      <c r="NXJ222" s="3"/>
      <c r="NXK222" s="3"/>
      <c r="NXL222" s="3"/>
      <c r="NXM222" s="3"/>
      <c r="NXN222" s="3"/>
      <c r="NXO222" s="3"/>
      <c r="NXP222" s="3"/>
      <c r="NXQ222" s="3"/>
      <c r="NXR222" s="3"/>
      <c r="NXS222" s="3"/>
      <c r="NXT222" s="3"/>
      <c r="NXU222" s="3"/>
      <c r="NXV222" s="3"/>
      <c r="NXW222" s="3"/>
      <c r="NXX222" s="3"/>
      <c r="NXY222" s="3"/>
      <c r="NXZ222" s="3"/>
      <c r="NYA222" s="3"/>
      <c r="NYB222" s="3"/>
      <c r="NYC222" s="3"/>
      <c r="NYD222" s="3"/>
      <c r="NYE222" s="3"/>
      <c r="NYF222" s="3"/>
      <c r="NYG222" s="3"/>
      <c r="NYH222" s="3"/>
      <c r="NYI222" s="3"/>
      <c r="NYJ222" s="3"/>
      <c r="NYK222" s="3"/>
      <c r="NYL222" s="3"/>
      <c r="NYM222" s="3"/>
      <c r="NYN222" s="3"/>
      <c r="NYO222" s="3"/>
      <c r="NYP222" s="3"/>
      <c r="NYQ222" s="3"/>
      <c r="NYR222" s="3"/>
      <c r="NYS222" s="3"/>
      <c r="NYT222" s="3"/>
      <c r="NYU222" s="3"/>
      <c r="NYV222" s="3"/>
      <c r="NYW222" s="3"/>
      <c r="NYX222" s="3"/>
      <c r="NYY222" s="3"/>
      <c r="NYZ222" s="3"/>
      <c r="NZA222" s="3"/>
      <c r="NZB222" s="3"/>
      <c r="NZC222" s="3"/>
      <c r="NZD222" s="3"/>
      <c r="NZE222" s="3"/>
      <c r="NZF222" s="3"/>
      <c r="NZG222" s="3"/>
      <c r="NZH222" s="3"/>
      <c r="NZI222" s="3"/>
      <c r="NZJ222" s="3"/>
      <c r="NZK222" s="3"/>
      <c r="NZL222" s="3"/>
      <c r="NZM222" s="3"/>
      <c r="NZN222" s="3"/>
      <c r="NZO222" s="3"/>
      <c r="NZP222" s="3"/>
      <c r="NZQ222" s="3"/>
      <c r="NZR222" s="3"/>
      <c r="NZS222" s="3"/>
      <c r="NZT222" s="3"/>
      <c r="NZU222" s="3"/>
      <c r="NZV222" s="3"/>
      <c r="NZW222" s="3"/>
      <c r="NZX222" s="3"/>
      <c r="NZY222" s="3"/>
      <c r="NZZ222" s="3"/>
      <c r="OAA222" s="3"/>
      <c r="OAB222" s="3"/>
      <c r="OAC222" s="3"/>
      <c r="OAD222" s="3"/>
      <c r="OAE222" s="3"/>
      <c r="OAF222" s="3"/>
      <c r="OAG222" s="3"/>
      <c r="OAH222" s="3"/>
      <c r="OAI222" s="3"/>
      <c r="OAJ222" s="3"/>
      <c r="OAK222" s="3"/>
      <c r="OAL222" s="3"/>
      <c r="OAM222" s="3"/>
      <c r="OAN222" s="3"/>
      <c r="OAO222" s="3"/>
      <c r="OAP222" s="3"/>
      <c r="OAQ222" s="3"/>
      <c r="OAR222" s="3"/>
      <c r="OAS222" s="3"/>
      <c r="OAT222" s="3"/>
      <c r="OAU222" s="3"/>
      <c r="OAV222" s="3"/>
      <c r="OAW222" s="3"/>
      <c r="OAX222" s="3"/>
      <c r="OAY222" s="3"/>
      <c r="OAZ222" s="3"/>
      <c r="OBA222" s="3"/>
      <c r="OBB222" s="3"/>
      <c r="OBC222" s="3"/>
      <c r="OBD222" s="3"/>
      <c r="OBE222" s="3"/>
      <c r="OBF222" s="3"/>
      <c r="OBG222" s="3"/>
      <c r="OBH222" s="3"/>
      <c r="OBI222" s="3"/>
      <c r="OBJ222" s="3"/>
      <c r="OBK222" s="3"/>
      <c r="OBL222" s="3"/>
      <c r="OBM222" s="3"/>
      <c r="OBN222" s="3"/>
      <c r="OBO222" s="3"/>
      <c r="OBP222" s="3"/>
      <c r="OBQ222" s="3"/>
      <c r="OBR222" s="3"/>
      <c r="OBS222" s="3"/>
      <c r="OBT222" s="3"/>
      <c r="OBU222" s="3"/>
      <c r="OBV222" s="3"/>
      <c r="OBW222" s="3"/>
      <c r="OBX222" s="3"/>
      <c r="OBY222" s="3"/>
      <c r="OBZ222" s="3"/>
      <c r="OCA222" s="3"/>
      <c r="OCB222" s="3"/>
      <c r="OCC222" s="3"/>
      <c r="OCD222" s="3"/>
      <c r="OCE222" s="3"/>
      <c r="OCF222" s="3"/>
      <c r="OCG222" s="3"/>
      <c r="OCH222" s="3"/>
      <c r="OCI222" s="3"/>
      <c r="OCJ222" s="3"/>
      <c r="OCK222" s="3"/>
      <c r="OCL222" s="3"/>
      <c r="OCM222" s="3"/>
      <c r="OCN222" s="3"/>
      <c r="OCO222" s="3"/>
      <c r="OCP222" s="3"/>
      <c r="OCQ222" s="3"/>
      <c r="OCR222" s="3"/>
      <c r="OCS222" s="3"/>
      <c r="OCT222" s="3"/>
      <c r="OCU222" s="3"/>
      <c r="OCV222" s="3"/>
      <c r="OCW222" s="3"/>
      <c r="OCX222" s="3"/>
      <c r="OCY222" s="3"/>
      <c r="OCZ222" s="3"/>
      <c r="ODA222" s="3"/>
      <c r="ODB222" s="3"/>
      <c r="ODC222" s="3"/>
      <c r="ODD222" s="3"/>
      <c r="ODE222" s="3"/>
      <c r="ODF222" s="3"/>
      <c r="ODG222" s="3"/>
      <c r="ODH222" s="3"/>
      <c r="ODI222" s="3"/>
      <c r="ODJ222" s="3"/>
      <c r="ODK222" s="3"/>
      <c r="ODL222" s="3"/>
      <c r="ODM222" s="3"/>
      <c r="ODN222" s="3"/>
      <c r="ODO222" s="3"/>
      <c r="ODP222" s="3"/>
      <c r="ODQ222" s="3"/>
      <c r="ODR222" s="3"/>
      <c r="ODS222" s="3"/>
      <c r="ODT222" s="3"/>
      <c r="ODU222" s="3"/>
      <c r="ODV222" s="3"/>
      <c r="ODW222" s="3"/>
      <c r="ODX222" s="3"/>
      <c r="ODY222" s="3"/>
      <c r="ODZ222" s="3"/>
      <c r="OEA222" s="3"/>
      <c r="OEB222" s="3"/>
      <c r="OEC222" s="3"/>
      <c r="OED222" s="3"/>
      <c r="OEE222" s="3"/>
      <c r="OEF222" s="3"/>
      <c r="OEG222" s="3"/>
      <c r="OEH222" s="3"/>
      <c r="OEI222" s="3"/>
      <c r="OEJ222" s="3"/>
      <c r="OEK222" s="3"/>
      <c r="OEL222" s="3"/>
      <c r="OEM222" s="3"/>
      <c r="OEN222" s="3"/>
      <c r="OEO222" s="3"/>
      <c r="OEP222" s="3"/>
      <c r="OEQ222" s="3"/>
      <c r="OER222" s="3"/>
      <c r="OES222" s="3"/>
      <c r="OET222" s="3"/>
      <c r="OEU222" s="3"/>
      <c r="OEV222" s="3"/>
      <c r="OEW222" s="3"/>
      <c r="OEX222" s="3"/>
      <c r="OEY222" s="3"/>
      <c r="OEZ222" s="3"/>
      <c r="OFA222" s="3"/>
      <c r="OFB222" s="3"/>
      <c r="OFC222" s="3"/>
      <c r="OFD222" s="3"/>
      <c r="OFE222" s="3"/>
      <c r="OFF222" s="3"/>
      <c r="OFG222" s="3"/>
      <c r="OFH222" s="3"/>
      <c r="OFI222" s="3"/>
      <c r="OFJ222" s="3"/>
      <c r="OFK222" s="3"/>
      <c r="OFL222" s="3"/>
      <c r="OFM222" s="3"/>
      <c r="OFN222" s="3"/>
      <c r="OFO222" s="3"/>
      <c r="OFP222" s="3"/>
      <c r="OFQ222" s="3"/>
      <c r="OFR222" s="3"/>
      <c r="OFS222" s="3"/>
      <c r="OFT222" s="3"/>
      <c r="OFU222" s="3"/>
      <c r="OFV222" s="3"/>
      <c r="OFW222" s="3"/>
      <c r="OFX222" s="3"/>
      <c r="OFY222" s="3"/>
      <c r="OFZ222" s="3"/>
      <c r="OGA222" s="3"/>
      <c r="OGB222" s="3"/>
      <c r="OGC222" s="3"/>
      <c r="OGD222" s="3"/>
      <c r="OGE222" s="3"/>
      <c r="OGF222" s="3"/>
      <c r="OGG222" s="3"/>
      <c r="OGH222" s="3"/>
      <c r="OGI222" s="3"/>
      <c r="OGJ222" s="3"/>
      <c r="OGK222" s="3"/>
      <c r="OGL222" s="3"/>
      <c r="OGM222" s="3"/>
      <c r="OGN222" s="3"/>
      <c r="OGO222" s="3"/>
      <c r="OGP222" s="3"/>
      <c r="OGQ222" s="3"/>
      <c r="OGR222" s="3"/>
      <c r="OGS222" s="3"/>
      <c r="OGT222" s="3"/>
      <c r="OGU222" s="3"/>
      <c r="OGV222" s="3"/>
      <c r="OGW222" s="3"/>
      <c r="OGX222" s="3"/>
      <c r="OGY222" s="3"/>
      <c r="OGZ222" s="3"/>
      <c r="OHA222" s="3"/>
      <c r="OHB222" s="3"/>
      <c r="OHC222" s="3"/>
      <c r="OHD222" s="3"/>
      <c r="OHE222" s="3"/>
      <c r="OHF222" s="3"/>
      <c r="OHG222" s="3"/>
      <c r="OHH222" s="3"/>
      <c r="OHI222" s="3"/>
      <c r="OHJ222" s="3"/>
      <c r="OHK222" s="3"/>
      <c r="OHL222" s="3"/>
      <c r="OHM222" s="3"/>
      <c r="OHN222" s="3"/>
      <c r="OHO222" s="3"/>
      <c r="OHP222" s="3"/>
      <c r="OHQ222" s="3"/>
      <c r="OHR222" s="3"/>
      <c r="OHS222" s="3"/>
      <c r="OHT222" s="3"/>
      <c r="OHU222" s="3"/>
      <c r="OHV222" s="3"/>
      <c r="OHW222" s="3"/>
      <c r="OHX222" s="3"/>
      <c r="OHY222" s="3"/>
      <c r="OHZ222" s="3"/>
      <c r="OIA222" s="3"/>
      <c r="OIB222" s="3"/>
      <c r="OIC222" s="3"/>
      <c r="OID222" s="3"/>
      <c r="OIE222" s="3"/>
      <c r="OIF222" s="3"/>
      <c r="OIG222" s="3"/>
      <c r="OIH222" s="3"/>
      <c r="OII222" s="3"/>
      <c r="OIJ222" s="3"/>
      <c r="OIK222" s="3"/>
      <c r="OIL222" s="3"/>
      <c r="OIM222" s="3"/>
      <c r="OIN222" s="3"/>
      <c r="OIO222" s="3"/>
      <c r="OIP222" s="3"/>
      <c r="OIQ222" s="3"/>
      <c r="OIR222" s="3"/>
      <c r="OIS222" s="3"/>
      <c r="OIT222" s="3"/>
      <c r="OIU222" s="3"/>
      <c r="OIV222" s="3"/>
      <c r="OIW222" s="3"/>
      <c r="OIX222" s="3"/>
      <c r="OIY222" s="3"/>
      <c r="OIZ222" s="3"/>
      <c r="OJA222" s="3"/>
      <c r="OJB222" s="3"/>
      <c r="OJC222" s="3"/>
      <c r="OJD222" s="3"/>
      <c r="OJE222" s="3"/>
      <c r="OJF222" s="3"/>
      <c r="OJG222" s="3"/>
      <c r="OJH222" s="3"/>
      <c r="OJI222" s="3"/>
      <c r="OJJ222" s="3"/>
      <c r="OJK222" s="3"/>
      <c r="OJL222" s="3"/>
      <c r="OJM222" s="3"/>
      <c r="OJN222" s="3"/>
      <c r="OJO222" s="3"/>
      <c r="OJP222" s="3"/>
      <c r="OJQ222" s="3"/>
      <c r="OJR222" s="3"/>
      <c r="OJS222" s="3"/>
      <c r="OJT222" s="3"/>
      <c r="OJU222" s="3"/>
      <c r="OJV222" s="3"/>
      <c r="OJW222" s="3"/>
      <c r="OJX222" s="3"/>
      <c r="OJY222" s="3"/>
      <c r="OJZ222" s="3"/>
      <c r="OKA222" s="3"/>
      <c r="OKB222" s="3"/>
      <c r="OKC222" s="3"/>
      <c r="OKD222" s="3"/>
      <c r="OKE222" s="3"/>
      <c r="OKF222" s="3"/>
      <c r="OKG222" s="3"/>
      <c r="OKH222" s="3"/>
      <c r="OKI222" s="3"/>
      <c r="OKJ222" s="3"/>
      <c r="OKK222" s="3"/>
      <c r="OKL222" s="3"/>
      <c r="OKM222" s="3"/>
      <c r="OKN222" s="3"/>
      <c r="OKO222" s="3"/>
      <c r="OKP222" s="3"/>
      <c r="OKQ222" s="3"/>
      <c r="OKR222" s="3"/>
      <c r="OKS222" s="3"/>
      <c r="OKT222" s="3"/>
      <c r="OKU222" s="3"/>
      <c r="OKV222" s="3"/>
      <c r="OKW222" s="3"/>
      <c r="OKX222" s="3"/>
      <c r="OKY222" s="3"/>
      <c r="OKZ222" s="3"/>
      <c r="OLA222" s="3"/>
      <c r="OLB222" s="3"/>
      <c r="OLC222" s="3"/>
      <c r="OLD222" s="3"/>
      <c r="OLE222" s="3"/>
      <c r="OLF222" s="3"/>
      <c r="OLG222" s="3"/>
      <c r="OLH222" s="3"/>
      <c r="OLI222" s="3"/>
      <c r="OLJ222" s="3"/>
      <c r="OLK222" s="3"/>
      <c r="OLL222" s="3"/>
      <c r="OLM222" s="3"/>
      <c r="OLN222" s="3"/>
      <c r="OLO222" s="3"/>
      <c r="OLP222" s="3"/>
      <c r="OLQ222" s="3"/>
      <c r="OLR222" s="3"/>
      <c r="OLS222" s="3"/>
      <c r="OLT222" s="3"/>
      <c r="OLU222" s="3"/>
      <c r="OLV222" s="3"/>
      <c r="OLW222" s="3"/>
      <c r="OLX222" s="3"/>
      <c r="OLY222" s="3"/>
      <c r="OLZ222" s="3"/>
      <c r="OMA222" s="3"/>
      <c r="OMB222" s="3"/>
      <c r="OMC222" s="3"/>
      <c r="OMD222" s="3"/>
      <c r="OME222" s="3"/>
      <c r="OMF222" s="3"/>
      <c r="OMG222" s="3"/>
      <c r="OMH222" s="3"/>
      <c r="OMI222" s="3"/>
      <c r="OMJ222" s="3"/>
      <c r="OMK222" s="3"/>
      <c r="OML222" s="3"/>
      <c r="OMM222" s="3"/>
      <c r="OMN222" s="3"/>
      <c r="OMO222" s="3"/>
      <c r="OMP222" s="3"/>
      <c r="OMQ222" s="3"/>
      <c r="OMR222" s="3"/>
      <c r="OMS222" s="3"/>
      <c r="OMT222" s="3"/>
      <c r="OMU222" s="3"/>
      <c r="OMV222" s="3"/>
      <c r="OMW222" s="3"/>
      <c r="OMX222" s="3"/>
      <c r="OMY222" s="3"/>
      <c r="OMZ222" s="3"/>
      <c r="ONA222" s="3"/>
      <c r="ONB222" s="3"/>
      <c r="ONC222" s="3"/>
      <c r="OND222" s="3"/>
      <c r="ONE222" s="3"/>
      <c r="ONF222" s="3"/>
      <c r="ONG222" s="3"/>
      <c r="ONH222" s="3"/>
      <c r="ONI222" s="3"/>
      <c r="ONJ222" s="3"/>
      <c r="ONK222" s="3"/>
      <c r="ONL222" s="3"/>
      <c r="ONM222" s="3"/>
      <c r="ONN222" s="3"/>
      <c r="ONO222" s="3"/>
      <c r="ONP222" s="3"/>
      <c r="ONQ222" s="3"/>
      <c r="ONR222" s="3"/>
      <c r="ONS222" s="3"/>
      <c r="ONT222" s="3"/>
      <c r="ONU222" s="3"/>
      <c r="ONV222" s="3"/>
      <c r="ONW222" s="3"/>
      <c r="ONX222" s="3"/>
      <c r="ONY222" s="3"/>
      <c r="ONZ222" s="3"/>
      <c r="OOA222" s="3"/>
      <c r="OOB222" s="3"/>
      <c r="OOC222" s="3"/>
      <c r="OOD222" s="3"/>
      <c r="OOE222" s="3"/>
      <c r="OOF222" s="3"/>
      <c r="OOG222" s="3"/>
      <c r="OOH222" s="3"/>
      <c r="OOI222" s="3"/>
      <c r="OOJ222" s="3"/>
      <c r="OOK222" s="3"/>
      <c r="OOL222" s="3"/>
      <c r="OOM222" s="3"/>
      <c r="OON222" s="3"/>
      <c r="OOO222" s="3"/>
      <c r="OOP222" s="3"/>
      <c r="OOQ222" s="3"/>
      <c r="OOR222" s="3"/>
      <c r="OOS222" s="3"/>
      <c r="OOT222" s="3"/>
      <c r="OOU222" s="3"/>
      <c r="OOV222" s="3"/>
      <c r="OOW222" s="3"/>
      <c r="OOX222" s="3"/>
      <c r="OOY222" s="3"/>
      <c r="OOZ222" s="3"/>
      <c r="OPA222" s="3"/>
      <c r="OPB222" s="3"/>
      <c r="OPC222" s="3"/>
      <c r="OPD222" s="3"/>
      <c r="OPE222" s="3"/>
      <c r="OPF222" s="3"/>
      <c r="OPG222" s="3"/>
      <c r="OPH222" s="3"/>
      <c r="OPI222" s="3"/>
      <c r="OPJ222" s="3"/>
      <c r="OPK222" s="3"/>
      <c r="OPL222" s="3"/>
      <c r="OPM222" s="3"/>
      <c r="OPN222" s="3"/>
      <c r="OPO222" s="3"/>
      <c r="OPP222" s="3"/>
      <c r="OPQ222" s="3"/>
      <c r="OPR222" s="3"/>
      <c r="OPS222" s="3"/>
      <c r="OPT222" s="3"/>
      <c r="OPU222" s="3"/>
      <c r="OPV222" s="3"/>
      <c r="OPW222" s="3"/>
      <c r="OPX222" s="3"/>
      <c r="OPY222" s="3"/>
      <c r="OPZ222" s="3"/>
      <c r="OQA222" s="3"/>
      <c r="OQB222" s="3"/>
      <c r="OQC222" s="3"/>
      <c r="OQD222" s="3"/>
      <c r="OQE222" s="3"/>
      <c r="OQF222" s="3"/>
      <c r="OQG222" s="3"/>
      <c r="OQH222" s="3"/>
      <c r="OQI222" s="3"/>
      <c r="OQJ222" s="3"/>
      <c r="OQK222" s="3"/>
      <c r="OQL222" s="3"/>
      <c r="OQM222" s="3"/>
      <c r="OQN222" s="3"/>
      <c r="OQO222" s="3"/>
      <c r="OQP222" s="3"/>
      <c r="OQQ222" s="3"/>
      <c r="OQR222" s="3"/>
      <c r="OQS222" s="3"/>
      <c r="OQT222" s="3"/>
      <c r="OQU222" s="3"/>
      <c r="OQV222" s="3"/>
      <c r="OQW222" s="3"/>
      <c r="OQX222" s="3"/>
      <c r="OQY222" s="3"/>
      <c r="OQZ222" s="3"/>
      <c r="ORA222" s="3"/>
      <c r="ORB222" s="3"/>
      <c r="ORC222" s="3"/>
      <c r="ORD222" s="3"/>
      <c r="ORE222" s="3"/>
      <c r="ORF222" s="3"/>
      <c r="ORG222" s="3"/>
      <c r="ORH222" s="3"/>
      <c r="ORI222" s="3"/>
      <c r="ORJ222" s="3"/>
      <c r="ORK222" s="3"/>
      <c r="ORL222" s="3"/>
      <c r="ORM222" s="3"/>
      <c r="ORN222" s="3"/>
      <c r="ORO222" s="3"/>
      <c r="ORP222" s="3"/>
      <c r="ORQ222" s="3"/>
      <c r="ORR222" s="3"/>
      <c r="ORS222" s="3"/>
      <c r="ORT222" s="3"/>
      <c r="ORU222" s="3"/>
      <c r="ORV222" s="3"/>
      <c r="ORW222" s="3"/>
      <c r="ORX222" s="3"/>
      <c r="ORY222" s="3"/>
      <c r="ORZ222" s="3"/>
      <c r="OSA222" s="3"/>
      <c r="OSB222" s="3"/>
      <c r="OSC222" s="3"/>
      <c r="OSD222" s="3"/>
      <c r="OSE222" s="3"/>
      <c r="OSF222" s="3"/>
      <c r="OSG222" s="3"/>
      <c r="OSH222" s="3"/>
      <c r="OSI222" s="3"/>
      <c r="OSJ222" s="3"/>
      <c r="OSK222" s="3"/>
      <c r="OSL222" s="3"/>
      <c r="OSM222" s="3"/>
      <c r="OSN222" s="3"/>
      <c r="OSO222" s="3"/>
      <c r="OSP222" s="3"/>
      <c r="OSQ222" s="3"/>
      <c r="OSR222" s="3"/>
      <c r="OSS222" s="3"/>
      <c r="OST222" s="3"/>
      <c r="OSU222" s="3"/>
      <c r="OSV222" s="3"/>
      <c r="OSW222" s="3"/>
      <c r="OSX222" s="3"/>
      <c r="OSY222" s="3"/>
      <c r="OSZ222" s="3"/>
      <c r="OTA222" s="3"/>
      <c r="OTB222" s="3"/>
      <c r="OTC222" s="3"/>
      <c r="OTD222" s="3"/>
      <c r="OTE222" s="3"/>
      <c r="OTF222" s="3"/>
      <c r="OTG222" s="3"/>
      <c r="OTH222" s="3"/>
      <c r="OTI222" s="3"/>
      <c r="OTJ222" s="3"/>
      <c r="OTK222" s="3"/>
      <c r="OTL222" s="3"/>
      <c r="OTM222" s="3"/>
      <c r="OTN222" s="3"/>
      <c r="OTO222" s="3"/>
      <c r="OTP222" s="3"/>
      <c r="OTQ222" s="3"/>
      <c r="OTR222" s="3"/>
      <c r="OTS222" s="3"/>
      <c r="OTT222" s="3"/>
      <c r="OTU222" s="3"/>
      <c r="OTV222" s="3"/>
      <c r="OTW222" s="3"/>
      <c r="OTX222" s="3"/>
      <c r="OTY222" s="3"/>
      <c r="OTZ222" s="3"/>
      <c r="OUA222" s="3"/>
      <c r="OUB222" s="3"/>
      <c r="OUC222" s="3"/>
      <c r="OUD222" s="3"/>
      <c r="OUE222" s="3"/>
      <c r="OUF222" s="3"/>
      <c r="OUG222" s="3"/>
      <c r="OUH222" s="3"/>
      <c r="OUI222" s="3"/>
      <c r="OUJ222" s="3"/>
      <c r="OUK222" s="3"/>
      <c r="OUL222" s="3"/>
      <c r="OUM222" s="3"/>
      <c r="OUN222" s="3"/>
      <c r="OUO222" s="3"/>
      <c r="OUP222" s="3"/>
      <c r="OUQ222" s="3"/>
      <c r="OUR222" s="3"/>
      <c r="OUS222" s="3"/>
      <c r="OUT222" s="3"/>
      <c r="OUU222" s="3"/>
      <c r="OUV222" s="3"/>
      <c r="OUW222" s="3"/>
      <c r="OUX222" s="3"/>
      <c r="OUY222" s="3"/>
      <c r="OUZ222" s="3"/>
      <c r="OVA222" s="3"/>
      <c r="OVB222" s="3"/>
      <c r="OVC222" s="3"/>
      <c r="OVD222" s="3"/>
      <c r="OVE222" s="3"/>
      <c r="OVF222" s="3"/>
      <c r="OVG222" s="3"/>
      <c r="OVH222" s="3"/>
      <c r="OVI222" s="3"/>
      <c r="OVJ222" s="3"/>
      <c r="OVK222" s="3"/>
      <c r="OVL222" s="3"/>
      <c r="OVM222" s="3"/>
      <c r="OVN222" s="3"/>
      <c r="OVO222" s="3"/>
      <c r="OVP222" s="3"/>
      <c r="OVQ222" s="3"/>
      <c r="OVR222" s="3"/>
      <c r="OVS222" s="3"/>
      <c r="OVT222" s="3"/>
      <c r="OVU222" s="3"/>
      <c r="OVV222" s="3"/>
      <c r="OVW222" s="3"/>
      <c r="OVX222" s="3"/>
      <c r="OVY222" s="3"/>
      <c r="OVZ222" s="3"/>
      <c r="OWA222" s="3"/>
      <c r="OWB222" s="3"/>
      <c r="OWC222" s="3"/>
      <c r="OWD222" s="3"/>
      <c r="OWE222" s="3"/>
      <c r="OWF222" s="3"/>
      <c r="OWG222" s="3"/>
      <c r="OWH222" s="3"/>
      <c r="OWI222" s="3"/>
      <c r="OWJ222" s="3"/>
      <c r="OWK222" s="3"/>
      <c r="OWL222" s="3"/>
      <c r="OWM222" s="3"/>
      <c r="OWN222" s="3"/>
      <c r="OWO222" s="3"/>
      <c r="OWP222" s="3"/>
      <c r="OWQ222" s="3"/>
      <c r="OWR222" s="3"/>
      <c r="OWS222" s="3"/>
      <c r="OWT222" s="3"/>
      <c r="OWU222" s="3"/>
      <c r="OWV222" s="3"/>
      <c r="OWW222" s="3"/>
      <c r="OWX222" s="3"/>
      <c r="OWY222" s="3"/>
      <c r="OWZ222" s="3"/>
      <c r="OXA222" s="3"/>
      <c r="OXB222" s="3"/>
      <c r="OXC222" s="3"/>
      <c r="OXD222" s="3"/>
      <c r="OXE222" s="3"/>
      <c r="OXF222" s="3"/>
      <c r="OXG222" s="3"/>
      <c r="OXH222" s="3"/>
      <c r="OXI222" s="3"/>
      <c r="OXJ222" s="3"/>
      <c r="OXK222" s="3"/>
      <c r="OXL222" s="3"/>
      <c r="OXM222" s="3"/>
      <c r="OXN222" s="3"/>
      <c r="OXO222" s="3"/>
      <c r="OXP222" s="3"/>
      <c r="OXQ222" s="3"/>
      <c r="OXR222" s="3"/>
      <c r="OXS222" s="3"/>
      <c r="OXT222" s="3"/>
      <c r="OXU222" s="3"/>
      <c r="OXV222" s="3"/>
      <c r="OXW222" s="3"/>
      <c r="OXX222" s="3"/>
      <c r="OXY222" s="3"/>
      <c r="OXZ222" s="3"/>
      <c r="OYA222" s="3"/>
      <c r="OYB222" s="3"/>
      <c r="OYC222" s="3"/>
      <c r="OYD222" s="3"/>
      <c r="OYE222" s="3"/>
      <c r="OYF222" s="3"/>
      <c r="OYG222" s="3"/>
      <c r="OYH222" s="3"/>
      <c r="OYI222" s="3"/>
      <c r="OYJ222" s="3"/>
      <c r="OYK222" s="3"/>
      <c r="OYL222" s="3"/>
      <c r="OYM222" s="3"/>
      <c r="OYN222" s="3"/>
      <c r="OYO222" s="3"/>
      <c r="OYP222" s="3"/>
      <c r="OYQ222" s="3"/>
      <c r="OYR222" s="3"/>
      <c r="OYS222" s="3"/>
      <c r="OYT222" s="3"/>
      <c r="OYU222" s="3"/>
      <c r="OYV222" s="3"/>
      <c r="OYW222" s="3"/>
      <c r="OYX222" s="3"/>
      <c r="OYY222" s="3"/>
      <c r="OYZ222" s="3"/>
      <c r="OZA222" s="3"/>
      <c r="OZB222" s="3"/>
      <c r="OZC222" s="3"/>
      <c r="OZD222" s="3"/>
      <c r="OZE222" s="3"/>
      <c r="OZF222" s="3"/>
      <c r="OZG222" s="3"/>
      <c r="OZH222" s="3"/>
      <c r="OZI222" s="3"/>
      <c r="OZJ222" s="3"/>
      <c r="OZK222" s="3"/>
      <c r="OZL222" s="3"/>
      <c r="OZM222" s="3"/>
      <c r="OZN222" s="3"/>
      <c r="OZO222" s="3"/>
      <c r="OZP222" s="3"/>
      <c r="OZQ222" s="3"/>
      <c r="OZR222" s="3"/>
      <c r="OZS222" s="3"/>
      <c r="OZT222" s="3"/>
      <c r="OZU222" s="3"/>
      <c r="OZV222" s="3"/>
      <c r="OZW222" s="3"/>
      <c r="OZX222" s="3"/>
      <c r="OZY222" s="3"/>
      <c r="OZZ222" s="3"/>
      <c r="PAA222" s="3"/>
      <c r="PAB222" s="3"/>
      <c r="PAC222" s="3"/>
      <c r="PAD222" s="3"/>
      <c r="PAE222" s="3"/>
      <c r="PAF222" s="3"/>
      <c r="PAG222" s="3"/>
      <c r="PAH222" s="3"/>
      <c r="PAI222" s="3"/>
      <c r="PAJ222" s="3"/>
      <c r="PAK222" s="3"/>
      <c r="PAL222" s="3"/>
      <c r="PAM222" s="3"/>
      <c r="PAN222" s="3"/>
      <c r="PAO222" s="3"/>
      <c r="PAP222" s="3"/>
      <c r="PAQ222" s="3"/>
      <c r="PAR222" s="3"/>
      <c r="PAS222" s="3"/>
      <c r="PAT222" s="3"/>
      <c r="PAU222" s="3"/>
      <c r="PAV222" s="3"/>
      <c r="PAW222" s="3"/>
      <c r="PAX222" s="3"/>
      <c r="PAY222" s="3"/>
      <c r="PAZ222" s="3"/>
      <c r="PBA222" s="3"/>
      <c r="PBB222" s="3"/>
      <c r="PBC222" s="3"/>
      <c r="PBD222" s="3"/>
      <c r="PBE222" s="3"/>
      <c r="PBF222" s="3"/>
      <c r="PBG222" s="3"/>
      <c r="PBH222" s="3"/>
      <c r="PBI222" s="3"/>
      <c r="PBJ222" s="3"/>
      <c r="PBK222" s="3"/>
      <c r="PBL222" s="3"/>
      <c r="PBM222" s="3"/>
      <c r="PBN222" s="3"/>
      <c r="PBO222" s="3"/>
      <c r="PBP222" s="3"/>
      <c r="PBQ222" s="3"/>
      <c r="PBR222" s="3"/>
      <c r="PBS222" s="3"/>
      <c r="PBT222" s="3"/>
      <c r="PBU222" s="3"/>
      <c r="PBV222" s="3"/>
      <c r="PBW222" s="3"/>
      <c r="PBX222" s="3"/>
      <c r="PBY222" s="3"/>
      <c r="PBZ222" s="3"/>
      <c r="PCA222" s="3"/>
      <c r="PCB222" s="3"/>
      <c r="PCC222" s="3"/>
      <c r="PCD222" s="3"/>
      <c r="PCE222" s="3"/>
      <c r="PCF222" s="3"/>
      <c r="PCG222" s="3"/>
      <c r="PCH222" s="3"/>
      <c r="PCI222" s="3"/>
      <c r="PCJ222" s="3"/>
      <c r="PCK222" s="3"/>
      <c r="PCL222" s="3"/>
      <c r="PCM222" s="3"/>
      <c r="PCN222" s="3"/>
      <c r="PCO222" s="3"/>
      <c r="PCP222" s="3"/>
      <c r="PCQ222" s="3"/>
      <c r="PCR222" s="3"/>
      <c r="PCS222" s="3"/>
      <c r="PCT222" s="3"/>
      <c r="PCU222" s="3"/>
      <c r="PCV222" s="3"/>
      <c r="PCW222" s="3"/>
      <c r="PCX222" s="3"/>
      <c r="PCY222" s="3"/>
      <c r="PCZ222" s="3"/>
      <c r="PDA222" s="3"/>
      <c r="PDB222" s="3"/>
      <c r="PDC222" s="3"/>
      <c r="PDD222" s="3"/>
      <c r="PDE222" s="3"/>
      <c r="PDF222" s="3"/>
      <c r="PDG222" s="3"/>
      <c r="PDH222" s="3"/>
      <c r="PDI222" s="3"/>
      <c r="PDJ222" s="3"/>
      <c r="PDK222" s="3"/>
      <c r="PDL222" s="3"/>
      <c r="PDM222" s="3"/>
      <c r="PDN222" s="3"/>
      <c r="PDO222" s="3"/>
      <c r="PDP222" s="3"/>
      <c r="PDQ222" s="3"/>
      <c r="PDR222" s="3"/>
      <c r="PDS222" s="3"/>
      <c r="PDT222" s="3"/>
      <c r="PDU222" s="3"/>
      <c r="PDV222" s="3"/>
      <c r="PDW222" s="3"/>
      <c r="PDX222" s="3"/>
      <c r="PDY222" s="3"/>
      <c r="PDZ222" s="3"/>
      <c r="PEA222" s="3"/>
      <c r="PEB222" s="3"/>
      <c r="PEC222" s="3"/>
      <c r="PED222" s="3"/>
      <c r="PEE222" s="3"/>
      <c r="PEF222" s="3"/>
      <c r="PEG222" s="3"/>
      <c r="PEH222" s="3"/>
      <c r="PEI222" s="3"/>
      <c r="PEJ222" s="3"/>
      <c r="PEK222" s="3"/>
      <c r="PEL222" s="3"/>
      <c r="PEM222" s="3"/>
      <c r="PEN222" s="3"/>
      <c r="PEO222" s="3"/>
      <c r="PEP222" s="3"/>
      <c r="PEQ222" s="3"/>
      <c r="PER222" s="3"/>
      <c r="PES222" s="3"/>
      <c r="PET222" s="3"/>
      <c r="PEU222" s="3"/>
      <c r="PEV222" s="3"/>
      <c r="PEW222" s="3"/>
      <c r="PEX222" s="3"/>
      <c r="PEY222" s="3"/>
      <c r="PEZ222" s="3"/>
      <c r="PFA222" s="3"/>
      <c r="PFB222" s="3"/>
      <c r="PFC222" s="3"/>
      <c r="PFD222" s="3"/>
      <c r="PFE222" s="3"/>
      <c r="PFF222" s="3"/>
      <c r="PFG222" s="3"/>
      <c r="PFH222" s="3"/>
      <c r="PFI222" s="3"/>
      <c r="PFJ222" s="3"/>
      <c r="PFK222" s="3"/>
      <c r="PFL222" s="3"/>
      <c r="PFM222" s="3"/>
      <c r="PFN222" s="3"/>
      <c r="PFO222" s="3"/>
      <c r="PFP222" s="3"/>
      <c r="PFQ222" s="3"/>
      <c r="PFR222" s="3"/>
      <c r="PFS222" s="3"/>
      <c r="PFT222" s="3"/>
      <c r="PFU222" s="3"/>
      <c r="PFV222" s="3"/>
      <c r="PFW222" s="3"/>
      <c r="PFX222" s="3"/>
      <c r="PFY222" s="3"/>
      <c r="PFZ222" s="3"/>
      <c r="PGA222" s="3"/>
      <c r="PGB222" s="3"/>
      <c r="PGC222" s="3"/>
      <c r="PGD222" s="3"/>
      <c r="PGE222" s="3"/>
      <c r="PGF222" s="3"/>
      <c r="PGG222" s="3"/>
      <c r="PGH222" s="3"/>
      <c r="PGI222" s="3"/>
      <c r="PGJ222" s="3"/>
      <c r="PGK222" s="3"/>
      <c r="PGL222" s="3"/>
      <c r="PGM222" s="3"/>
      <c r="PGN222" s="3"/>
      <c r="PGO222" s="3"/>
      <c r="PGP222" s="3"/>
      <c r="PGQ222" s="3"/>
      <c r="PGR222" s="3"/>
      <c r="PGS222" s="3"/>
      <c r="PGT222" s="3"/>
      <c r="PGU222" s="3"/>
      <c r="PGV222" s="3"/>
      <c r="PGW222" s="3"/>
      <c r="PGX222" s="3"/>
      <c r="PGY222" s="3"/>
      <c r="PGZ222" s="3"/>
      <c r="PHA222" s="3"/>
      <c r="PHB222" s="3"/>
      <c r="PHC222" s="3"/>
      <c r="PHD222" s="3"/>
      <c r="PHE222" s="3"/>
      <c r="PHF222" s="3"/>
      <c r="PHG222" s="3"/>
      <c r="PHH222" s="3"/>
      <c r="PHI222" s="3"/>
      <c r="PHJ222" s="3"/>
      <c r="PHK222" s="3"/>
      <c r="PHL222" s="3"/>
      <c r="PHM222" s="3"/>
      <c r="PHN222" s="3"/>
      <c r="PHO222" s="3"/>
      <c r="PHP222" s="3"/>
      <c r="PHQ222" s="3"/>
      <c r="PHR222" s="3"/>
      <c r="PHS222" s="3"/>
      <c r="PHT222" s="3"/>
      <c r="PHU222" s="3"/>
      <c r="PHV222" s="3"/>
      <c r="PHW222" s="3"/>
      <c r="PHX222" s="3"/>
      <c r="PHY222" s="3"/>
      <c r="PHZ222" s="3"/>
      <c r="PIA222" s="3"/>
      <c r="PIB222" s="3"/>
      <c r="PIC222" s="3"/>
      <c r="PID222" s="3"/>
      <c r="PIE222" s="3"/>
      <c r="PIF222" s="3"/>
      <c r="PIG222" s="3"/>
      <c r="PIH222" s="3"/>
      <c r="PII222" s="3"/>
      <c r="PIJ222" s="3"/>
      <c r="PIK222" s="3"/>
      <c r="PIL222" s="3"/>
      <c r="PIM222" s="3"/>
      <c r="PIN222" s="3"/>
      <c r="PIO222" s="3"/>
      <c r="PIP222" s="3"/>
      <c r="PIQ222" s="3"/>
      <c r="PIR222" s="3"/>
      <c r="PIS222" s="3"/>
      <c r="PIT222" s="3"/>
      <c r="PIU222" s="3"/>
      <c r="PIV222" s="3"/>
      <c r="PIW222" s="3"/>
      <c r="PIX222" s="3"/>
      <c r="PIY222" s="3"/>
      <c r="PIZ222" s="3"/>
      <c r="PJA222" s="3"/>
      <c r="PJB222" s="3"/>
      <c r="PJC222" s="3"/>
      <c r="PJD222" s="3"/>
      <c r="PJE222" s="3"/>
      <c r="PJF222" s="3"/>
      <c r="PJG222" s="3"/>
      <c r="PJH222" s="3"/>
      <c r="PJI222" s="3"/>
      <c r="PJJ222" s="3"/>
      <c r="PJK222" s="3"/>
      <c r="PJL222" s="3"/>
      <c r="PJM222" s="3"/>
      <c r="PJN222" s="3"/>
      <c r="PJO222" s="3"/>
      <c r="PJP222" s="3"/>
      <c r="PJQ222" s="3"/>
      <c r="PJR222" s="3"/>
      <c r="PJS222" s="3"/>
      <c r="PJT222" s="3"/>
      <c r="PJU222" s="3"/>
      <c r="PJV222" s="3"/>
      <c r="PJW222" s="3"/>
      <c r="PJX222" s="3"/>
      <c r="PJY222" s="3"/>
      <c r="PJZ222" s="3"/>
      <c r="PKA222" s="3"/>
      <c r="PKB222" s="3"/>
      <c r="PKC222" s="3"/>
      <c r="PKD222" s="3"/>
      <c r="PKE222" s="3"/>
      <c r="PKF222" s="3"/>
      <c r="PKG222" s="3"/>
      <c r="PKH222" s="3"/>
      <c r="PKI222" s="3"/>
      <c r="PKJ222" s="3"/>
      <c r="PKK222" s="3"/>
      <c r="PKL222" s="3"/>
      <c r="PKM222" s="3"/>
      <c r="PKN222" s="3"/>
      <c r="PKO222" s="3"/>
      <c r="PKP222" s="3"/>
      <c r="PKQ222" s="3"/>
      <c r="PKR222" s="3"/>
      <c r="PKS222" s="3"/>
      <c r="PKT222" s="3"/>
      <c r="PKU222" s="3"/>
      <c r="PKV222" s="3"/>
      <c r="PKW222" s="3"/>
      <c r="PKX222" s="3"/>
      <c r="PKY222" s="3"/>
      <c r="PKZ222" s="3"/>
      <c r="PLA222" s="3"/>
      <c r="PLB222" s="3"/>
      <c r="PLC222" s="3"/>
      <c r="PLD222" s="3"/>
      <c r="PLE222" s="3"/>
      <c r="PLF222" s="3"/>
      <c r="PLG222" s="3"/>
      <c r="PLH222" s="3"/>
      <c r="PLI222" s="3"/>
      <c r="PLJ222" s="3"/>
      <c r="PLK222" s="3"/>
      <c r="PLL222" s="3"/>
      <c r="PLM222" s="3"/>
      <c r="PLN222" s="3"/>
      <c r="PLO222" s="3"/>
      <c r="PLP222" s="3"/>
      <c r="PLQ222" s="3"/>
      <c r="PLR222" s="3"/>
      <c r="PLS222" s="3"/>
      <c r="PLT222" s="3"/>
      <c r="PLU222" s="3"/>
      <c r="PLV222" s="3"/>
      <c r="PLW222" s="3"/>
      <c r="PLX222" s="3"/>
      <c r="PLY222" s="3"/>
      <c r="PLZ222" s="3"/>
      <c r="PMA222" s="3"/>
      <c r="PMB222" s="3"/>
      <c r="PMC222" s="3"/>
      <c r="PMD222" s="3"/>
      <c r="PME222" s="3"/>
      <c r="PMF222" s="3"/>
      <c r="PMG222" s="3"/>
      <c r="PMH222" s="3"/>
      <c r="PMI222" s="3"/>
      <c r="PMJ222" s="3"/>
      <c r="PMK222" s="3"/>
      <c r="PML222" s="3"/>
      <c r="PMM222" s="3"/>
      <c r="PMN222" s="3"/>
      <c r="PMO222" s="3"/>
      <c r="PMP222" s="3"/>
      <c r="PMQ222" s="3"/>
      <c r="PMR222" s="3"/>
      <c r="PMS222" s="3"/>
      <c r="PMT222" s="3"/>
      <c r="PMU222" s="3"/>
      <c r="PMV222" s="3"/>
      <c r="PMW222" s="3"/>
      <c r="PMX222" s="3"/>
      <c r="PMY222" s="3"/>
      <c r="PMZ222" s="3"/>
      <c r="PNA222" s="3"/>
      <c r="PNB222" s="3"/>
      <c r="PNC222" s="3"/>
      <c r="PND222" s="3"/>
      <c r="PNE222" s="3"/>
      <c r="PNF222" s="3"/>
      <c r="PNG222" s="3"/>
      <c r="PNH222" s="3"/>
      <c r="PNI222" s="3"/>
      <c r="PNJ222" s="3"/>
      <c r="PNK222" s="3"/>
      <c r="PNL222" s="3"/>
      <c r="PNM222" s="3"/>
      <c r="PNN222" s="3"/>
      <c r="PNO222" s="3"/>
      <c r="PNP222" s="3"/>
      <c r="PNQ222" s="3"/>
      <c r="PNR222" s="3"/>
      <c r="PNS222" s="3"/>
      <c r="PNT222" s="3"/>
      <c r="PNU222" s="3"/>
      <c r="PNV222" s="3"/>
      <c r="PNW222" s="3"/>
      <c r="PNX222" s="3"/>
      <c r="PNY222" s="3"/>
      <c r="PNZ222" s="3"/>
      <c r="POA222" s="3"/>
      <c r="POB222" s="3"/>
      <c r="POC222" s="3"/>
      <c r="POD222" s="3"/>
      <c r="POE222" s="3"/>
      <c r="POF222" s="3"/>
      <c r="POG222" s="3"/>
      <c r="POH222" s="3"/>
      <c r="POI222" s="3"/>
      <c r="POJ222" s="3"/>
      <c r="POK222" s="3"/>
      <c r="POL222" s="3"/>
      <c r="POM222" s="3"/>
      <c r="PON222" s="3"/>
      <c r="POO222" s="3"/>
      <c r="POP222" s="3"/>
      <c r="POQ222" s="3"/>
      <c r="POR222" s="3"/>
      <c r="POS222" s="3"/>
      <c r="POT222" s="3"/>
      <c r="POU222" s="3"/>
      <c r="POV222" s="3"/>
      <c r="POW222" s="3"/>
      <c r="POX222" s="3"/>
      <c r="POY222" s="3"/>
      <c r="POZ222" s="3"/>
      <c r="PPA222" s="3"/>
      <c r="PPB222" s="3"/>
      <c r="PPC222" s="3"/>
      <c r="PPD222" s="3"/>
      <c r="PPE222" s="3"/>
      <c r="PPF222" s="3"/>
      <c r="PPG222" s="3"/>
      <c r="PPH222" s="3"/>
      <c r="PPI222" s="3"/>
      <c r="PPJ222" s="3"/>
      <c r="PPK222" s="3"/>
      <c r="PPL222" s="3"/>
      <c r="PPM222" s="3"/>
      <c r="PPN222" s="3"/>
      <c r="PPO222" s="3"/>
      <c r="PPP222" s="3"/>
      <c r="PPQ222" s="3"/>
      <c r="PPR222" s="3"/>
      <c r="PPS222" s="3"/>
      <c r="PPT222" s="3"/>
      <c r="PPU222" s="3"/>
      <c r="PPV222" s="3"/>
      <c r="PPW222" s="3"/>
      <c r="PPX222" s="3"/>
      <c r="PPY222" s="3"/>
      <c r="PPZ222" s="3"/>
      <c r="PQA222" s="3"/>
      <c r="PQB222" s="3"/>
      <c r="PQC222" s="3"/>
      <c r="PQD222" s="3"/>
      <c r="PQE222" s="3"/>
      <c r="PQF222" s="3"/>
      <c r="PQG222" s="3"/>
      <c r="PQH222" s="3"/>
      <c r="PQI222" s="3"/>
      <c r="PQJ222" s="3"/>
      <c r="PQK222" s="3"/>
      <c r="PQL222" s="3"/>
      <c r="PQM222" s="3"/>
      <c r="PQN222" s="3"/>
      <c r="PQO222" s="3"/>
      <c r="PQP222" s="3"/>
      <c r="PQQ222" s="3"/>
      <c r="PQR222" s="3"/>
      <c r="PQS222" s="3"/>
      <c r="PQT222" s="3"/>
      <c r="PQU222" s="3"/>
      <c r="PQV222" s="3"/>
      <c r="PQW222" s="3"/>
      <c r="PQX222" s="3"/>
      <c r="PQY222" s="3"/>
      <c r="PQZ222" s="3"/>
      <c r="PRA222" s="3"/>
      <c r="PRB222" s="3"/>
      <c r="PRC222" s="3"/>
      <c r="PRD222" s="3"/>
      <c r="PRE222" s="3"/>
      <c r="PRF222" s="3"/>
      <c r="PRG222" s="3"/>
      <c r="PRH222" s="3"/>
      <c r="PRI222" s="3"/>
      <c r="PRJ222" s="3"/>
      <c r="PRK222" s="3"/>
      <c r="PRL222" s="3"/>
      <c r="PRM222" s="3"/>
      <c r="PRN222" s="3"/>
      <c r="PRO222" s="3"/>
      <c r="PRP222" s="3"/>
      <c r="PRQ222" s="3"/>
      <c r="PRR222" s="3"/>
      <c r="PRS222" s="3"/>
      <c r="PRT222" s="3"/>
      <c r="PRU222" s="3"/>
      <c r="PRV222" s="3"/>
      <c r="PRW222" s="3"/>
      <c r="PRX222" s="3"/>
      <c r="PRY222" s="3"/>
      <c r="PRZ222" s="3"/>
      <c r="PSA222" s="3"/>
      <c r="PSB222" s="3"/>
      <c r="PSC222" s="3"/>
      <c r="PSD222" s="3"/>
      <c r="PSE222" s="3"/>
      <c r="PSF222" s="3"/>
      <c r="PSG222" s="3"/>
      <c r="PSH222" s="3"/>
      <c r="PSI222" s="3"/>
      <c r="PSJ222" s="3"/>
      <c r="PSK222" s="3"/>
      <c r="PSL222" s="3"/>
      <c r="PSM222" s="3"/>
      <c r="PSN222" s="3"/>
      <c r="PSO222" s="3"/>
      <c r="PSP222" s="3"/>
      <c r="PSQ222" s="3"/>
      <c r="PSR222" s="3"/>
      <c r="PSS222" s="3"/>
      <c r="PST222" s="3"/>
      <c r="PSU222" s="3"/>
      <c r="PSV222" s="3"/>
      <c r="PSW222" s="3"/>
      <c r="PSX222" s="3"/>
      <c r="PSY222" s="3"/>
      <c r="PSZ222" s="3"/>
      <c r="PTA222" s="3"/>
      <c r="PTB222" s="3"/>
      <c r="PTC222" s="3"/>
      <c r="PTD222" s="3"/>
      <c r="PTE222" s="3"/>
      <c r="PTF222" s="3"/>
      <c r="PTG222" s="3"/>
      <c r="PTH222" s="3"/>
      <c r="PTI222" s="3"/>
      <c r="PTJ222" s="3"/>
      <c r="PTK222" s="3"/>
      <c r="PTL222" s="3"/>
      <c r="PTM222" s="3"/>
      <c r="PTN222" s="3"/>
      <c r="PTO222" s="3"/>
      <c r="PTP222" s="3"/>
      <c r="PTQ222" s="3"/>
      <c r="PTR222" s="3"/>
      <c r="PTS222" s="3"/>
      <c r="PTT222" s="3"/>
      <c r="PTU222" s="3"/>
      <c r="PTV222" s="3"/>
      <c r="PTW222" s="3"/>
      <c r="PTX222" s="3"/>
      <c r="PTY222" s="3"/>
      <c r="PTZ222" s="3"/>
      <c r="PUA222" s="3"/>
      <c r="PUB222" s="3"/>
      <c r="PUC222" s="3"/>
      <c r="PUD222" s="3"/>
      <c r="PUE222" s="3"/>
      <c r="PUF222" s="3"/>
      <c r="PUG222" s="3"/>
      <c r="PUH222" s="3"/>
      <c r="PUI222" s="3"/>
      <c r="PUJ222" s="3"/>
      <c r="PUK222" s="3"/>
      <c r="PUL222" s="3"/>
      <c r="PUM222" s="3"/>
      <c r="PUN222" s="3"/>
      <c r="PUO222" s="3"/>
      <c r="PUP222" s="3"/>
      <c r="PUQ222" s="3"/>
      <c r="PUR222" s="3"/>
      <c r="PUS222" s="3"/>
      <c r="PUT222" s="3"/>
      <c r="PUU222" s="3"/>
      <c r="PUV222" s="3"/>
      <c r="PUW222" s="3"/>
      <c r="PUX222" s="3"/>
      <c r="PUY222" s="3"/>
      <c r="PUZ222" s="3"/>
      <c r="PVA222" s="3"/>
      <c r="PVB222" s="3"/>
      <c r="PVC222" s="3"/>
      <c r="PVD222" s="3"/>
      <c r="PVE222" s="3"/>
      <c r="PVF222" s="3"/>
      <c r="PVG222" s="3"/>
      <c r="PVH222" s="3"/>
      <c r="PVI222" s="3"/>
      <c r="PVJ222" s="3"/>
      <c r="PVK222" s="3"/>
      <c r="PVL222" s="3"/>
      <c r="PVM222" s="3"/>
      <c r="PVN222" s="3"/>
      <c r="PVO222" s="3"/>
      <c r="PVP222" s="3"/>
      <c r="PVQ222" s="3"/>
      <c r="PVR222" s="3"/>
      <c r="PVS222" s="3"/>
      <c r="PVT222" s="3"/>
      <c r="PVU222" s="3"/>
      <c r="PVV222" s="3"/>
      <c r="PVW222" s="3"/>
      <c r="PVX222" s="3"/>
      <c r="PVY222" s="3"/>
      <c r="PVZ222" s="3"/>
      <c r="PWA222" s="3"/>
      <c r="PWB222" s="3"/>
      <c r="PWC222" s="3"/>
      <c r="PWD222" s="3"/>
      <c r="PWE222" s="3"/>
      <c r="PWF222" s="3"/>
      <c r="PWG222" s="3"/>
      <c r="PWH222" s="3"/>
      <c r="PWI222" s="3"/>
      <c r="PWJ222" s="3"/>
      <c r="PWK222" s="3"/>
      <c r="PWL222" s="3"/>
      <c r="PWM222" s="3"/>
      <c r="PWN222" s="3"/>
      <c r="PWO222" s="3"/>
      <c r="PWP222" s="3"/>
      <c r="PWQ222" s="3"/>
      <c r="PWR222" s="3"/>
      <c r="PWS222" s="3"/>
      <c r="PWT222" s="3"/>
      <c r="PWU222" s="3"/>
      <c r="PWV222" s="3"/>
      <c r="PWW222" s="3"/>
      <c r="PWX222" s="3"/>
      <c r="PWY222" s="3"/>
      <c r="PWZ222" s="3"/>
      <c r="PXA222" s="3"/>
      <c r="PXB222" s="3"/>
      <c r="PXC222" s="3"/>
      <c r="PXD222" s="3"/>
      <c r="PXE222" s="3"/>
      <c r="PXF222" s="3"/>
      <c r="PXG222" s="3"/>
      <c r="PXH222" s="3"/>
      <c r="PXI222" s="3"/>
      <c r="PXJ222" s="3"/>
      <c r="PXK222" s="3"/>
      <c r="PXL222" s="3"/>
      <c r="PXM222" s="3"/>
      <c r="PXN222" s="3"/>
      <c r="PXO222" s="3"/>
      <c r="PXP222" s="3"/>
      <c r="PXQ222" s="3"/>
      <c r="PXR222" s="3"/>
      <c r="PXS222" s="3"/>
      <c r="PXT222" s="3"/>
      <c r="PXU222" s="3"/>
      <c r="PXV222" s="3"/>
      <c r="PXW222" s="3"/>
      <c r="PXX222" s="3"/>
      <c r="PXY222" s="3"/>
      <c r="PXZ222" s="3"/>
      <c r="PYA222" s="3"/>
      <c r="PYB222" s="3"/>
      <c r="PYC222" s="3"/>
      <c r="PYD222" s="3"/>
      <c r="PYE222" s="3"/>
      <c r="PYF222" s="3"/>
      <c r="PYG222" s="3"/>
      <c r="PYH222" s="3"/>
      <c r="PYI222" s="3"/>
      <c r="PYJ222" s="3"/>
      <c r="PYK222" s="3"/>
      <c r="PYL222" s="3"/>
      <c r="PYM222" s="3"/>
      <c r="PYN222" s="3"/>
      <c r="PYO222" s="3"/>
      <c r="PYP222" s="3"/>
      <c r="PYQ222" s="3"/>
      <c r="PYR222" s="3"/>
      <c r="PYS222" s="3"/>
      <c r="PYT222" s="3"/>
      <c r="PYU222" s="3"/>
      <c r="PYV222" s="3"/>
      <c r="PYW222" s="3"/>
      <c r="PYX222" s="3"/>
      <c r="PYY222" s="3"/>
      <c r="PYZ222" s="3"/>
      <c r="PZA222" s="3"/>
      <c r="PZB222" s="3"/>
      <c r="PZC222" s="3"/>
      <c r="PZD222" s="3"/>
      <c r="PZE222" s="3"/>
      <c r="PZF222" s="3"/>
      <c r="PZG222" s="3"/>
      <c r="PZH222" s="3"/>
      <c r="PZI222" s="3"/>
      <c r="PZJ222" s="3"/>
      <c r="PZK222" s="3"/>
      <c r="PZL222" s="3"/>
      <c r="PZM222" s="3"/>
      <c r="PZN222" s="3"/>
      <c r="PZO222" s="3"/>
      <c r="PZP222" s="3"/>
      <c r="PZQ222" s="3"/>
      <c r="PZR222" s="3"/>
      <c r="PZS222" s="3"/>
      <c r="PZT222" s="3"/>
      <c r="PZU222" s="3"/>
      <c r="PZV222" s="3"/>
      <c r="PZW222" s="3"/>
      <c r="PZX222" s="3"/>
      <c r="PZY222" s="3"/>
      <c r="PZZ222" s="3"/>
      <c r="QAA222" s="3"/>
      <c r="QAB222" s="3"/>
      <c r="QAC222" s="3"/>
      <c r="QAD222" s="3"/>
      <c r="QAE222" s="3"/>
      <c r="QAF222" s="3"/>
      <c r="QAG222" s="3"/>
      <c r="QAH222" s="3"/>
      <c r="QAI222" s="3"/>
      <c r="QAJ222" s="3"/>
      <c r="QAK222" s="3"/>
      <c r="QAL222" s="3"/>
      <c r="QAM222" s="3"/>
      <c r="QAN222" s="3"/>
      <c r="QAO222" s="3"/>
      <c r="QAP222" s="3"/>
      <c r="QAQ222" s="3"/>
      <c r="QAR222" s="3"/>
      <c r="QAS222" s="3"/>
      <c r="QAT222" s="3"/>
      <c r="QAU222" s="3"/>
      <c r="QAV222" s="3"/>
      <c r="QAW222" s="3"/>
      <c r="QAX222" s="3"/>
      <c r="QAY222" s="3"/>
      <c r="QAZ222" s="3"/>
      <c r="QBA222" s="3"/>
      <c r="QBB222" s="3"/>
      <c r="QBC222" s="3"/>
      <c r="QBD222" s="3"/>
      <c r="QBE222" s="3"/>
      <c r="QBF222" s="3"/>
      <c r="QBG222" s="3"/>
      <c r="QBH222" s="3"/>
      <c r="QBI222" s="3"/>
      <c r="QBJ222" s="3"/>
      <c r="QBK222" s="3"/>
      <c r="QBL222" s="3"/>
      <c r="QBM222" s="3"/>
      <c r="QBN222" s="3"/>
      <c r="QBO222" s="3"/>
      <c r="QBP222" s="3"/>
      <c r="QBQ222" s="3"/>
      <c r="QBR222" s="3"/>
      <c r="QBS222" s="3"/>
      <c r="QBT222" s="3"/>
      <c r="QBU222" s="3"/>
      <c r="QBV222" s="3"/>
      <c r="QBW222" s="3"/>
      <c r="QBX222" s="3"/>
      <c r="QBY222" s="3"/>
      <c r="QBZ222" s="3"/>
      <c r="QCA222" s="3"/>
      <c r="QCB222" s="3"/>
      <c r="QCC222" s="3"/>
      <c r="QCD222" s="3"/>
      <c r="QCE222" s="3"/>
      <c r="QCF222" s="3"/>
      <c r="QCG222" s="3"/>
      <c r="QCH222" s="3"/>
      <c r="QCI222" s="3"/>
      <c r="QCJ222" s="3"/>
      <c r="QCK222" s="3"/>
      <c r="QCL222" s="3"/>
      <c r="QCM222" s="3"/>
      <c r="QCN222" s="3"/>
      <c r="QCO222" s="3"/>
      <c r="QCP222" s="3"/>
      <c r="QCQ222" s="3"/>
      <c r="QCR222" s="3"/>
      <c r="QCS222" s="3"/>
      <c r="QCT222" s="3"/>
      <c r="QCU222" s="3"/>
      <c r="QCV222" s="3"/>
      <c r="QCW222" s="3"/>
      <c r="QCX222" s="3"/>
      <c r="QCY222" s="3"/>
      <c r="QCZ222" s="3"/>
      <c r="QDA222" s="3"/>
      <c r="QDB222" s="3"/>
      <c r="QDC222" s="3"/>
      <c r="QDD222" s="3"/>
      <c r="QDE222" s="3"/>
      <c r="QDF222" s="3"/>
      <c r="QDG222" s="3"/>
      <c r="QDH222" s="3"/>
      <c r="QDI222" s="3"/>
      <c r="QDJ222" s="3"/>
      <c r="QDK222" s="3"/>
      <c r="QDL222" s="3"/>
      <c r="QDM222" s="3"/>
      <c r="QDN222" s="3"/>
      <c r="QDO222" s="3"/>
      <c r="QDP222" s="3"/>
      <c r="QDQ222" s="3"/>
      <c r="QDR222" s="3"/>
      <c r="QDS222" s="3"/>
      <c r="QDT222" s="3"/>
      <c r="QDU222" s="3"/>
      <c r="QDV222" s="3"/>
      <c r="QDW222" s="3"/>
      <c r="QDX222" s="3"/>
      <c r="QDY222" s="3"/>
      <c r="QDZ222" s="3"/>
      <c r="QEA222" s="3"/>
      <c r="QEB222" s="3"/>
      <c r="QEC222" s="3"/>
      <c r="QED222" s="3"/>
      <c r="QEE222" s="3"/>
      <c r="QEF222" s="3"/>
      <c r="QEG222" s="3"/>
      <c r="QEH222" s="3"/>
      <c r="QEI222" s="3"/>
      <c r="QEJ222" s="3"/>
      <c r="QEK222" s="3"/>
      <c r="QEL222" s="3"/>
      <c r="QEM222" s="3"/>
      <c r="QEN222" s="3"/>
      <c r="QEO222" s="3"/>
      <c r="QEP222" s="3"/>
      <c r="QEQ222" s="3"/>
      <c r="QER222" s="3"/>
      <c r="QES222" s="3"/>
      <c r="QET222" s="3"/>
      <c r="QEU222" s="3"/>
      <c r="QEV222" s="3"/>
      <c r="QEW222" s="3"/>
      <c r="QEX222" s="3"/>
      <c r="QEY222" s="3"/>
      <c r="QEZ222" s="3"/>
      <c r="QFA222" s="3"/>
      <c r="QFB222" s="3"/>
      <c r="QFC222" s="3"/>
      <c r="QFD222" s="3"/>
      <c r="QFE222" s="3"/>
      <c r="QFF222" s="3"/>
      <c r="QFG222" s="3"/>
      <c r="QFH222" s="3"/>
      <c r="QFI222" s="3"/>
      <c r="QFJ222" s="3"/>
      <c r="QFK222" s="3"/>
      <c r="QFL222" s="3"/>
      <c r="QFM222" s="3"/>
      <c r="QFN222" s="3"/>
      <c r="QFO222" s="3"/>
      <c r="QFP222" s="3"/>
      <c r="QFQ222" s="3"/>
      <c r="QFR222" s="3"/>
      <c r="QFS222" s="3"/>
      <c r="QFT222" s="3"/>
      <c r="QFU222" s="3"/>
      <c r="QFV222" s="3"/>
      <c r="QFW222" s="3"/>
      <c r="QFX222" s="3"/>
      <c r="QFY222" s="3"/>
      <c r="QFZ222" s="3"/>
      <c r="QGA222" s="3"/>
      <c r="QGB222" s="3"/>
      <c r="QGC222" s="3"/>
      <c r="QGD222" s="3"/>
      <c r="QGE222" s="3"/>
      <c r="QGF222" s="3"/>
      <c r="QGG222" s="3"/>
      <c r="QGH222" s="3"/>
      <c r="QGI222" s="3"/>
      <c r="QGJ222" s="3"/>
      <c r="QGK222" s="3"/>
      <c r="QGL222" s="3"/>
      <c r="QGM222" s="3"/>
      <c r="QGN222" s="3"/>
      <c r="QGO222" s="3"/>
      <c r="QGP222" s="3"/>
      <c r="QGQ222" s="3"/>
      <c r="QGR222" s="3"/>
      <c r="QGS222" s="3"/>
      <c r="QGT222" s="3"/>
      <c r="QGU222" s="3"/>
      <c r="QGV222" s="3"/>
      <c r="QGW222" s="3"/>
      <c r="QGX222" s="3"/>
      <c r="QGY222" s="3"/>
      <c r="QGZ222" s="3"/>
      <c r="QHA222" s="3"/>
      <c r="QHB222" s="3"/>
      <c r="QHC222" s="3"/>
      <c r="QHD222" s="3"/>
      <c r="QHE222" s="3"/>
      <c r="QHF222" s="3"/>
      <c r="QHG222" s="3"/>
      <c r="QHH222" s="3"/>
      <c r="QHI222" s="3"/>
      <c r="QHJ222" s="3"/>
      <c r="QHK222" s="3"/>
      <c r="QHL222" s="3"/>
      <c r="QHM222" s="3"/>
      <c r="QHN222" s="3"/>
      <c r="QHO222" s="3"/>
      <c r="QHP222" s="3"/>
      <c r="QHQ222" s="3"/>
      <c r="QHR222" s="3"/>
      <c r="QHS222" s="3"/>
      <c r="QHT222" s="3"/>
      <c r="QHU222" s="3"/>
      <c r="QHV222" s="3"/>
      <c r="QHW222" s="3"/>
      <c r="QHX222" s="3"/>
      <c r="QHY222" s="3"/>
      <c r="QHZ222" s="3"/>
      <c r="QIA222" s="3"/>
      <c r="QIB222" s="3"/>
      <c r="QIC222" s="3"/>
      <c r="QID222" s="3"/>
      <c r="QIE222" s="3"/>
      <c r="QIF222" s="3"/>
      <c r="QIG222" s="3"/>
      <c r="QIH222" s="3"/>
      <c r="QII222" s="3"/>
      <c r="QIJ222" s="3"/>
      <c r="QIK222" s="3"/>
      <c r="QIL222" s="3"/>
      <c r="QIM222" s="3"/>
      <c r="QIN222" s="3"/>
      <c r="QIO222" s="3"/>
      <c r="QIP222" s="3"/>
      <c r="QIQ222" s="3"/>
      <c r="QIR222" s="3"/>
      <c r="QIS222" s="3"/>
      <c r="QIT222" s="3"/>
      <c r="QIU222" s="3"/>
      <c r="QIV222" s="3"/>
      <c r="QIW222" s="3"/>
      <c r="QIX222" s="3"/>
      <c r="QIY222" s="3"/>
      <c r="QIZ222" s="3"/>
      <c r="QJA222" s="3"/>
      <c r="QJB222" s="3"/>
      <c r="QJC222" s="3"/>
      <c r="QJD222" s="3"/>
      <c r="QJE222" s="3"/>
      <c r="QJF222" s="3"/>
      <c r="QJG222" s="3"/>
      <c r="QJH222" s="3"/>
      <c r="QJI222" s="3"/>
      <c r="QJJ222" s="3"/>
      <c r="QJK222" s="3"/>
      <c r="QJL222" s="3"/>
      <c r="QJM222" s="3"/>
      <c r="QJN222" s="3"/>
      <c r="QJO222" s="3"/>
      <c r="QJP222" s="3"/>
      <c r="QJQ222" s="3"/>
      <c r="QJR222" s="3"/>
      <c r="QJS222" s="3"/>
      <c r="QJT222" s="3"/>
      <c r="QJU222" s="3"/>
      <c r="QJV222" s="3"/>
      <c r="QJW222" s="3"/>
      <c r="QJX222" s="3"/>
      <c r="QJY222" s="3"/>
      <c r="QJZ222" s="3"/>
      <c r="QKA222" s="3"/>
      <c r="QKB222" s="3"/>
      <c r="QKC222" s="3"/>
      <c r="QKD222" s="3"/>
      <c r="QKE222" s="3"/>
      <c r="QKF222" s="3"/>
      <c r="QKG222" s="3"/>
      <c r="QKH222" s="3"/>
      <c r="QKI222" s="3"/>
      <c r="QKJ222" s="3"/>
      <c r="QKK222" s="3"/>
      <c r="QKL222" s="3"/>
      <c r="QKM222" s="3"/>
      <c r="QKN222" s="3"/>
      <c r="QKO222" s="3"/>
      <c r="QKP222" s="3"/>
      <c r="QKQ222" s="3"/>
      <c r="QKR222" s="3"/>
      <c r="QKS222" s="3"/>
      <c r="QKT222" s="3"/>
      <c r="QKU222" s="3"/>
      <c r="QKV222" s="3"/>
      <c r="QKW222" s="3"/>
      <c r="QKX222" s="3"/>
      <c r="QKY222" s="3"/>
      <c r="QKZ222" s="3"/>
      <c r="QLA222" s="3"/>
      <c r="QLB222" s="3"/>
      <c r="QLC222" s="3"/>
      <c r="QLD222" s="3"/>
      <c r="QLE222" s="3"/>
      <c r="QLF222" s="3"/>
      <c r="QLG222" s="3"/>
      <c r="QLH222" s="3"/>
      <c r="QLI222" s="3"/>
      <c r="QLJ222" s="3"/>
      <c r="QLK222" s="3"/>
      <c r="QLL222" s="3"/>
      <c r="QLM222" s="3"/>
      <c r="QLN222" s="3"/>
      <c r="QLO222" s="3"/>
      <c r="QLP222" s="3"/>
      <c r="QLQ222" s="3"/>
      <c r="QLR222" s="3"/>
      <c r="QLS222" s="3"/>
      <c r="QLT222" s="3"/>
      <c r="QLU222" s="3"/>
      <c r="QLV222" s="3"/>
      <c r="QLW222" s="3"/>
      <c r="QLX222" s="3"/>
      <c r="QLY222" s="3"/>
      <c r="QLZ222" s="3"/>
      <c r="QMA222" s="3"/>
      <c r="QMB222" s="3"/>
      <c r="QMC222" s="3"/>
      <c r="QMD222" s="3"/>
      <c r="QME222" s="3"/>
      <c r="QMF222" s="3"/>
      <c r="QMG222" s="3"/>
      <c r="QMH222" s="3"/>
      <c r="QMI222" s="3"/>
      <c r="QMJ222" s="3"/>
      <c r="QMK222" s="3"/>
      <c r="QML222" s="3"/>
      <c r="QMM222" s="3"/>
      <c r="QMN222" s="3"/>
      <c r="QMO222" s="3"/>
      <c r="QMP222" s="3"/>
      <c r="QMQ222" s="3"/>
      <c r="QMR222" s="3"/>
      <c r="QMS222" s="3"/>
      <c r="QMT222" s="3"/>
      <c r="QMU222" s="3"/>
      <c r="QMV222" s="3"/>
      <c r="QMW222" s="3"/>
      <c r="QMX222" s="3"/>
      <c r="QMY222" s="3"/>
      <c r="QMZ222" s="3"/>
      <c r="QNA222" s="3"/>
      <c r="QNB222" s="3"/>
      <c r="QNC222" s="3"/>
      <c r="QND222" s="3"/>
      <c r="QNE222" s="3"/>
      <c r="QNF222" s="3"/>
      <c r="QNG222" s="3"/>
      <c r="QNH222" s="3"/>
      <c r="QNI222" s="3"/>
      <c r="QNJ222" s="3"/>
      <c r="QNK222" s="3"/>
      <c r="QNL222" s="3"/>
      <c r="QNM222" s="3"/>
      <c r="QNN222" s="3"/>
      <c r="QNO222" s="3"/>
      <c r="QNP222" s="3"/>
      <c r="QNQ222" s="3"/>
      <c r="QNR222" s="3"/>
      <c r="QNS222" s="3"/>
      <c r="QNT222" s="3"/>
      <c r="QNU222" s="3"/>
      <c r="QNV222" s="3"/>
      <c r="QNW222" s="3"/>
      <c r="QNX222" s="3"/>
      <c r="QNY222" s="3"/>
      <c r="QNZ222" s="3"/>
      <c r="QOA222" s="3"/>
      <c r="QOB222" s="3"/>
      <c r="QOC222" s="3"/>
      <c r="QOD222" s="3"/>
      <c r="QOE222" s="3"/>
      <c r="QOF222" s="3"/>
      <c r="QOG222" s="3"/>
      <c r="QOH222" s="3"/>
      <c r="QOI222" s="3"/>
      <c r="QOJ222" s="3"/>
      <c r="QOK222" s="3"/>
      <c r="QOL222" s="3"/>
      <c r="QOM222" s="3"/>
      <c r="QON222" s="3"/>
      <c r="QOO222" s="3"/>
      <c r="QOP222" s="3"/>
      <c r="QOQ222" s="3"/>
      <c r="QOR222" s="3"/>
      <c r="QOS222" s="3"/>
      <c r="QOT222" s="3"/>
      <c r="QOU222" s="3"/>
      <c r="QOV222" s="3"/>
      <c r="QOW222" s="3"/>
      <c r="QOX222" s="3"/>
      <c r="QOY222" s="3"/>
      <c r="QOZ222" s="3"/>
      <c r="QPA222" s="3"/>
      <c r="QPB222" s="3"/>
      <c r="QPC222" s="3"/>
      <c r="QPD222" s="3"/>
      <c r="QPE222" s="3"/>
      <c r="QPF222" s="3"/>
      <c r="QPG222" s="3"/>
      <c r="QPH222" s="3"/>
      <c r="QPI222" s="3"/>
      <c r="QPJ222" s="3"/>
      <c r="QPK222" s="3"/>
      <c r="QPL222" s="3"/>
      <c r="QPM222" s="3"/>
      <c r="QPN222" s="3"/>
      <c r="QPO222" s="3"/>
      <c r="QPP222" s="3"/>
      <c r="QPQ222" s="3"/>
      <c r="QPR222" s="3"/>
      <c r="QPS222" s="3"/>
      <c r="QPT222" s="3"/>
      <c r="QPU222" s="3"/>
      <c r="QPV222" s="3"/>
      <c r="QPW222" s="3"/>
      <c r="QPX222" s="3"/>
      <c r="QPY222" s="3"/>
      <c r="QPZ222" s="3"/>
      <c r="QQA222" s="3"/>
      <c r="QQB222" s="3"/>
      <c r="QQC222" s="3"/>
      <c r="QQD222" s="3"/>
      <c r="QQE222" s="3"/>
      <c r="QQF222" s="3"/>
      <c r="QQG222" s="3"/>
      <c r="QQH222" s="3"/>
      <c r="QQI222" s="3"/>
      <c r="QQJ222" s="3"/>
      <c r="QQK222" s="3"/>
      <c r="QQL222" s="3"/>
      <c r="QQM222" s="3"/>
      <c r="QQN222" s="3"/>
      <c r="QQO222" s="3"/>
      <c r="QQP222" s="3"/>
      <c r="QQQ222" s="3"/>
      <c r="QQR222" s="3"/>
      <c r="QQS222" s="3"/>
      <c r="QQT222" s="3"/>
      <c r="QQU222" s="3"/>
      <c r="QQV222" s="3"/>
      <c r="QQW222" s="3"/>
      <c r="QQX222" s="3"/>
      <c r="QQY222" s="3"/>
      <c r="QQZ222" s="3"/>
      <c r="QRA222" s="3"/>
      <c r="QRB222" s="3"/>
      <c r="QRC222" s="3"/>
      <c r="QRD222" s="3"/>
      <c r="QRE222" s="3"/>
      <c r="QRF222" s="3"/>
      <c r="QRG222" s="3"/>
      <c r="QRH222" s="3"/>
      <c r="QRI222" s="3"/>
      <c r="QRJ222" s="3"/>
      <c r="QRK222" s="3"/>
      <c r="QRL222" s="3"/>
      <c r="QRM222" s="3"/>
      <c r="QRN222" s="3"/>
      <c r="QRO222" s="3"/>
      <c r="QRP222" s="3"/>
      <c r="QRQ222" s="3"/>
      <c r="QRR222" s="3"/>
      <c r="QRS222" s="3"/>
      <c r="QRT222" s="3"/>
      <c r="QRU222" s="3"/>
      <c r="QRV222" s="3"/>
      <c r="QRW222" s="3"/>
      <c r="QRX222" s="3"/>
      <c r="QRY222" s="3"/>
      <c r="QRZ222" s="3"/>
      <c r="QSA222" s="3"/>
      <c r="QSB222" s="3"/>
      <c r="QSC222" s="3"/>
      <c r="QSD222" s="3"/>
      <c r="QSE222" s="3"/>
      <c r="QSF222" s="3"/>
      <c r="QSG222" s="3"/>
      <c r="QSH222" s="3"/>
      <c r="QSI222" s="3"/>
      <c r="QSJ222" s="3"/>
      <c r="QSK222" s="3"/>
      <c r="QSL222" s="3"/>
      <c r="QSM222" s="3"/>
      <c r="QSN222" s="3"/>
      <c r="QSO222" s="3"/>
      <c r="QSP222" s="3"/>
      <c r="QSQ222" s="3"/>
      <c r="QSR222" s="3"/>
      <c r="QSS222" s="3"/>
      <c r="QST222" s="3"/>
      <c r="QSU222" s="3"/>
      <c r="QSV222" s="3"/>
      <c r="QSW222" s="3"/>
      <c r="QSX222" s="3"/>
      <c r="QSY222" s="3"/>
      <c r="QSZ222" s="3"/>
      <c r="QTA222" s="3"/>
      <c r="QTB222" s="3"/>
      <c r="QTC222" s="3"/>
      <c r="QTD222" s="3"/>
      <c r="QTE222" s="3"/>
      <c r="QTF222" s="3"/>
      <c r="QTG222" s="3"/>
      <c r="QTH222" s="3"/>
      <c r="QTI222" s="3"/>
      <c r="QTJ222" s="3"/>
      <c r="QTK222" s="3"/>
      <c r="QTL222" s="3"/>
      <c r="QTM222" s="3"/>
      <c r="QTN222" s="3"/>
      <c r="QTO222" s="3"/>
      <c r="QTP222" s="3"/>
      <c r="QTQ222" s="3"/>
      <c r="QTR222" s="3"/>
      <c r="QTS222" s="3"/>
      <c r="QTT222" s="3"/>
      <c r="QTU222" s="3"/>
      <c r="QTV222" s="3"/>
      <c r="QTW222" s="3"/>
      <c r="QTX222" s="3"/>
      <c r="QTY222" s="3"/>
      <c r="QTZ222" s="3"/>
      <c r="QUA222" s="3"/>
      <c r="QUB222" s="3"/>
      <c r="QUC222" s="3"/>
      <c r="QUD222" s="3"/>
      <c r="QUE222" s="3"/>
      <c r="QUF222" s="3"/>
      <c r="QUG222" s="3"/>
      <c r="QUH222" s="3"/>
      <c r="QUI222" s="3"/>
      <c r="QUJ222" s="3"/>
      <c r="QUK222" s="3"/>
      <c r="QUL222" s="3"/>
      <c r="QUM222" s="3"/>
      <c r="QUN222" s="3"/>
      <c r="QUO222" s="3"/>
      <c r="QUP222" s="3"/>
      <c r="QUQ222" s="3"/>
      <c r="QUR222" s="3"/>
      <c r="QUS222" s="3"/>
      <c r="QUT222" s="3"/>
      <c r="QUU222" s="3"/>
      <c r="QUV222" s="3"/>
      <c r="QUW222" s="3"/>
      <c r="QUX222" s="3"/>
      <c r="QUY222" s="3"/>
      <c r="QUZ222" s="3"/>
      <c r="QVA222" s="3"/>
      <c r="QVB222" s="3"/>
      <c r="QVC222" s="3"/>
      <c r="QVD222" s="3"/>
      <c r="QVE222" s="3"/>
      <c r="QVF222" s="3"/>
      <c r="QVG222" s="3"/>
      <c r="QVH222" s="3"/>
      <c r="QVI222" s="3"/>
      <c r="QVJ222" s="3"/>
      <c r="QVK222" s="3"/>
      <c r="QVL222" s="3"/>
      <c r="QVM222" s="3"/>
      <c r="QVN222" s="3"/>
      <c r="QVO222" s="3"/>
      <c r="QVP222" s="3"/>
      <c r="QVQ222" s="3"/>
      <c r="QVR222" s="3"/>
      <c r="QVS222" s="3"/>
      <c r="QVT222" s="3"/>
      <c r="QVU222" s="3"/>
      <c r="QVV222" s="3"/>
      <c r="QVW222" s="3"/>
      <c r="QVX222" s="3"/>
      <c r="QVY222" s="3"/>
      <c r="QVZ222" s="3"/>
      <c r="QWA222" s="3"/>
      <c r="QWB222" s="3"/>
      <c r="QWC222" s="3"/>
      <c r="QWD222" s="3"/>
      <c r="QWE222" s="3"/>
      <c r="QWF222" s="3"/>
      <c r="QWG222" s="3"/>
      <c r="QWH222" s="3"/>
      <c r="QWI222" s="3"/>
      <c r="QWJ222" s="3"/>
      <c r="QWK222" s="3"/>
      <c r="QWL222" s="3"/>
      <c r="QWM222" s="3"/>
      <c r="QWN222" s="3"/>
      <c r="QWO222" s="3"/>
      <c r="QWP222" s="3"/>
      <c r="QWQ222" s="3"/>
      <c r="QWR222" s="3"/>
      <c r="QWS222" s="3"/>
      <c r="QWT222" s="3"/>
      <c r="QWU222" s="3"/>
      <c r="QWV222" s="3"/>
      <c r="QWW222" s="3"/>
      <c r="QWX222" s="3"/>
      <c r="QWY222" s="3"/>
      <c r="QWZ222" s="3"/>
      <c r="QXA222" s="3"/>
      <c r="QXB222" s="3"/>
      <c r="QXC222" s="3"/>
      <c r="QXD222" s="3"/>
      <c r="QXE222" s="3"/>
      <c r="QXF222" s="3"/>
      <c r="QXG222" s="3"/>
      <c r="QXH222" s="3"/>
      <c r="QXI222" s="3"/>
      <c r="QXJ222" s="3"/>
      <c r="QXK222" s="3"/>
      <c r="QXL222" s="3"/>
      <c r="QXM222" s="3"/>
      <c r="QXN222" s="3"/>
      <c r="QXO222" s="3"/>
      <c r="QXP222" s="3"/>
      <c r="QXQ222" s="3"/>
      <c r="QXR222" s="3"/>
      <c r="QXS222" s="3"/>
      <c r="QXT222" s="3"/>
      <c r="QXU222" s="3"/>
      <c r="QXV222" s="3"/>
      <c r="QXW222" s="3"/>
      <c r="QXX222" s="3"/>
      <c r="QXY222" s="3"/>
      <c r="QXZ222" s="3"/>
      <c r="QYA222" s="3"/>
      <c r="QYB222" s="3"/>
      <c r="QYC222" s="3"/>
      <c r="QYD222" s="3"/>
      <c r="QYE222" s="3"/>
      <c r="QYF222" s="3"/>
      <c r="QYG222" s="3"/>
      <c r="QYH222" s="3"/>
      <c r="QYI222" s="3"/>
      <c r="QYJ222" s="3"/>
      <c r="QYK222" s="3"/>
      <c r="QYL222" s="3"/>
      <c r="QYM222" s="3"/>
      <c r="QYN222" s="3"/>
      <c r="QYO222" s="3"/>
      <c r="QYP222" s="3"/>
      <c r="QYQ222" s="3"/>
      <c r="QYR222" s="3"/>
      <c r="QYS222" s="3"/>
      <c r="QYT222" s="3"/>
      <c r="QYU222" s="3"/>
      <c r="QYV222" s="3"/>
      <c r="QYW222" s="3"/>
      <c r="QYX222" s="3"/>
      <c r="QYY222" s="3"/>
      <c r="QYZ222" s="3"/>
      <c r="QZA222" s="3"/>
      <c r="QZB222" s="3"/>
      <c r="QZC222" s="3"/>
      <c r="QZD222" s="3"/>
      <c r="QZE222" s="3"/>
      <c r="QZF222" s="3"/>
      <c r="QZG222" s="3"/>
      <c r="QZH222" s="3"/>
      <c r="QZI222" s="3"/>
      <c r="QZJ222" s="3"/>
      <c r="QZK222" s="3"/>
      <c r="QZL222" s="3"/>
      <c r="QZM222" s="3"/>
      <c r="QZN222" s="3"/>
      <c r="QZO222" s="3"/>
      <c r="QZP222" s="3"/>
      <c r="QZQ222" s="3"/>
      <c r="QZR222" s="3"/>
      <c r="QZS222" s="3"/>
      <c r="QZT222" s="3"/>
      <c r="QZU222" s="3"/>
      <c r="QZV222" s="3"/>
      <c r="QZW222" s="3"/>
      <c r="QZX222" s="3"/>
      <c r="QZY222" s="3"/>
      <c r="QZZ222" s="3"/>
      <c r="RAA222" s="3"/>
      <c r="RAB222" s="3"/>
      <c r="RAC222" s="3"/>
      <c r="RAD222" s="3"/>
      <c r="RAE222" s="3"/>
      <c r="RAF222" s="3"/>
      <c r="RAG222" s="3"/>
      <c r="RAH222" s="3"/>
      <c r="RAI222" s="3"/>
      <c r="RAJ222" s="3"/>
      <c r="RAK222" s="3"/>
      <c r="RAL222" s="3"/>
      <c r="RAM222" s="3"/>
      <c r="RAN222" s="3"/>
      <c r="RAO222" s="3"/>
      <c r="RAP222" s="3"/>
      <c r="RAQ222" s="3"/>
      <c r="RAR222" s="3"/>
      <c r="RAS222" s="3"/>
      <c r="RAT222" s="3"/>
      <c r="RAU222" s="3"/>
      <c r="RAV222" s="3"/>
      <c r="RAW222" s="3"/>
      <c r="RAX222" s="3"/>
      <c r="RAY222" s="3"/>
      <c r="RAZ222" s="3"/>
      <c r="RBA222" s="3"/>
      <c r="RBB222" s="3"/>
      <c r="RBC222" s="3"/>
      <c r="RBD222" s="3"/>
      <c r="RBE222" s="3"/>
      <c r="RBF222" s="3"/>
      <c r="RBG222" s="3"/>
      <c r="RBH222" s="3"/>
      <c r="RBI222" s="3"/>
      <c r="RBJ222" s="3"/>
      <c r="RBK222" s="3"/>
      <c r="RBL222" s="3"/>
      <c r="RBM222" s="3"/>
      <c r="RBN222" s="3"/>
      <c r="RBO222" s="3"/>
      <c r="RBP222" s="3"/>
      <c r="RBQ222" s="3"/>
      <c r="RBR222" s="3"/>
      <c r="RBS222" s="3"/>
      <c r="RBT222" s="3"/>
      <c r="RBU222" s="3"/>
      <c r="RBV222" s="3"/>
      <c r="RBW222" s="3"/>
      <c r="RBX222" s="3"/>
      <c r="RBY222" s="3"/>
      <c r="RBZ222" s="3"/>
      <c r="RCA222" s="3"/>
      <c r="RCB222" s="3"/>
      <c r="RCC222" s="3"/>
      <c r="RCD222" s="3"/>
      <c r="RCE222" s="3"/>
      <c r="RCF222" s="3"/>
      <c r="RCG222" s="3"/>
      <c r="RCH222" s="3"/>
      <c r="RCI222" s="3"/>
      <c r="RCJ222" s="3"/>
      <c r="RCK222" s="3"/>
      <c r="RCL222" s="3"/>
      <c r="RCM222" s="3"/>
      <c r="RCN222" s="3"/>
      <c r="RCO222" s="3"/>
      <c r="RCP222" s="3"/>
      <c r="RCQ222" s="3"/>
      <c r="RCR222" s="3"/>
      <c r="RCS222" s="3"/>
      <c r="RCT222" s="3"/>
      <c r="RCU222" s="3"/>
      <c r="RCV222" s="3"/>
      <c r="RCW222" s="3"/>
      <c r="RCX222" s="3"/>
      <c r="RCY222" s="3"/>
      <c r="RCZ222" s="3"/>
      <c r="RDA222" s="3"/>
      <c r="RDB222" s="3"/>
      <c r="RDC222" s="3"/>
      <c r="RDD222" s="3"/>
      <c r="RDE222" s="3"/>
      <c r="RDF222" s="3"/>
      <c r="RDG222" s="3"/>
      <c r="RDH222" s="3"/>
      <c r="RDI222" s="3"/>
      <c r="RDJ222" s="3"/>
      <c r="RDK222" s="3"/>
      <c r="RDL222" s="3"/>
      <c r="RDM222" s="3"/>
      <c r="RDN222" s="3"/>
      <c r="RDO222" s="3"/>
      <c r="RDP222" s="3"/>
      <c r="RDQ222" s="3"/>
      <c r="RDR222" s="3"/>
      <c r="RDS222" s="3"/>
      <c r="RDT222" s="3"/>
      <c r="RDU222" s="3"/>
      <c r="RDV222" s="3"/>
      <c r="RDW222" s="3"/>
      <c r="RDX222" s="3"/>
      <c r="RDY222" s="3"/>
      <c r="RDZ222" s="3"/>
      <c r="REA222" s="3"/>
      <c r="REB222" s="3"/>
      <c r="REC222" s="3"/>
      <c r="RED222" s="3"/>
      <c r="REE222" s="3"/>
      <c r="REF222" s="3"/>
      <c r="REG222" s="3"/>
      <c r="REH222" s="3"/>
      <c r="REI222" s="3"/>
      <c r="REJ222" s="3"/>
      <c r="REK222" s="3"/>
      <c r="REL222" s="3"/>
      <c r="REM222" s="3"/>
      <c r="REN222" s="3"/>
      <c r="REO222" s="3"/>
      <c r="REP222" s="3"/>
      <c r="REQ222" s="3"/>
      <c r="RER222" s="3"/>
      <c r="RES222" s="3"/>
      <c r="RET222" s="3"/>
      <c r="REU222" s="3"/>
      <c r="REV222" s="3"/>
      <c r="REW222" s="3"/>
      <c r="REX222" s="3"/>
      <c r="REY222" s="3"/>
      <c r="REZ222" s="3"/>
      <c r="RFA222" s="3"/>
      <c r="RFB222" s="3"/>
      <c r="RFC222" s="3"/>
      <c r="RFD222" s="3"/>
      <c r="RFE222" s="3"/>
      <c r="RFF222" s="3"/>
      <c r="RFG222" s="3"/>
      <c r="RFH222" s="3"/>
      <c r="RFI222" s="3"/>
      <c r="RFJ222" s="3"/>
      <c r="RFK222" s="3"/>
      <c r="RFL222" s="3"/>
      <c r="RFM222" s="3"/>
      <c r="RFN222" s="3"/>
      <c r="RFO222" s="3"/>
      <c r="RFP222" s="3"/>
      <c r="RFQ222" s="3"/>
      <c r="RFR222" s="3"/>
      <c r="RFS222" s="3"/>
      <c r="RFT222" s="3"/>
      <c r="RFU222" s="3"/>
      <c r="RFV222" s="3"/>
      <c r="RFW222" s="3"/>
      <c r="RFX222" s="3"/>
      <c r="RFY222" s="3"/>
      <c r="RFZ222" s="3"/>
      <c r="RGA222" s="3"/>
      <c r="RGB222" s="3"/>
      <c r="RGC222" s="3"/>
      <c r="RGD222" s="3"/>
      <c r="RGE222" s="3"/>
      <c r="RGF222" s="3"/>
      <c r="RGG222" s="3"/>
      <c r="RGH222" s="3"/>
      <c r="RGI222" s="3"/>
      <c r="RGJ222" s="3"/>
      <c r="RGK222" s="3"/>
      <c r="RGL222" s="3"/>
      <c r="RGM222" s="3"/>
      <c r="RGN222" s="3"/>
      <c r="RGO222" s="3"/>
      <c r="RGP222" s="3"/>
      <c r="RGQ222" s="3"/>
      <c r="RGR222" s="3"/>
      <c r="RGS222" s="3"/>
      <c r="RGT222" s="3"/>
      <c r="RGU222" s="3"/>
      <c r="RGV222" s="3"/>
      <c r="RGW222" s="3"/>
      <c r="RGX222" s="3"/>
      <c r="RGY222" s="3"/>
      <c r="RGZ222" s="3"/>
      <c r="RHA222" s="3"/>
      <c r="RHB222" s="3"/>
      <c r="RHC222" s="3"/>
      <c r="RHD222" s="3"/>
      <c r="RHE222" s="3"/>
      <c r="RHF222" s="3"/>
      <c r="RHG222" s="3"/>
      <c r="RHH222" s="3"/>
      <c r="RHI222" s="3"/>
      <c r="RHJ222" s="3"/>
      <c r="RHK222" s="3"/>
      <c r="RHL222" s="3"/>
      <c r="RHM222" s="3"/>
      <c r="RHN222" s="3"/>
      <c r="RHO222" s="3"/>
      <c r="RHP222" s="3"/>
      <c r="RHQ222" s="3"/>
      <c r="RHR222" s="3"/>
      <c r="RHS222" s="3"/>
      <c r="RHT222" s="3"/>
      <c r="RHU222" s="3"/>
      <c r="RHV222" s="3"/>
      <c r="RHW222" s="3"/>
      <c r="RHX222" s="3"/>
      <c r="RHY222" s="3"/>
      <c r="RHZ222" s="3"/>
      <c r="RIA222" s="3"/>
      <c r="RIB222" s="3"/>
      <c r="RIC222" s="3"/>
      <c r="RID222" s="3"/>
      <c r="RIE222" s="3"/>
      <c r="RIF222" s="3"/>
      <c r="RIG222" s="3"/>
      <c r="RIH222" s="3"/>
      <c r="RII222" s="3"/>
      <c r="RIJ222" s="3"/>
      <c r="RIK222" s="3"/>
      <c r="RIL222" s="3"/>
      <c r="RIM222" s="3"/>
      <c r="RIN222" s="3"/>
      <c r="RIO222" s="3"/>
      <c r="RIP222" s="3"/>
      <c r="RIQ222" s="3"/>
      <c r="RIR222" s="3"/>
      <c r="RIS222" s="3"/>
      <c r="RIT222" s="3"/>
      <c r="RIU222" s="3"/>
      <c r="RIV222" s="3"/>
      <c r="RIW222" s="3"/>
      <c r="RIX222" s="3"/>
      <c r="RIY222" s="3"/>
      <c r="RIZ222" s="3"/>
      <c r="RJA222" s="3"/>
      <c r="RJB222" s="3"/>
      <c r="RJC222" s="3"/>
      <c r="RJD222" s="3"/>
      <c r="RJE222" s="3"/>
      <c r="RJF222" s="3"/>
      <c r="RJG222" s="3"/>
      <c r="RJH222" s="3"/>
      <c r="RJI222" s="3"/>
      <c r="RJJ222" s="3"/>
      <c r="RJK222" s="3"/>
      <c r="RJL222" s="3"/>
      <c r="RJM222" s="3"/>
      <c r="RJN222" s="3"/>
      <c r="RJO222" s="3"/>
      <c r="RJP222" s="3"/>
      <c r="RJQ222" s="3"/>
      <c r="RJR222" s="3"/>
      <c r="RJS222" s="3"/>
      <c r="RJT222" s="3"/>
      <c r="RJU222" s="3"/>
      <c r="RJV222" s="3"/>
      <c r="RJW222" s="3"/>
      <c r="RJX222" s="3"/>
      <c r="RJY222" s="3"/>
      <c r="RJZ222" s="3"/>
      <c r="RKA222" s="3"/>
      <c r="RKB222" s="3"/>
      <c r="RKC222" s="3"/>
      <c r="RKD222" s="3"/>
      <c r="RKE222" s="3"/>
      <c r="RKF222" s="3"/>
      <c r="RKG222" s="3"/>
      <c r="RKH222" s="3"/>
      <c r="RKI222" s="3"/>
      <c r="RKJ222" s="3"/>
      <c r="RKK222" s="3"/>
      <c r="RKL222" s="3"/>
      <c r="RKM222" s="3"/>
      <c r="RKN222" s="3"/>
      <c r="RKO222" s="3"/>
      <c r="RKP222" s="3"/>
      <c r="RKQ222" s="3"/>
      <c r="RKR222" s="3"/>
      <c r="RKS222" s="3"/>
      <c r="RKT222" s="3"/>
      <c r="RKU222" s="3"/>
      <c r="RKV222" s="3"/>
      <c r="RKW222" s="3"/>
      <c r="RKX222" s="3"/>
      <c r="RKY222" s="3"/>
      <c r="RKZ222" s="3"/>
      <c r="RLA222" s="3"/>
      <c r="RLB222" s="3"/>
      <c r="RLC222" s="3"/>
      <c r="RLD222" s="3"/>
      <c r="RLE222" s="3"/>
      <c r="RLF222" s="3"/>
      <c r="RLG222" s="3"/>
      <c r="RLH222" s="3"/>
      <c r="RLI222" s="3"/>
      <c r="RLJ222" s="3"/>
      <c r="RLK222" s="3"/>
      <c r="RLL222" s="3"/>
      <c r="RLM222" s="3"/>
      <c r="RLN222" s="3"/>
      <c r="RLO222" s="3"/>
      <c r="RLP222" s="3"/>
      <c r="RLQ222" s="3"/>
      <c r="RLR222" s="3"/>
      <c r="RLS222" s="3"/>
      <c r="RLT222" s="3"/>
      <c r="RLU222" s="3"/>
      <c r="RLV222" s="3"/>
      <c r="RLW222" s="3"/>
      <c r="RLX222" s="3"/>
      <c r="RLY222" s="3"/>
      <c r="RLZ222" s="3"/>
      <c r="RMA222" s="3"/>
      <c r="RMB222" s="3"/>
      <c r="RMC222" s="3"/>
      <c r="RMD222" s="3"/>
      <c r="RME222" s="3"/>
      <c r="RMF222" s="3"/>
      <c r="RMG222" s="3"/>
      <c r="RMH222" s="3"/>
      <c r="RMI222" s="3"/>
      <c r="RMJ222" s="3"/>
      <c r="RMK222" s="3"/>
      <c r="RML222" s="3"/>
      <c r="RMM222" s="3"/>
      <c r="RMN222" s="3"/>
      <c r="RMO222" s="3"/>
      <c r="RMP222" s="3"/>
      <c r="RMQ222" s="3"/>
      <c r="RMR222" s="3"/>
      <c r="RMS222" s="3"/>
      <c r="RMT222" s="3"/>
      <c r="RMU222" s="3"/>
      <c r="RMV222" s="3"/>
      <c r="RMW222" s="3"/>
      <c r="RMX222" s="3"/>
      <c r="RMY222" s="3"/>
      <c r="RMZ222" s="3"/>
      <c r="RNA222" s="3"/>
      <c r="RNB222" s="3"/>
      <c r="RNC222" s="3"/>
      <c r="RND222" s="3"/>
      <c r="RNE222" s="3"/>
      <c r="RNF222" s="3"/>
      <c r="RNG222" s="3"/>
      <c r="RNH222" s="3"/>
      <c r="RNI222" s="3"/>
      <c r="RNJ222" s="3"/>
      <c r="RNK222" s="3"/>
      <c r="RNL222" s="3"/>
      <c r="RNM222" s="3"/>
      <c r="RNN222" s="3"/>
      <c r="RNO222" s="3"/>
      <c r="RNP222" s="3"/>
      <c r="RNQ222" s="3"/>
      <c r="RNR222" s="3"/>
      <c r="RNS222" s="3"/>
      <c r="RNT222" s="3"/>
      <c r="RNU222" s="3"/>
      <c r="RNV222" s="3"/>
      <c r="RNW222" s="3"/>
      <c r="RNX222" s="3"/>
      <c r="RNY222" s="3"/>
      <c r="RNZ222" s="3"/>
      <c r="ROA222" s="3"/>
      <c r="ROB222" s="3"/>
      <c r="ROC222" s="3"/>
      <c r="ROD222" s="3"/>
      <c r="ROE222" s="3"/>
      <c r="ROF222" s="3"/>
      <c r="ROG222" s="3"/>
      <c r="ROH222" s="3"/>
      <c r="ROI222" s="3"/>
      <c r="ROJ222" s="3"/>
      <c r="ROK222" s="3"/>
      <c r="ROL222" s="3"/>
      <c r="ROM222" s="3"/>
      <c r="RON222" s="3"/>
      <c r="ROO222" s="3"/>
      <c r="ROP222" s="3"/>
      <c r="ROQ222" s="3"/>
      <c r="ROR222" s="3"/>
      <c r="ROS222" s="3"/>
      <c r="ROT222" s="3"/>
      <c r="ROU222" s="3"/>
      <c r="ROV222" s="3"/>
      <c r="ROW222" s="3"/>
      <c r="ROX222" s="3"/>
      <c r="ROY222" s="3"/>
      <c r="ROZ222" s="3"/>
      <c r="RPA222" s="3"/>
      <c r="RPB222" s="3"/>
      <c r="RPC222" s="3"/>
      <c r="RPD222" s="3"/>
      <c r="RPE222" s="3"/>
      <c r="RPF222" s="3"/>
      <c r="RPG222" s="3"/>
      <c r="RPH222" s="3"/>
      <c r="RPI222" s="3"/>
      <c r="RPJ222" s="3"/>
      <c r="RPK222" s="3"/>
      <c r="RPL222" s="3"/>
      <c r="RPM222" s="3"/>
      <c r="RPN222" s="3"/>
      <c r="RPO222" s="3"/>
      <c r="RPP222" s="3"/>
      <c r="RPQ222" s="3"/>
      <c r="RPR222" s="3"/>
      <c r="RPS222" s="3"/>
      <c r="RPT222" s="3"/>
      <c r="RPU222" s="3"/>
      <c r="RPV222" s="3"/>
      <c r="RPW222" s="3"/>
      <c r="RPX222" s="3"/>
      <c r="RPY222" s="3"/>
      <c r="RPZ222" s="3"/>
      <c r="RQA222" s="3"/>
      <c r="RQB222" s="3"/>
      <c r="RQC222" s="3"/>
      <c r="RQD222" s="3"/>
      <c r="RQE222" s="3"/>
      <c r="RQF222" s="3"/>
      <c r="RQG222" s="3"/>
      <c r="RQH222" s="3"/>
      <c r="RQI222" s="3"/>
      <c r="RQJ222" s="3"/>
      <c r="RQK222" s="3"/>
      <c r="RQL222" s="3"/>
      <c r="RQM222" s="3"/>
      <c r="RQN222" s="3"/>
      <c r="RQO222" s="3"/>
      <c r="RQP222" s="3"/>
      <c r="RQQ222" s="3"/>
      <c r="RQR222" s="3"/>
      <c r="RQS222" s="3"/>
      <c r="RQT222" s="3"/>
      <c r="RQU222" s="3"/>
      <c r="RQV222" s="3"/>
      <c r="RQW222" s="3"/>
      <c r="RQX222" s="3"/>
      <c r="RQY222" s="3"/>
      <c r="RQZ222" s="3"/>
      <c r="RRA222" s="3"/>
      <c r="RRB222" s="3"/>
      <c r="RRC222" s="3"/>
      <c r="RRD222" s="3"/>
      <c r="RRE222" s="3"/>
      <c r="RRF222" s="3"/>
      <c r="RRG222" s="3"/>
      <c r="RRH222" s="3"/>
      <c r="RRI222" s="3"/>
      <c r="RRJ222" s="3"/>
      <c r="RRK222" s="3"/>
      <c r="RRL222" s="3"/>
      <c r="RRM222" s="3"/>
      <c r="RRN222" s="3"/>
      <c r="RRO222" s="3"/>
      <c r="RRP222" s="3"/>
      <c r="RRQ222" s="3"/>
      <c r="RRR222" s="3"/>
      <c r="RRS222" s="3"/>
      <c r="RRT222" s="3"/>
      <c r="RRU222" s="3"/>
      <c r="RRV222" s="3"/>
      <c r="RRW222" s="3"/>
      <c r="RRX222" s="3"/>
      <c r="RRY222" s="3"/>
      <c r="RRZ222" s="3"/>
      <c r="RSA222" s="3"/>
      <c r="RSB222" s="3"/>
      <c r="RSC222" s="3"/>
      <c r="RSD222" s="3"/>
      <c r="RSE222" s="3"/>
      <c r="RSF222" s="3"/>
      <c r="RSG222" s="3"/>
      <c r="RSH222" s="3"/>
      <c r="RSI222" s="3"/>
      <c r="RSJ222" s="3"/>
      <c r="RSK222" s="3"/>
      <c r="RSL222" s="3"/>
      <c r="RSM222" s="3"/>
      <c r="RSN222" s="3"/>
      <c r="RSO222" s="3"/>
      <c r="RSP222" s="3"/>
      <c r="RSQ222" s="3"/>
      <c r="RSR222" s="3"/>
      <c r="RSS222" s="3"/>
      <c r="RST222" s="3"/>
      <c r="RSU222" s="3"/>
      <c r="RSV222" s="3"/>
      <c r="RSW222" s="3"/>
      <c r="RSX222" s="3"/>
      <c r="RSY222" s="3"/>
      <c r="RSZ222" s="3"/>
      <c r="RTA222" s="3"/>
      <c r="RTB222" s="3"/>
      <c r="RTC222" s="3"/>
      <c r="RTD222" s="3"/>
      <c r="RTE222" s="3"/>
      <c r="RTF222" s="3"/>
      <c r="RTG222" s="3"/>
      <c r="RTH222" s="3"/>
      <c r="RTI222" s="3"/>
      <c r="RTJ222" s="3"/>
      <c r="RTK222" s="3"/>
      <c r="RTL222" s="3"/>
      <c r="RTM222" s="3"/>
      <c r="RTN222" s="3"/>
      <c r="RTO222" s="3"/>
      <c r="RTP222" s="3"/>
      <c r="RTQ222" s="3"/>
      <c r="RTR222" s="3"/>
      <c r="RTS222" s="3"/>
      <c r="RTT222" s="3"/>
      <c r="RTU222" s="3"/>
      <c r="RTV222" s="3"/>
      <c r="RTW222" s="3"/>
      <c r="RTX222" s="3"/>
      <c r="RTY222" s="3"/>
      <c r="RTZ222" s="3"/>
      <c r="RUA222" s="3"/>
      <c r="RUB222" s="3"/>
      <c r="RUC222" s="3"/>
      <c r="RUD222" s="3"/>
      <c r="RUE222" s="3"/>
      <c r="RUF222" s="3"/>
      <c r="RUG222" s="3"/>
      <c r="RUH222" s="3"/>
      <c r="RUI222" s="3"/>
      <c r="RUJ222" s="3"/>
      <c r="RUK222" s="3"/>
      <c r="RUL222" s="3"/>
      <c r="RUM222" s="3"/>
      <c r="RUN222" s="3"/>
      <c r="RUO222" s="3"/>
      <c r="RUP222" s="3"/>
      <c r="RUQ222" s="3"/>
      <c r="RUR222" s="3"/>
      <c r="RUS222" s="3"/>
      <c r="RUT222" s="3"/>
      <c r="RUU222" s="3"/>
      <c r="RUV222" s="3"/>
      <c r="RUW222" s="3"/>
      <c r="RUX222" s="3"/>
      <c r="RUY222" s="3"/>
      <c r="RUZ222" s="3"/>
      <c r="RVA222" s="3"/>
      <c r="RVB222" s="3"/>
      <c r="RVC222" s="3"/>
      <c r="RVD222" s="3"/>
      <c r="RVE222" s="3"/>
      <c r="RVF222" s="3"/>
      <c r="RVG222" s="3"/>
      <c r="RVH222" s="3"/>
      <c r="RVI222" s="3"/>
      <c r="RVJ222" s="3"/>
      <c r="RVK222" s="3"/>
      <c r="RVL222" s="3"/>
      <c r="RVM222" s="3"/>
      <c r="RVN222" s="3"/>
      <c r="RVO222" s="3"/>
      <c r="RVP222" s="3"/>
      <c r="RVQ222" s="3"/>
      <c r="RVR222" s="3"/>
      <c r="RVS222" s="3"/>
      <c r="RVT222" s="3"/>
      <c r="RVU222" s="3"/>
      <c r="RVV222" s="3"/>
      <c r="RVW222" s="3"/>
      <c r="RVX222" s="3"/>
      <c r="RVY222" s="3"/>
      <c r="RVZ222" s="3"/>
      <c r="RWA222" s="3"/>
      <c r="RWB222" s="3"/>
      <c r="RWC222" s="3"/>
      <c r="RWD222" s="3"/>
      <c r="RWE222" s="3"/>
      <c r="RWF222" s="3"/>
      <c r="RWG222" s="3"/>
      <c r="RWH222" s="3"/>
      <c r="RWI222" s="3"/>
      <c r="RWJ222" s="3"/>
      <c r="RWK222" s="3"/>
      <c r="RWL222" s="3"/>
      <c r="RWM222" s="3"/>
      <c r="RWN222" s="3"/>
      <c r="RWO222" s="3"/>
      <c r="RWP222" s="3"/>
      <c r="RWQ222" s="3"/>
      <c r="RWR222" s="3"/>
      <c r="RWS222" s="3"/>
      <c r="RWT222" s="3"/>
      <c r="RWU222" s="3"/>
      <c r="RWV222" s="3"/>
      <c r="RWW222" s="3"/>
      <c r="RWX222" s="3"/>
      <c r="RWY222" s="3"/>
      <c r="RWZ222" s="3"/>
      <c r="RXA222" s="3"/>
      <c r="RXB222" s="3"/>
      <c r="RXC222" s="3"/>
      <c r="RXD222" s="3"/>
      <c r="RXE222" s="3"/>
      <c r="RXF222" s="3"/>
      <c r="RXG222" s="3"/>
      <c r="RXH222" s="3"/>
      <c r="RXI222" s="3"/>
      <c r="RXJ222" s="3"/>
      <c r="RXK222" s="3"/>
      <c r="RXL222" s="3"/>
      <c r="RXM222" s="3"/>
      <c r="RXN222" s="3"/>
      <c r="RXO222" s="3"/>
      <c r="RXP222" s="3"/>
      <c r="RXQ222" s="3"/>
      <c r="RXR222" s="3"/>
      <c r="RXS222" s="3"/>
      <c r="RXT222" s="3"/>
      <c r="RXU222" s="3"/>
      <c r="RXV222" s="3"/>
      <c r="RXW222" s="3"/>
      <c r="RXX222" s="3"/>
      <c r="RXY222" s="3"/>
      <c r="RXZ222" s="3"/>
      <c r="RYA222" s="3"/>
      <c r="RYB222" s="3"/>
      <c r="RYC222" s="3"/>
      <c r="RYD222" s="3"/>
      <c r="RYE222" s="3"/>
      <c r="RYF222" s="3"/>
      <c r="RYG222" s="3"/>
      <c r="RYH222" s="3"/>
      <c r="RYI222" s="3"/>
      <c r="RYJ222" s="3"/>
      <c r="RYK222" s="3"/>
      <c r="RYL222" s="3"/>
      <c r="RYM222" s="3"/>
      <c r="RYN222" s="3"/>
      <c r="RYO222" s="3"/>
      <c r="RYP222" s="3"/>
      <c r="RYQ222" s="3"/>
      <c r="RYR222" s="3"/>
      <c r="RYS222" s="3"/>
      <c r="RYT222" s="3"/>
      <c r="RYU222" s="3"/>
      <c r="RYV222" s="3"/>
      <c r="RYW222" s="3"/>
      <c r="RYX222" s="3"/>
      <c r="RYY222" s="3"/>
      <c r="RYZ222" s="3"/>
      <c r="RZA222" s="3"/>
      <c r="RZB222" s="3"/>
      <c r="RZC222" s="3"/>
      <c r="RZD222" s="3"/>
      <c r="RZE222" s="3"/>
      <c r="RZF222" s="3"/>
      <c r="RZG222" s="3"/>
      <c r="RZH222" s="3"/>
      <c r="RZI222" s="3"/>
      <c r="RZJ222" s="3"/>
      <c r="RZK222" s="3"/>
      <c r="RZL222" s="3"/>
      <c r="RZM222" s="3"/>
      <c r="RZN222" s="3"/>
      <c r="RZO222" s="3"/>
      <c r="RZP222" s="3"/>
      <c r="RZQ222" s="3"/>
      <c r="RZR222" s="3"/>
      <c r="RZS222" s="3"/>
      <c r="RZT222" s="3"/>
      <c r="RZU222" s="3"/>
      <c r="RZV222" s="3"/>
      <c r="RZW222" s="3"/>
      <c r="RZX222" s="3"/>
      <c r="RZY222" s="3"/>
      <c r="RZZ222" s="3"/>
      <c r="SAA222" s="3"/>
      <c r="SAB222" s="3"/>
      <c r="SAC222" s="3"/>
      <c r="SAD222" s="3"/>
      <c r="SAE222" s="3"/>
      <c r="SAF222" s="3"/>
      <c r="SAG222" s="3"/>
      <c r="SAH222" s="3"/>
      <c r="SAI222" s="3"/>
      <c r="SAJ222" s="3"/>
      <c r="SAK222" s="3"/>
      <c r="SAL222" s="3"/>
      <c r="SAM222" s="3"/>
      <c r="SAN222" s="3"/>
      <c r="SAO222" s="3"/>
      <c r="SAP222" s="3"/>
      <c r="SAQ222" s="3"/>
      <c r="SAR222" s="3"/>
      <c r="SAS222" s="3"/>
      <c r="SAT222" s="3"/>
      <c r="SAU222" s="3"/>
      <c r="SAV222" s="3"/>
      <c r="SAW222" s="3"/>
      <c r="SAX222" s="3"/>
      <c r="SAY222" s="3"/>
      <c r="SAZ222" s="3"/>
      <c r="SBA222" s="3"/>
      <c r="SBB222" s="3"/>
      <c r="SBC222" s="3"/>
      <c r="SBD222" s="3"/>
      <c r="SBE222" s="3"/>
      <c r="SBF222" s="3"/>
      <c r="SBG222" s="3"/>
      <c r="SBH222" s="3"/>
      <c r="SBI222" s="3"/>
      <c r="SBJ222" s="3"/>
      <c r="SBK222" s="3"/>
      <c r="SBL222" s="3"/>
      <c r="SBM222" s="3"/>
      <c r="SBN222" s="3"/>
      <c r="SBO222" s="3"/>
      <c r="SBP222" s="3"/>
      <c r="SBQ222" s="3"/>
      <c r="SBR222" s="3"/>
      <c r="SBS222" s="3"/>
      <c r="SBT222" s="3"/>
      <c r="SBU222" s="3"/>
      <c r="SBV222" s="3"/>
      <c r="SBW222" s="3"/>
      <c r="SBX222" s="3"/>
      <c r="SBY222" s="3"/>
      <c r="SBZ222" s="3"/>
      <c r="SCA222" s="3"/>
      <c r="SCB222" s="3"/>
      <c r="SCC222" s="3"/>
      <c r="SCD222" s="3"/>
      <c r="SCE222" s="3"/>
      <c r="SCF222" s="3"/>
      <c r="SCG222" s="3"/>
      <c r="SCH222" s="3"/>
      <c r="SCI222" s="3"/>
      <c r="SCJ222" s="3"/>
      <c r="SCK222" s="3"/>
      <c r="SCL222" s="3"/>
      <c r="SCM222" s="3"/>
      <c r="SCN222" s="3"/>
      <c r="SCO222" s="3"/>
      <c r="SCP222" s="3"/>
      <c r="SCQ222" s="3"/>
      <c r="SCR222" s="3"/>
      <c r="SCS222" s="3"/>
      <c r="SCT222" s="3"/>
      <c r="SCU222" s="3"/>
      <c r="SCV222" s="3"/>
      <c r="SCW222" s="3"/>
      <c r="SCX222" s="3"/>
      <c r="SCY222" s="3"/>
      <c r="SCZ222" s="3"/>
      <c r="SDA222" s="3"/>
      <c r="SDB222" s="3"/>
      <c r="SDC222" s="3"/>
      <c r="SDD222" s="3"/>
      <c r="SDE222" s="3"/>
      <c r="SDF222" s="3"/>
      <c r="SDG222" s="3"/>
      <c r="SDH222" s="3"/>
      <c r="SDI222" s="3"/>
      <c r="SDJ222" s="3"/>
      <c r="SDK222" s="3"/>
      <c r="SDL222" s="3"/>
      <c r="SDM222" s="3"/>
      <c r="SDN222" s="3"/>
      <c r="SDO222" s="3"/>
      <c r="SDP222" s="3"/>
      <c r="SDQ222" s="3"/>
      <c r="SDR222" s="3"/>
      <c r="SDS222" s="3"/>
      <c r="SDT222" s="3"/>
      <c r="SDU222" s="3"/>
      <c r="SDV222" s="3"/>
      <c r="SDW222" s="3"/>
      <c r="SDX222" s="3"/>
      <c r="SDY222" s="3"/>
      <c r="SDZ222" s="3"/>
      <c r="SEA222" s="3"/>
      <c r="SEB222" s="3"/>
      <c r="SEC222" s="3"/>
      <c r="SED222" s="3"/>
      <c r="SEE222" s="3"/>
      <c r="SEF222" s="3"/>
      <c r="SEG222" s="3"/>
      <c r="SEH222" s="3"/>
      <c r="SEI222" s="3"/>
      <c r="SEJ222" s="3"/>
      <c r="SEK222" s="3"/>
      <c r="SEL222" s="3"/>
      <c r="SEM222" s="3"/>
      <c r="SEN222" s="3"/>
      <c r="SEO222" s="3"/>
      <c r="SEP222" s="3"/>
      <c r="SEQ222" s="3"/>
      <c r="SER222" s="3"/>
      <c r="SES222" s="3"/>
      <c r="SET222" s="3"/>
      <c r="SEU222" s="3"/>
      <c r="SEV222" s="3"/>
      <c r="SEW222" s="3"/>
      <c r="SEX222" s="3"/>
      <c r="SEY222" s="3"/>
      <c r="SEZ222" s="3"/>
      <c r="SFA222" s="3"/>
      <c r="SFB222" s="3"/>
      <c r="SFC222" s="3"/>
      <c r="SFD222" s="3"/>
      <c r="SFE222" s="3"/>
      <c r="SFF222" s="3"/>
      <c r="SFG222" s="3"/>
      <c r="SFH222" s="3"/>
      <c r="SFI222" s="3"/>
      <c r="SFJ222" s="3"/>
      <c r="SFK222" s="3"/>
      <c r="SFL222" s="3"/>
      <c r="SFM222" s="3"/>
      <c r="SFN222" s="3"/>
      <c r="SFO222" s="3"/>
      <c r="SFP222" s="3"/>
      <c r="SFQ222" s="3"/>
      <c r="SFR222" s="3"/>
      <c r="SFS222" s="3"/>
      <c r="SFT222" s="3"/>
      <c r="SFU222" s="3"/>
      <c r="SFV222" s="3"/>
      <c r="SFW222" s="3"/>
      <c r="SFX222" s="3"/>
      <c r="SFY222" s="3"/>
      <c r="SFZ222" s="3"/>
      <c r="SGA222" s="3"/>
      <c r="SGB222" s="3"/>
      <c r="SGC222" s="3"/>
      <c r="SGD222" s="3"/>
      <c r="SGE222" s="3"/>
      <c r="SGF222" s="3"/>
      <c r="SGG222" s="3"/>
      <c r="SGH222" s="3"/>
      <c r="SGI222" s="3"/>
      <c r="SGJ222" s="3"/>
      <c r="SGK222" s="3"/>
      <c r="SGL222" s="3"/>
      <c r="SGM222" s="3"/>
      <c r="SGN222" s="3"/>
      <c r="SGO222" s="3"/>
      <c r="SGP222" s="3"/>
      <c r="SGQ222" s="3"/>
      <c r="SGR222" s="3"/>
      <c r="SGS222" s="3"/>
      <c r="SGT222" s="3"/>
      <c r="SGU222" s="3"/>
      <c r="SGV222" s="3"/>
      <c r="SGW222" s="3"/>
      <c r="SGX222" s="3"/>
      <c r="SGY222" s="3"/>
      <c r="SGZ222" s="3"/>
      <c r="SHA222" s="3"/>
      <c r="SHB222" s="3"/>
      <c r="SHC222" s="3"/>
      <c r="SHD222" s="3"/>
      <c r="SHE222" s="3"/>
      <c r="SHF222" s="3"/>
      <c r="SHG222" s="3"/>
      <c r="SHH222" s="3"/>
      <c r="SHI222" s="3"/>
      <c r="SHJ222" s="3"/>
      <c r="SHK222" s="3"/>
      <c r="SHL222" s="3"/>
      <c r="SHM222" s="3"/>
      <c r="SHN222" s="3"/>
      <c r="SHO222" s="3"/>
      <c r="SHP222" s="3"/>
      <c r="SHQ222" s="3"/>
      <c r="SHR222" s="3"/>
      <c r="SHS222" s="3"/>
      <c r="SHT222" s="3"/>
      <c r="SHU222" s="3"/>
      <c r="SHV222" s="3"/>
      <c r="SHW222" s="3"/>
      <c r="SHX222" s="3"/>
      <c r="SHY222" s="3"/>
      <c r="SHZ222" s="3"/>
      <c r="SIA222" s="3"/>
      <c r="SIB222" s="3"/>
      <c r="SIC222" s="3"/>
      <c r="SID222" s="3"/>
      <c r="SIE222" s="3"/>
      <c r="SIF222" s="3"/>
      <c r="SIG222" s="3"/>
      <c r="SIH222" s="3"/>
      <c r="SII222" s="3"/>
      <c r="SIJ222" s="3"/>
      <c r="SIK222" s="3"/>
      <c r="SIL222" s="3"/>
      <c r="SIM222" s="3"/>
      <c r="SIN222" s="3"/>
      <c r="SIO222" s="3"/>
      <c r="SIP222" s="3"/>
      <c r="SIQ222" s="3"/>
      <c r="SIR222" s="3"/>
      <c r="SIS222" s="3"/>
      <c r="SIT222" s="3"/>
      <c r="SIU222" s="3"/>
      <c r="SIV222" s="3"/>
      <c r="SIW222" s="3"/>
      <c r="SIX222" s="3"/>
      <c r="SIY222" s="3"/>
      <c r="SIZ222" s="3"/>
      <c r="SJA222" s="3"/>
      <c r="SJB222" s="3"/>
      <c r="SJC222" s="3"/>
      <c r="SJD222" s="3"/>
      <c r="SJE222" s="3"/>
      <c r="SJF222" s="3"/>
      <c r="SJG222" s="3"/>
      <c r="SJH222" s="3"/>
      <c r="SJI222" s="3"/>
      <c r="SJJ222" s="3"/>
      <c r="SJK222" s="3"/>
      <c r="SJL222" s="3"/>
      <c r="SJM222" s="3"/>
      <c r="SJN222" s="3"/>
      <c r="SJO222" s="3"/>
      <c r="SJP222" s="3"/>
      <c r="SJQ222" s="3"/>
      <c r="SJR222" s="3"/>
      <c r="SJS222" s="3"/>
      <c r="SJT222" s="3"/>
      <c r="SJU222" s="3"/>
      <c r="SJV222" s="3"/>
      <c r="SJW222" s="3"/>
      <c r="SJX222" s="3"/>
      <c r="SJY222" s="3"/>
      <c r="SJZ222" s="3"/>
      <c r="SKA222" s="3"/>
      <c r="SKB222" s="3"/>
      <c r="SKC222" s="3"/>
      <c r="SKD222" s="3"/>
      <c r="SKE222" s="3"/>
      <c r="SKF222" s="3"/>
      <c r="SKG222" s="3"/>
      <c r="SKH222" s="3"/>
      <c r="SKI222" s="3"/>
      <c r="SKJ222" s="3"/>
      <c r="SKK222" s="3"/>
      <c r="SKL222" s="3"/>
      <c r="SKM222" s="3"/>
      <c r="SKN222" s="3"/>
      <c r="SKO222" s="3"/>
      <c r="SKP222" s="3"/>
      <c r="SKQ222" s="3"/>
      <c r="SKR222" s="3"/>
      <c r="SKS222" s="3"/>
      <c r="SKT222" s="3"/>
      <c r="SKU222" s="3"/>
      <c r="SKV222" s="3"/>
      <c r="SKW222" s="3"/>
      <c r="SKX222" s="3"/>
      <c r="SKY222" s="3"/>
      <c r="SKZ222" s="3"/>
      <c r="SLA222" s="3"/>
      <c r="SLB222" s="3"/>
      <c r="SLC222" s="3"/>
      <c r="SLD222" s="3"/>
      <c r="SLE222" s="3"/>
      <c r="SLF222" s="3"/>
      <c r="SLG222" s="3"/>
      <c r="SLH222" s="3"/>
      <c r="SLI222" s="3"/>
      <c r="SLJ222" s="3"/>
      <c r="SLK222" s="3"/>
      <c r="SLL222" s="3"/>
      <c r="SLM222" s="3"/>
      <c r="SLN222" s="3"/>
      <c r="SLO222" s="3"/>
      <c r="SLP222" s="3"/>
      <c r="SLQ222" s="3"/>
      <c r="SLR222" s="3"/>
      <c r="SLS222" s="3"/>
      <c r="SLT222" s="3"/>
      <c r="SLU222" s="3"/>
      <c r="SLV222" s="3"/>
      <c r="SLW222" s="3"/>
      <c r="SLX222" s="3"/>
      <c r="SLY222" s="3"/>
      <c r="SLZ222" s="3"/>
      <c r="SMA222" s="3"/>
      <c r="SMB222" s="3"/>
      <c r="SMC222" s="3"/>
      <c r="SMD222" s="3"/>
      <c r="SME222" s="3"/>
      <c r="SMF222" s="3"/>
      <c r="SMG222" s="3"/>
      <c r="SMH222" s="3"/>
      <c r="SMI222" s="3"/>
      <c r="SMJ222" s="3"/>
      <c r="SMK222" s="3"/>
      <c r="SML222" s="3"/>
      <c r="SMM222" s="3"/>
      <c r="SMN222" s="3"/>
      <c r="SMO222" s="3"/>
      <c r="SMP222" s="3"/>
      <c r="SMQ222" s="3"/>
      <c r="SMR222" s="3"/>
      <c r="SMS222" s="3"/>
      <c r="SMT222" s="3"/>
      <c r="SMU222" s="3"/>
      <c r="SMV222" s="3"/>
      <c r="SMW222" s="3"/>
      <c r="SMX222" s="3"/>
      <c r="SMY222" s="3"/>
      <c r="SMZ222" s="3"/>
      <c r="SNA222" s="3"/>
      <c r="SNB222" s="3"/>
      <c r="SNC222" s="3"/>
      <c r="SND222" s="3"/>
      <c r="SNE222" s="3"/>
      <c r="SNF222" s="3"/>
      <c r="SNG222" s="3"/>
      <c r="SNH222" s="3"/>
      <c r="SNI222" s="3"/>
      <c r="SNJ222" s="3"/>
      <c r="SNK222" s="3"/>
      <c r="SNL222" s="3"/>
      <c r="SNM222" s="3"/>
      <c r="SNN222" s="3"/>
      <c r="SNO222" s="3"/>
      <c r="SNP222" s="3"/>
      <c r="SNQ222" s="3"/>
      <c r="SNR222" s="3"/>
      <c r="SNS222" s="3"/>
      <c r="SNT222" s="3"/>
      <c r="SNU222" s="3"/>
      <c r="SNV222" s="3"/>
      <c r="SNW222" s="3"/>
      <c r="SNX222" s="3"/>
      <c r="SNY222" s="3"/>
      <c r="SNZ222" s="3"/>
      <c r="SOA222" s="3"/>
      <c r="SOB222" s="3"/>
      <c r="SOC222" s="3"/>
      <c r="SOD222" s="3"/>
      <c r="SOE222" s="3"/>
      <c r="SOF222" s="3"/>
      <c r="SOG222" s="3"/>
      <c r="SOH222" s="3"/>
      <c r="SOI222" s="3"/>
      <c r="SOJ222" s="3"/>
      <c r="SOK222" s="3"/>
      <c r="SOL222" s="3"/>
      <c r="SOM222" s="3"/>
      <c r="SON222" s="3"/>
      <c r="SOO222" s="3"/>
      <c r="SOP222" s="3"/>
      <c r="SOQ222" s="3"/>
      <c r="SOR222" s="3"/>
      <c r="SOS222" s="3"/>
      <c r="SOT222" s="3"/>
      <c r="SOU222" s="3"/>
      <c r="SOV222" s="3"/>
      <c r="SOW222" s="3"/>
      <c r="SOX222" s="3"/>
      <c r="SOY222" s="3"/>
      <c r="SOZ222" s="3"/>
      <c r="SPA222" s="3"/>
      <c r="SPB222" s="3"/>
      <c r="SPC222" s="3"/>
      <c r="SPD222" s="3"/>
      <c r="SPE222" s="3"/>
      <c r="SPF222" s="3"/>
      <c r="SPG222" s="3"/>
      <c r="SPH222" s="3"/>
      <c r="SPI222" s="3"/>
      <c r="SPJ222" s="3"/>
      <c r="SPK222" s="3"/>
      <c r="SPL222" s="3"/>
      <c r="SPM222" s="3"/>
      <c r="SPN222" s="3"/>
      <c r="SPO222" s="3"/>
      <c r="SPP222" s="3"/>
      <c r="SPQ222" s="3"/>
      <c r="SPR222" s="3"/>
      <c r="SPS222" s="3"/>
      <c r="SPT222" s="3"/>
      <c r="SPU222" s="3"/>
      <c r="SPV222" s="3"/>
      <c r="SPW222" s="3"/>
      <c r="SPX222" s="3"/>
      <c r="SPY222" s="3"/>
      <c r="SPZ222" s="3"/>
      <c r="SQA222" s="3"/>
      <c r="SQB222" s="3"/>
      <c r="SQC222" s="3"/>
      <c r="SQD222" s="3"/>
      <c r="SQE222" s="3"/>
      <c r="SQF222" s="3"/>
      <c r="SQG222" s="3"/>
      <c r="SQH222" s="3"/>
      <c r="SQI222" s="3"/>
      <c r="SQJ222" s="3"/>
      <c r="SQK222" s="3"/>
      <c r="SQL222" s="3"/>
      <c r="SQM222" s="3"/>
      <c r="SQN222" s="3"/>
      <c r="SQO222" s="3"/>
      <c r="SQP222" s="3"/>
      <c r="SQQ222" s="3"/>
      <c r="SQR222" s="3"/>
      <c r="SQS222" s="3"/>
      <c r="SQT222" s="3"/>
      <c r="SQU222" s="3"/>
      <c r="SQV222" s="3"/>
      <c r="SQW222" s="3"/>
      <c r="SQX222" s="3"/>
      <c r="SQY222" s="3"/>
      <c r="SQZ222" s="3"/>
      <c r="SRA222" s="3"/>
      <c r="SRB222" s="3"/>
      <c r="SRC222" s="3"/>
      <c r="SRD222" s="3"/>
      <c r="SRE222" s="3"/>
      <c r="SRF222" s="3"/>
      <c r="SRG222" s="3"/>
      <c r="SRH222" s="3"/>
      <c r="SRI222" s="3"/>
      <c r="SRJ222" s="3"/>
      <c r="SRK222" s="3"/>
      <c r="SRL222" s="3"/>
      <c r="SRM222" s="3"/>
      <c r="SRN222" s="3"/>
      <c r="SRO222" s="3"/>
      <c r="SRP222" s="3"/>
      <c r="SRQ222" s="3"/>
      <c r="SRR222" s="3"/>
      <c r="SRS222" s="3"/>
      <c r="SRT222" s="3"/>
      <c r="SRU222" s="3"/>
      <c r="SRV222" s="3"/>
      <c r="SRW222" s="3"/>
      <c r="SRX222" s="3"/>
      <c r="SRY222" s="3"/>
      <c r="SRZ222" s="3"/>
      <c r="SSA222" s="3"/>
      <c r="SSB222" s="3"/>
      <c r="SSC222" s="3"/>
      <c r="SSD222" s="3"/>
      <c r="SSE222" s="3"/>
      <c r="SSF222" s="3"/>
      <c r="SSG222" s="3"/>
      <c r="SSH222" s="3"/>
      <c r="SSI222" s="3"/>
      <c r="SSJ222" s="3"/>
      <c r="SSK222" s="3"/>
      <c r="SSL222" s="3"/>
      <c r="SSM222" s="3"/>
      <c r="SSN222" s="3"/>
      <c r="SSO222" s="3"/>
      <c r="SSP222" s="3"/>
      <c r="SSQ222" s="3"/>
      <c r="SSR222" s="3"/>
      <c r="SSS222" s="3"/>
      <c r="SST222" s="3"/>
      <c r="SSU222" s="3"/>
      <c r="SSV222" s="3"/>
      <c r="SSW222" s="3"/>
      <c r="SSX222" s="3"/>
      <c r="SSY222" s="3"/>
      <c r="SSZ222" s="3"/>
      <c r="STA222" s="3"/>
      <c r="STB222" s="3"/>
      <c r="STC222" s="3"/>
      <c r="STD222" s="3"/>
      <c r="STE222" s="3"/>
      <c r="STF222" s="3"/>
      <c r="STG222" s="3"/>
      <c r="STH222" s="3"/>
      <c r="STI222" s="3"/>
      <c r="STJ222" s="3"/>
      <c r="STK222" s="3"/>
      <c r="STL222" s="3"/>
      <c r="STM222" s="3"/>
      <c r="STN222" s="3"/>
      <c r="STO222" s="3"/>
      <c r="STP222" s="3"/>
      <c r="STQ222" s="3"/>
      <c r="STR222" s="3"/>
      <c r="STS222" s="3"/>
      <c r="STT222" s="3"/>
      <c r="STU222" s="3"/>
      <c r="STV222" s="3"/>
      <c r="STW222" s="3"/>
      <c r="STX222" s="3"/>
      <c r="STY222" s="3"/>
      <c r="STZ222" s="3"/>
      <c r="SUA222" s="3"/>
      <c r="SUB222" s="3"/>
      <c r="SUC222" s="3"/>
      <c r="SUD222" s="3"/>
      <c r="SUE222" s="3"/>
      <c r="SUF222" s="3"/>
      <c r="SUG222" s="3"/>
      <c r="SUH222" s="3"/>
      <c r="SUI222" s="3"/>
      <c r="SUJ222" s="3"/>
      <c r="SUK222" s="3"/>
      <c r="SUL222" s="3"/>
      <c r="SUM222" s="3"/>
      <c r="SUN222" s="3"/>
      <c r="SUO222" s="3"/>
      <c r="SUP222" s="3"/>
      <c r="SUQ222" s="3"/>
      <c r="SUR222" s="3"/>
      <c r="SUS222" s="3"/>
      <c r="SUT222" s="3"/>
      <c r="SUU222" s="3"/>
      <c r="SUV222" s="3"/>
      <c r="SUW222" s="3"/>
      <c r="SUX222" s="3"/>
      <c r="SUY222" s="3"/>
      <c r="SUZ222" s="3"/>
      <c r="SVA222" s="3"/>
      <c r="SVB222" s="3"/>
      <c r="SVC222" s="3"/>
      <c r="SVD222" s="3"/>
      <c r="SVE222" s="3"/>
      <c r="SVF222" s="3"/>
      <c r="SVG222" s="3"/>
      <c r="SVH222" s="3"/>
      <c r="SVI222" s="3"/>
      <c r="SVJ222" s="3"/>
      <c r="SVK222" s="3"/>
      <c r="SVL222" s="3"/>
      <c r="SVM222" s="3"/>
      <c r="SVN222" s="3"/>
      <c r="SVO222" s="3"/>
      <c r="SVP222" s="3"/>
      <c r="SVQ222" s="3"/>
      <c r="SVR222" s="3"/>
      <c r="SVS222" s="3"/>
      <c r="SVT222" s="3"/>
      <c r="SVU222" s="3"/>
      <c r="SVV222" s="3"/>
      <c r="SVW222" s="3"/>
      <c r="SVX222" s="3"/>
      <c r="SVY222" s="3"/>
      <c r="SVZ222" s="3"/>
      <c r="SWA222" s="3"/>
      <c r="SWB222" s="3"/>
      <c r="SWC222" s="3"/>
      <c r="SWD222" s="3"/>
      <c r="SWE222" s="3"/>
      <c r="SWF222" s="3"/>
      <c r="SWG222" s="3"/>
      <c r="SWH222" s="3"/>
      <c r="SWI222" s="3"/>
      <c r="SWJ222" s="3"/>
      <c r="SWK222" s="3"/>
      <c r="SWL222" s="3"/>
      <c r="SWM222" s="3"/>
      <c r="SWN222" s="3"/>
      <c r="SWO222" s="3"/>
      <c r="SWP222" s="3"/>
      <c r="SWQ222" s="3"/>
      <c r="SWR222" s="3"/>
      <c r="SWS222" s="3"/>
      <c r="SWT222" s="3"/>
      <c r="SWU222" s="3"/>
      <c r="SWV222" s="3"/>
      <c r="SWW222" s="3"/>
      <c r="SWX222" s="3"/>
      <c r="SWY222" s="3"/>
      <c r="SWZ222" s="3"/>
      <c r="SXA222" s="3"/>
      <c r="SXB222" s="3"/>
      <c r="SXC222" s="3"/>
      <c r="SXD222" s="3"/>
      <c r="SXE222" s="3"/>
      <c r="SXF222" s="3"/>
      <c r="SXG222" s="3"/>
      <c r="SXH222" s="3"/>
      <c r="SXI222" s="3"/>
      <c r="SXJ222" s="3"/>
      <c r="SXK222" s="3"/>
      <c r="SXL222" s="3"/>
      <c r="SXM222" s="3"/>
      <c r="SXN222" s="3"/>
      <c r="SXO222" s="3"/>
      <c r="SXP222" s="3"/>
      <c r="SXQ222" s="3"/>
      <c r="SXR222" s="3"/>
      <c r="SXS222" s="3"/>
      <c r="SXT222" s="3"/>
      <c r="SXU222" s="3"/>
      <c r="SXV222" s="3"/>
      <c r="SXW222" s="3"/>
      <c r="SXX222" s="3"/>
      <c r="SXY222" s="3"/>
      <c r="SXZ222" s="3"/>
      <c r="SYA222" s="3"/>
      <c r="SYB222" s="3"/>
      <c r="SYC222" s="3"/>
      <c r="SYD222" s="3"/>
      <c r="SYE222" s="3"/>
      <c r="SYF222" s="3"/>
      <c r="SYG222" s="3"/>
      <c r="SYH222" s="3"/>
      <c r="SYI222" s="3"/>
      <c r="SYJ222" s="3"/>
      <c r="SYK222" s="3"/>
      <c r="SYL222" s="3"/>
      <c r="SYM222" s="3"/>
      <c r="SYN222" s="3"/>
      <c r="SYO222" s="3"/>
      <c r="SYP222" s="3"/>
      <c r="SYQ222" s="3"/>
      <c r="SYR222" s="3"/>
      <c r="SYS222" s="3"/>
      <c r="SYT222" s="3"/>
      <c r="SYU222" s="3"/>
      <c r="SYV222" s="3"/>
      <c r="SYW222" s="3"/>
      <c r="SYX222" s="3"/>
      <c r="SYY222" s="3"/>
      <c r="SYZ222" s="3"/>
      <c r="SZA222" s="3"/>
      <c r="SZB222" s="3"/>
      <c r="SZC222" s="3"/>
      <c r="SZD222" s="3"/>
      <c r="SZE222" s="3"/>
      <c r="SZF222" s="3"/>
      <c r="SZG222" s="3"/>
      <c r="SZH222" s="3"/>
      <c r="SZI222" s="3"/>
      <c r="SZJ222" s="3"/>
      <c r="SZK222" s="3"/>
      <c r="SZL222" s="3"/>
      <c r="SZM222" s="3"/>
      <c r="SZN222" s="3"/>
      <c r="SZO222" s="3"/>
      <c r="SZP222" s="3"/>
      <c r="SZQ222" s="3"/>
      <c r="SZR222" s="3"/>
      <c r="SZS222" s="3"/>
      <c r="SZT222" s="3"/>
      <c r="SZU222" s="3"/>
      <c r="SZV222" s="3"/>
      <c r="SZW222" s="3"/>
      <c r="SZX222" s="3"/>
      <c r="SZY222" s="3"/>
      <c r="SZZ222" s="3"/>
      <c r="TAA222" s="3"/>
      <c r="TAB222" s="3"/>
      <c r="TAC222" s="3"/>
      <c r="TAD222" s="3"/>
      <c r="TAE222" s="3"/>
      <c r="TAF222" s="3"/>
      <c r="TAG222" s="3"/>
      <c r="TAH222" s="3"/>
      <c r="TAI222" s="3"/>
      <c r="TAJ222" s="3"/>
      <c r="TAK222" s="3"/>
      <c r="TAL222" s="3"/>
      <c r="TAM222" s="3"/>
      <c r="TAN222" s="3"/>
      <c r="TAO222" s="3"/>
      <c r="TAP222" s="3"/>
      <c r="TAQ222" s="3"/>
      <c r="TAR222" s="3"/>
      <c r="TAS222" s="3"/>
      <c r="TAT222" s="3"/>
      <c r="TAU222" s="3"/>
      <c r="TAV222" s="3"/>
      <c r="TAW222" s="3"/>
      <c r="TAX222" s="3"/>
      <c r="TAY222" s="3"/>
      <c r="TAZ222" s="3"/>
      <c r="TBA222" s="3"/>
      <c r="TBB222" s="3"/>
      <c r="TBC222" s="3"/>
      <c r="TBD222" s="3"/>
      <c r="TBE222" s="3"/>
      <c r="TBF222" s="3"/>
      <c r="TBG222" s="3"/>
      <c r="TBH222" s="3"/>
      <c r="TBI222" s="3"/>
      <c r="TBJ222" s="3"/>
      <c r="TBK222" s="3"/>
      <c r="TBL222" s="3"/>
      <c r="TBM222" s="3"/>
      <c r="TBN222" s="3"/>
      <c r="TBO222" s="3"/>
      <c r="TBP222" s="3"/>
      <c r="TBQ222" s="3"/>
      <c r="TBR222" s="3"/>
      <c r="TBS222" s="3"/>
      <c r="TBT222" s="3"/>
      <c r="TBU222" s="3"/>
      <c r="TBV222" s="3"/>
      <c r="TBW222" s="3"/>
      <c r="TBX222" s="3"/>
      <c r="TBY222" s="3"/>
      <c r="TBZ222" s="3"/>
      <c r="TCA222" s="3"/>
      <c r="TCB222" s="3"/>
      <c r="TCC222" s="3"/>
      <c r="TCD222" s="3"/>
      <c r="TCE222" s="3"/>
      <c r="TCF222" s="3"/>
      <c r="TCG222" s="3"/>
      <c r="TCH222" s="3"/>
      <c r="TCI222" s="3"/>
      <c r="TCJ222" s="3"/>
      <c r="TCK222" s="3"/>
      <c r="TCL222" s="3"/>
      <c r="TCM222" s="3"/>
      <c r="TCN222" s="3"/>
      <c r="TCO222" s="3"/>
      <c r="TCP222" s="3"/>
      <c r="TCQ222" s="3"/>
      <c r="TCR222" s="3"/>
      <c r="TCS222" s="3"/>
      <c r="TCT222" s="3"/>
      <c r="TCU222" s="3"/>
      <c r="TCV222" s="3"/>
      <c r="TCW222" s="3"/>
      <c r="TCX222" s="3"/>
      <c r="TCY222" s="3"/>
      <c r="TCZ222" s="3"/>
      <c r="TDA222" s="3"/>
      <c r="TDB222" s="3"/>
      <c r="TDC222" s="3"/>
      <c r="TDD222" s="3"/>
      <c r="TDE222" s="3"/>
      <c r="TDF222" s="3"/>
      <c r="TDG222" s="3"/>
      <c r="TDH222" s="3"/>
      <c r="TDI222" s="3"/>
      <c r="TDJ222" s="3"/>
      <c r="TDK222" s="3"/>
      <c r="TDL222" s="3"/>
      <c r="TDM222" s="3"/>
      <c r="TDN222" s="3"/>
      <c r="TDO222" s="3"/>
      <c r="TDP222" s="3"/>
      <c r="TDQ222" s="3"/>
      <c r="TDR222" s="3"/>
      <c r="TDS222" s="3"/>
      <c r="TDT222" s="3"/>
      <c r="TDU222" s="3"/>
      <c r="TDV222" s="3"/>
      <c r="TDW222" s="3"/>
      <c r="TDX222" s="3"/>
      <c r="TDY222" s="3"/>
      <c r="TDZ222" s="3"/>
      <c r="TEA222" s="3"/>
      <c r="TEB222" s="3"/>
      <c r="TEC222" s="3"/>
      <c r="TED222" s="3"/>
      <c r="TEE222" s="3"/>
      <c r="TEF222" s="3"/>
      <c r="TEG222" s="3"/>
      <c r="TEH222" s="3"/>
      <c r="TEI222" s="3"/>
      <c r="TEJ222" s="3"/>
      <c r="TEK222" s="3"/>
      <c r="TEL222" s="3"/>
      <c r="TEM222" s="3"/>
      <c r="TEN222" s="3"/>
      <c r="TEO222" s="3"/>
      <c r="TEP222" s="3"/>
      <c r="TEQ222" s="3"/>
      <c r="TER222" s="3"/>
      <c r="TES222" s="3"/>
      <c r="TET222" s="3"/>
      <c r="TEU222" s="3"/>
      <c r="TEV222" s="3"/>
      <c r="TEW222" s="3"/>
      <c r="TEX222" s="3"/>
      <c r="TEY222" s="3"/>
      <c r="TEZ222" s="3"/>
      <c r="TFA222" s="3"/>
      <c r="TFB222" s="3"/>
      <c r="TFC222" s="3"/>
      <c r="TFD222" s="3"/>
      <c r="TFE222" s="3"/>
      <c r="TFF222" s="3"/>
      <c r="TFG222" s="3"/>
      <c r="TFH222" s="3"/>
      <c r="TFI222" s="3"/>
      <c r="TFJ222" s="3"/>
      <c r="TFK222" s="3"/>
      <c r="TFL222" s="3"/>
      <c r="TFM222" s="3"/>
      <c r="TFN222" s="3"/>
      <c r="TFO222" s="3"/>
      <c r="TFP222" s="3"/>
      <c r="TFQ222" s="3"/>
      <c r="TFR222" s="3"/>
      <c r="TFS222" s="3"/>
      <c r="TFT222" s="3"/>
      <c r="TFU222" s="3"/>
      <c r="TFV222" s="3"/>
      <c r="TFW222" s="3"/>
      <c r="TFX222" s="3"/>
      <c r="TFY222" s="3"/>
      <c r="TFZ222" s="3"/>
      <c r="TGA222" s="3"/>
      <c r="TGB222" s="3"/>
      <c r="TGC222" s="3"/>
      <c r="TGD222" s="3"/>
      <c r="TGE222" s="3"/>
      <c r="TGF222" s="3"/>
      <c r="TGG222" s="3"/>
      <c r="TGH222" s="3"/>
      <c r="TGI222" s="3"/>
      <c r="TGJ222" s="3"/>
      <c r="TGK222" s="3"/>
      <c r="TGL222" s="3"/>
      <c r="TGM222" s="3"/>
      <c r="TGN222" s="3"/>
      <c r="TGO222" s="3"/>
      <c r="TGP222" s="3"/>
      <c r="TGQ222" s="3"/>
      <c r="TGR222" s="3"/>
      <c r="TGS222" s="3"/>
      <c r="TGT222" s="3"/>
      <c r="TGU222" s="3"/>
      <c r="TGV222" s="3"/>
      <c r="TGW222" s="3"/>
      <c r="TGX222" s="3"/>
      <c r="TGY222" s="3"/>
      <c r="TGZ222" s="3"/>
      <c r="THA222" s="3"/>
      <c r="THB222" s="3"/>
      <c r="THC222" s="3"/>
      <c r="THD222" s="3"/>
      <c r="THE222" s="3"/>
      <c r="THF222" s="3"/>
      <c r="THG222" s="3"/>
      <c r="THH222" s="3"/>
      <c r="THI222" s="3"/>
      <c r="THJ222" s="3"/>
      <c r="THK222" s="3"/>
      <c r="THL222" s="3"/>
      <c r="THM222" s="3"/>
      <c r="THN222" s="3"/>
      <c r="THO222" s="3"/>
      <c r="THP222" s="3"/>
      <c r="THQ222" s="3"/>
      <c r="THR222" s="3"/>
      <c r="THS222" s="3"/>
      <c r="THT222" s="3"/>
      <c r="THU222" s="3"/>
      <c r="THV222" s="3"/>
      <c r="THW222" s="3"/>
      <c r="THX222" s="3"/>
      <c r="THY222" s="3"/>
      <c r="THZ222" s="3"/>
      <c r="TIA222" s="3"/>
      <c r="TIB222" s="3"/>
      <c r="TIC222" s="3"/>
      <c r="TID222" s="3"/>
      <c r="TIE222" s="3"/>
      <c r="TIF222" s="3"/>
      <c r="TIG222" s="3"/>
      <c r="TIH222" s="3"/>
      <c r="TII222" s="3"/>
      <c r="TIJ222" s="3"/>
      <c r="TIK222" s="3"/>
      <c r="TIL222" s="3"/>
      <c r="TIM222" s="3"/>
      <c r="TIN222" s="3"/>
      <c r="TIO222" s="3"/>
      <c r="TIP222" s="3"/>
      <c r="TIQ222" s="3"/>
      <c r="TIR222" s="3"/>
      <c r="TIS222" s="3"/>
      <c r="TIT222" s="3"/>
      <c r="TIU222" s="3"/>
      <c r="TIV222" s="3"/>
      <c r="TIW222" s="3"/>
      <c r="TIX222" s="3"/>
      <c r="TIY222" s="3"/>
      <c r="TIZ222" s="3"/>
      <c r="TJA222" s="3"/>
      <c r="TJB222" s="3"/>
      <c r="TJC222" s="3"/>
      <c r="TJD222" s="3"/>
      <c r="TJE222" s="3"/>
      <c r="TJF222" s="3"/>
      <c r="TJG222" s="3"/>
      <c r="TJH222" s="3"/>
      <c r="TJI222" s="3"/>
      <c r="TJJ222" s="3"/>
      <c r="TJK222" s="3"/>
      <c r="TJL222" s="3"/>
      <c r="TJM222" s="3"/>
      <c r="TJN222" s="3"/>
      <c r="TJO222" s="3"/>
      <c r="TJP222" s="3"/>
      <c r="TJQ222" s="3"/>
      <c r="TJR222" s="3"/>
      <c r="TJS222" s="3"/>
      <c r="TJT222" s="3"/>
      <c r="TJU222" s="3"/>
      <c r="TJV222" s="3"/>
      <c r="TJW222" s="3"/>
      <c r="TJX222" s="3"/>
      <c r="TJY222" s="3"/>
      <c r="TJZ222" s="3"/>
      <c r="TKA222" s="3"/>
      <c r="TKB222" s="3"/>
      <c r="TKC222" s="3"/>
      <c r="TKD222" s="3"/>
      <c r="TKE222" s="3"/>
      <c r="TKF222" s="3"/>
      <c r="TKG222" s="3"/>
      <c r="TKH222" s="3"/>
      <c r="TKI222" s="3"/>
      <c r="TKJ222" s="3"/>
      <c r="TKK222" s="3"/>
      <c r="TKL222" s="3"/>
      <c r="TKM222" s="3"/>
      <c r="TKN222" s="3"/>
      <c r="TKO222" s="3"/>
      <c r="TKP222" s="3"/>
      <c r="TKQ222" s="3"/>
      <c r="TKR222" s="3"/>
      <c r="TKS222" s="3"/>
      <c r="TKT222" s="3"/>
      <c r="TKU222" s="3"/>
      <c r="TKV222" s="3"/>
      <c r="TKW222" s="3"/>
      <c r="TKX222" s="3"/>
      <c r="TKY222" s="3"/>
      <c r="TKZ222" s="3"/>
      <c r="TLA222" s="3"/>
      <c r="TLB222" s="3"/>
      <c r="TLC222" s="3"/>
      <c r="TLD222" s="3"/>
      <c r="TLE222" s="3"/>
      <c r="TLF222" s="3"/>
      <c r="TLG222" s="3"/>
      <c r="TLH222" s="3"/>
      <c r="TLI222" s="3"/>
      <c r="TLJ222" s="3"/>
      <c r="TLK222" s="3"/>
      <c r="TLL222" s="3"/>
      <c r="TLM222" s="3"/>
      <c r="TLN222" s="3"/>
      <c r="TLO222" s="3"/>
      <c r="TLP222" s="3"/>
      <c r="TLQ222" s="3"/>
      <c r="TLR222" s="3"/>
      <c r="TLS222" s="3"/>
      <c r="TLT222" s="3"/>
      <c r="TLU222" s="3"/>
      <c r="TLV222" s="3"/>
      <c r="TLW222" s="3"/>
      <c r="TLX222" s="3"/>
      <c r="TLY222" s="3"/>
      <c r="TLZ222" s="3"/>
      <c r="TMA222" s="3"/>
      <c r="TMB222" s="3"/>
      <c r="TMC222" s="3"/>
      <c r="TMD222" s="3"/>
      <c r="TME222" s="3"/>
      <c r="TMF222" s="3"/>
      <c r="TMG222" s="3"/>
      <c r="TMH222" s="3"/>
      <c r="TMI222" s="3"/>
      <c r="TMJ222" s="3"/>
      <c r="TMK222" s="3"/>
      <c r="TML222" s="3"/>
      <c r="TMM222" s="3"/>
      <c r="TMN222" s="3"/>
      <c r="TMO222" s="3"/>
      <c r="TMP222" s="3"/>
      <c r="TMQ222" s="3"/>
      <c r="TMR222" s="3"/>
      <c r="TMS222" s="3"/>
      <c r="TMT222" s="3"/>
      <c r="TMU222" s="3"/>
      <c r="TMV222" s="3"/>
      <c r="TMW222" s="3"/>
      <c r="TMX222" s="3"/>
      <c r="TMY222" s="3"/>
      <c r="TMZ222" s="3"/>
      <c r="TNA222" s="3"/>
      <c r="TNB222" s="3"/>
      <c r="TNC222" s="3"/>
      <c r="TND222" s="3"/>
      <c r="TNE222" s="3"/>
      <c r="TNF222" s="3"/>
      <c r="TNG222" s="3"/>
      <c r="TNH222" s="3"/>
      <c r="TNI222" s="3"/>
      <c r="TNJ222" s="3"/>
      <c r="TNK222" s="3"/>
      <c r="TNL222" s="3"/>
      <c r="TNM222" s="3"/>
      <c r="TNN222" s="3"/>
      <c r="TNO222" s="3"/>
      <c r="TNP222" s="3"/>
      <c r="TNQ222" s="3"/>
      <c r="TNR222" s="3"/>
      <c r="TNS222" s="3"/>
      <c r="TNT222" s="3"/>
      <c r="TNU222" s="3"/>
      <c r="TNV222" s="3"/>
      <c r="TNW222" s="3"/>
      <c r="TNX222" s="3"/>
      <c r="TNY222" s="3"/>
      <c r="TNZ222" s="3"/>
      <c r="TOA222" s="3"/>
      <c r="TOB222" s="3"/>
      <c r="TOC222" s="3"/>
      <c r="TOD222" s="3"/>
      <c r="TOE222" s="3"/>
      <c r="TOF222" s="3"/>
      <c r="TOG222" s="3"/>
      <c r="TOH222" s="3"/>
      <c r="TOI222" s="3"/>
      <c r="TOJ222" s="3"/>
      <c r="TOK222" s="3"/>
      <c r="TOL222" s="3"/>
      <c r="TOM222" s="3"/>
      <c r="TON222" s="3"/>
      <c r="TOO222" s="3"/>
      <c r="TOP222" s="3"/>
      <c r="TOQ222" s="3"/>
      <c r="TOR222" s="3"/>
      <c r="TOS222" s="3"/>
      <c r="TOT222" s="3"/>
      <c r="TOU222" s="3"/>
      <c r="TOV222" s="3"/>
      <c r="TOW222" s="3"/>
      <c r="TOX222" s="3"/>
      <c r="TOY222" s="3"/>
      <c r="TOZ222" s="3"/>
      <c r="TPA222" s="3"/>
      <c r="TPB222" s="3"/>
      <c r="TPC222" s="3"/>
      <c r="TPD222" s="3"/>
      <c r="TPE222" s="3"/>
      <c r="TPF222" s="3"/>
      <c r="TPG222" s="3"/>
      <c r="TPH222" s="3"/>
      <c r="TPI222" s="3"/>
      <c r="TPJ222" s="3"/>
      <c r="TPK222" s="3"/>
      <c r="TPL222" s="3"/>
      <c r="TPM222" s="3"/>
      <c r="TPN222" s="3"/>
      <c r="TPO222" s="3"/>
      <c r="TPP222" s="3"/>
      <c r="TPQ222" s="3"/>
      <c r="TPR222" s="3"/>
      <c r="TPS222" s="3"/>
      <c r="TPT222" s="3"/>
      <c r="TPU222" s="3"/>
      <c r="TPV222" s="3"/>
      <c r="TPW222" s="3"/>
      <c r="TPX222" s="3"/>
      <c r="TPY222" s="3"/>
      <c r="TPZ222" s="3"/>
      <c r="TQA222" s="3"/>
      <c r="TQB222" s="3"/>
      <c r="TQC222" s="3"/>
      <c r="TQD222" s="3"/>
      <c r="TQE222" s="3"/>
      <c r="TQF222" s="3"/>
      <c r="TQG222" s="3"/>
      <c r="TQH222" s="3"/>
      <c r="TQI222" s="3"/>
      <c r="TQJ222" s="3"/>
      <c r="TQK222" s="3"/>
      <c r="TQL222" s="3"/>
      <c r="TQM222" s="3"/>
      <c r="TQN222" s="3"/>
      <c r="TQO222" s="3"/>
      <c r="TQP222" s="3"/>
      <c r="TQQ222" s="3"/>
      <c r="TQR222" s="3"/>
      <c r="TQS222" s="3"/>
      <c r="TQT222" s="3"/>
      <c r="TQU222" s="3"/>
      <c r="TQV222" s="3"/>
      <c r="TQW222" s="3"/>
      <c r="TQX222" s="3"/>
      <c r="TQY222" s="3"/>
      <c r="TQZ222" s="3"/>
      <c r="TRA222" s="3"/>
      <c r="TRB222" s="3"/>
      <c r="TRC222" s="3"/>
      <c r="TRD222" s="3"/>
      <c r="TRE222" s="3"/>
      <c r="TRF222" s="3"/>
      <c r="TRG222" s="3"/>
      <c r="TRH222" s="3"/>
      <c r="TRI222" s="3"/>
      <c r="TRJ222" s="3"/>
      <c r="TRK222" s="3"/>
      <c r="TRL222" s="3"/>
      <c r="TRM222" s="3"/>
      <c r="TRN222" s="3"/>
      <c r="TRO222" s="3"/>
      <c r="TRP222" s="3"/>
      <c r="TRQ222" s="3"/>
      <c r="TRR222" s="3"/>
      <c r="TRS222" s="3"/>
      <c r="TRT222" s="3"/>
      <c r="TRU222" s="3"/>
      <c r="TRV222" s="3"/>
      <c r="TRW222" s="3"/>
      <c r="TRX222" s="3"/>
      <c r="TRY222" s="3"/>
      <c r="TRZ222" s="3"/>
      <c r="TSA222" s="3"/>
      <c r="TSB222" s="3"/>
      <c r="TSC222" s="3"/>
      <c r="TSD222" s="3"/>
      <c r="TSE222" s="3"/>
      <c r="TSF222" s="3"/>
      <c r="TSG222" s="3"/>
      <c r="TSH222" s="3"/>
      <c r="TSI222" s="3"/>
      <c r="TSJ222" s="3"/>
      <c r="TSK222" s="3"/>
      <c r="TSL222" s="3"/>
      <c r="TSM222" s="3"/>
      <c r="TSN222" s="3"/>
      <c r="TSO222" s="3"/>
      <c r="TSP222" s="3"/>
      <c r="TSQ222" s="3"/>
      <c r="TSR222" s="3"/>
      <c r="TSS222" s="3"/>
      <c r="TST222" s="3"/>
      <c r="TSU222" s="3"/>
      <c r="TSV222" s="3"/>
      <c r="TSW222" s="3"/>
      <c r="TSX222" s="3"/>
      <c r="TSY222" s="3"/>
      <c r="TSZ222" s="3"/>
      <c r="TTA222" s="3"/>
      <c r="TTB222" s="3"/>
      <c r="TTC222" s="3"/>
      <c r="TTD222" s="3"/>
      <c r="TTE222" s="3"/>
      <c r="TTF222" s="3"/>
      <c r="TTG222" s="3"/>
      <c r="TTH222" s="3"/>
      <c r="TTI222" s="3"/>
      <c r="TTJ222" s="3"/>
      <c r="TTK222" s="3"/>
      <c r="TTL222" s="3"/>
      <c r="TTM222" s="3"/>
      <c r="TTN222" s="3"/>
      <c r="TTO222" s="3"/>
      <c r="TTP222" s="3"/>
      <c r="TTQ222" s="3"/>
      <c r="TTR222" s="3"/>
      <c r="TTS222" s="3"/>
      <c r="TTT222" s="3"/>
      <c r="TTU222" s="3"/>
      <c r="TTV222" s="3"/>
      <c r="TTW222" s="3"/>
      <c r="TTX222" s="3"/>
      <c r="TTY222" s="3"/>
      <c r="TTZ222" s="3"/>
      <c r="TUA222" s="3"/>
      <c r="TUB222" s="3"/>
      <c r="TUC222" s="3"/>
      <c r="TUD222" s="3"/>
      <c r="TUE222" s="3"/>
      <c r="TUF222" s="3"/>
      <c r="TUG222" s="3"/>
      <c r="TUH222" s="3"/>
      <c r="TUI222" s="3"/>
      <c r="TUJ222" s="3"/>
      <c r="TUK222" s="3"/>
      <c r="TUL222" s="3"/>
      <c r="TUM222" s="3"/>
      <c r="TUN222" s="3"/>
      <c r="TUO222" s="3"/>
      <c r="TUP222" s="3"/>
      <c r="TUQ222" s="3"/>
      <c r="TUR222" s="3"/>
      <c r="TUS222" s="3"/>
      <c r="TUT222" s="3"/>
      <c r="TUU222" s="3"/>
      <c r="TUV222" s="3"/>
      <c r="TUW222" s="3"/>
      <c r="TUX222" s="3"/>
      <c r="TUY222" s="3"/>
      <c r="TUZ222" s="3"/>
      <c r="TVA222" s="3"/>
      <c r="TVB222" s="3"/>
      <c r="TVC222" s="3"/>
      <c r="TVD222" s="3"/>
      <c r="TVE222" s="3"/>
      <c r="TVF222" s="3"/>
      <c r="TVG222" s="3"/>
      <c r="TVH222" s="3"/>
      <c r="TVI222" s="3"/>
      <c r="TVJ222" s="3"/>
      <c r="TVK222" s="3"/>
      <c r="TVL222" s="3"/>
      <c r="TVM222" s="3"/>
      <c r="TVN222" s="3"/>
      <c r="TVO222" s="3"/>
      <c r="TVP222" s="3"/>
      <c r="TVQ222" s="3"/>
      <c r="TVR222" s="3"/>
      <c r="TVS222" s="3"/>
      <c r="TVT222" s="3"/>
      <c r="TVU222" s="3"/>
      <c r="TVV222" s="3"/>
      <c r="TVW222" s="3"/>
      <c r="TVX222" s="3"/>
      <c r="TVY222" s="3"/>
      <c r="TVZ222" s="3"/>
      <c r="TWA222" s="3"/>
      <c r="TWB222" s="3"/>
      <c r="TWC222" s="3"/>
      <c r="TWD222" s="3"/>
      <c r="TWE222" s="3"/>
      <c r="TWF222" s="3"/>
      <c r="TWG222" s="3"/>
      <c r="TWH222" s="3"/>
      <c r="TWI222" s="3"/>
      <c r="TWJ222" s="3"/>
      <c r="TWK222" s="3"/>
      <c r="TWL222" s="3"/>
      <c r="TWM222" s="3"/>
      <c r="TWN222" s="3"/>
      <c r="TWO222" s="3"/>
      <c r="TWP222" s="3"/>
      <c r="TWQ222" s="3"/>
      <c r="TWR222" s="3"/>
      <c r="TWS222" s="3"/>
      <c r="TWT222" s="3"/>
      <c r="TWU222" s="3"/>
      <c r="TWV222" s="3"/>
      <c r="TWW222" s="3"/>
      <c r="TWX222" s="3"/>
      <c r="TWY222" s="3"/>
      <c r="TWZ222" s="3"/>
      <c r="TXA222" s="3"/>
      <c r="TXB222" s="3"/>
      <c r="TXC222" s="3"/>
      <c r="TXD222" s="3"/>
      <c r="TXE222" s="3"/>
      <c r="TXF222" s="3"/>
      <c r="TXG222" s="3"/>
      <c r="TXH222" s="3"/>
      <c r="TXI222" s="3"/>
      <c r="TXJ222" s="3"/>
      <c r="TXK222" s="3"/>
      <c r="TXL222" s="3"/>
      <c r="TXM222" s="3"/>
      <c r="TXN222" s="3"/>
      <c r="TXO222" s="3"/>
      <c r="TXP222" s="3"/>
      <c r="TXQ222" s="3"/>
      <c r="TXR222" s="3"/>
      <c r="TXS222" s="3"/>
      <c r="TXT222" s="3"/>
      <c r="TXU222" s="3"/>
      <c r="TXV222" s="3"/>
      <c r="TXW222" s="3"/>
      <c r="TXX222" s="3"/>
      <c r="TXY222" s="3"/>
      <c r="TXZ222" s="3"/>
      <c r="TYA222" s="3"/>
      <c r="TYB222" s="3"/>
      <c r="TYC222" s="3"/>
      <c r="TYD222" s="3"/>
      <c r="TYE222" s="3"/>
      <c r="TYF222" s="3"/>
      <c r="TYG222" s="3"/>
      <c r="TYH222" s="3"/>
      <c r="TYI222" s="3"/>
      <c r="TYJ222" s="3"/>
      <c r="TYK222" s="3"/>
      <c r="TYL222" s="3"/>
      <c r="TYM222" s="3"/>
      <c r="TYN222" s="3"/>
      <c r="TYO222" s="3"/>
      <c r="TYP222" s="3"/>
      <c r="TYQ222" s="3"/>
      <c r="TYR222" s="3"/>
      <c r="TYS222" s="3"/>
      <c r="TYT222" s="3"/>
      <c r="TYU222" s="3"/>
      <c r="TYV222" s="3"/>
      <c r="TYW222" s="3"/>
      <c r="TYX222" s="3"/>
      <c r="TYY222" s="3"/>
      <c r="TYZ222" s="3"/>
      <c r="TZA222" s="3"/>
      <c r="TZB222" s="3"/>
      <c r="TZC222" s="3"/>
      <c r="TZD222" s="3"/>
      <c r="TZE222" s="3"/>
      <c r="TZF222" s="3"/>
      <c r="TZG222" s="3"/>
      <c r="TZH222" s="3"/>
      <c r="TZI222" s="3"/>
      <c r="TZJ222" s="3"/>
      <c r="TZK222" s="3"/>
      <c r="TZL222" s="3"/>
      <c r="TZM222" s="3"/>
      <c r="TZN222" s="3"/>
      <c r="TZO222" s="3"/>
      <c r="TZP222" s="3"/>
      <c r="TZQ222" s="3"/>
      <c r="TZR222" s="3"/>
      <c r="TZS222" s="3"/>
      <c r="TZT222" s="3"/>
      <c r="TZU222" s="3"/>
      <c r="TZV222" s="3"/>
      <c r="TZW222" s="3"/>
      <c r="TZX222" s="3"/>
      <c r="TZY222" s="3"/>
      <c r="TZZ222" s="3"/>
      <c r="UAA222" s="3"/>
      <c r="UAB222" s="3"/>
      <c r="UAC222" s="3"/>
      <c r="UAD222" s="3"/>
      <c r="UAE222" s="3"/>
      <c r="UAF222" s="3"/>
      <c r="UAG222" s="3"/>
      <c r="UAH222" s="3"/>
      <c r="UAI222" s="3"/>
      <c r="UAJ222" s="3"/>
      <c r="UAK222" s="3"/>
      <c r="UAL222" s="3"/>
      <c r="UAM222" s="3"/>
      <c r="UAN222" s="3"/>
      <c r="UAO222" s="3"/>
      <c r="UAP222" s="3"/>
      <c r="UAQ222" s="3"/>
      <c r="UAR222" s="3"/>
      <c r="UAS222" s="3"/>
      <c r="UAT222" s="3"/>
      <c r="UAU222" s="3"/>
      <c r="UAV222" s="3"/>
      <c r="UAW222" s="3"/>
      <c r="UAX222" s="3"/>
      <c r="UAY222" s="3"/>
      <c r="UAZ222" s="3"/>
      <c r="UBA222" s="3"/>
      <c r="UBB222" s="3"/>
      <c r="UBC222" s="3"/>
      <c r="UBD222" s="3"/>
      <c r="UBE222" s="3"/>
      <c r="UBF222" s="3"/>
      <c r="UBG222" s="3"/>
      <c r="UBH222" s="3"/>
      <c r="UBI222" s="3"/>
      <c r="UBJ222" s="3"/>
      <c r="UBK222" s="3"/>
      <c r="UBL222" s="3"/>
      <c r="UBM222" s="3"/>
      <c r="UBN222" s="3"/>
      <c r="UBO222" s="3"/>
      <c r="UBP222" s="3"/>
      <c r="UBQ222" s="3"/>
      <c r="UBR222" s="3"/>
      <c r="UBS222" s="3"/>
      <c r="UBT222" s="3"/>
      <c r="UBU222" s="3"/>
      <c r="UBV222" s="3"/>
      <c r="UBW222" s="3"/>
      <c r="UBX222" s="3"/>
      <c r="UBY222" s="3"/>
      <c r="UBZ222" s="3"/>
      <c r="UCA222" s="3"/>
      <c r="UCB222" s="3"/>
      <c r="UCC222" s="3"/>
      <c r="UCD222" s="3"/>
      <c r="UCE222" s="3"/>
      <c r="UCF222" s="3"/>
      <c r="UCG222" s="3"/>
      <c r="UCH222" s="3"/>
      <c r="UCI222" s="3"/>
      <c r="UCJ222" s="3"/>
      <c r="UCK222" s="3"/>
      <c r="UCL222" s="3"/>
      <c r="UCM222" s="3"/>
      <c r="UCN222" s="3"/>
      <c r="UCO222" s="3"/>
      <c r="UCP222" s="3"/>
      <c r="UCQ222" s="3"/>
      <c r="UCR222" s="3"/>
      <c r="UCS222" s="3"/>
      <c r="UCT222" s="3"/>
      <c r="UCU222" s="3"/>
      <c r="UCV222" s="3"/>
      <c r="UCW222" s="3"/>
      <c r="UCX222" s="3"/>
      <c r="UCY222" s="3"/>
      <c r="UCZ222" s="3"/>
      <c r="UDA222" s="3"/>
      <c r="UDB222" s="3"/>
      <c r="UDC222" s="3"/>
      <c r="UDD222" s="3"/>
      <c r="UDE222" s="3"/>
      <c r="UDF222" s="3"/>
      <c r="UDG222" s="3"/>
      <c r="UDH222" s="3"/>
      <c r="UDI222" s="3"/>
      <c r="UDJ222" s="3"/>
      <c r="UDK222" s="3"/>
      <c r="UDL222" s="3"/>
      <c r="UDM222" s="3"/>
      <c r="UDN222" s="3"/>
      <c r="UDO222" s="3"/>
      <c r="UDP222" s="3"/>
      <c r="UDQ222" s="3"/>
      <c r="UDR222" s="3"/>
      <c r="UDS222" s="3"/>
      <c r="UDT222" s="3"/>
      <c r="UDU222" s="3"/>
      <c r="UDV222" s="3"/>
      <c r="UDW222" s="3"/>
      <c r="UDX222" s="3"/>
      <c r="UDY222" s="3"/>
      <c r="UDZ222" s="3"/>
      <c r="UEA222" s="3"/>
      <c r="UEB222" s="3"/>
      <c r="UEC222" s="3"/>
      <c r="UED222" s="3"/>
      <c r="UEE222" s="3"/>
      <c r="UEF222" s="3"/>
      <c r="UEG222" s="3"/>
      <c r="UEH222" s="3"/>
      <c r="UEI222" s="3"/>
      <c r="UEJ222" s="3"/>
      <c r="UEK222" s="3"/>
      <c r="UEL222" s="3"/>
      <c r="UEM222" s="3"/>
      <c r="UEN222" s="3"/>
      <c r="UEO222" s="3"/>
      <c r="UEP222" s="3"/>
      <c r="UEQ222" s="3"/>
      <c r="UER222" s="3"/>
      <c r="UES222" s="3"/>
      <c r="UET222" s="3"/>
      <c r="UEU222" s="3"/>
      <c r="UEV222" s="3"/>
      <c r="UEW222" s="3"/>
      <c r="UEX222" s="3"/>
      <c r="UEY222" s="3"/>
      <c r="UEZ222" s="3"/>
      <c r="UFA222" s="3"/>
      <c r="UFB222" s="3"/>
      <c r="UFC222" s="3"/>
      <c r="UFD222" s="3"/>
      <c r="UFE222" s="3"/>
      <c r="UFF222" s="3"/>
      <c r="UFG222" s="3"/>
      <c r="UFH222" s="3"/>
      <c r="UFI222" s="3"/>
      <c r="UFJ222" s="3"/>
      <c r="UFK222" s="3"/>
      <c r="UFL222" s="3"/>
      <c r="UFM222" s="3"/>
      <c r="UFN222" s="3"/>
      <c r="UFO222" s="3"/>
      <c r="UFP222" s="3"/>
      <c r="UFQ222" s="3"/>
      <c r="UFR222" s="3"/>
      <c r="UFS222" s="3"/>
      <c r="UFT222" s="3"/>
      <c r="UFU222" s="3"/>
      <c r="UFV222" s="3"/>
      <c r="UFW222" s="3"/>
      <c r="UFX222" s="3"/>
      <c r="UFY222" s="3"/>
      <c r="UFZ222" s="3"/>
      <c r="UGA222" s="3"/>
      <c r="UGB222" s="3"/>
      <c r="UGC222" s="3"/>
      <c r="UGD222" s="3"/>
      <c r="UGE222" s="3"/>
      <c r="UGF222" s="3"/>
      <c r="UGG222" s="3"/>
      <c r="UGH222" s="3"/>
      <c r="UGI222" s="3"/>
      <c r="UGJ222" s="3"/>
      <c r="UGK222" s="3"/>
      <c r="UGL222" s="3"/>
      <c r="UGM222" s="3"/>
      <c r="UGN222" s="3"/>
      <c r="UGO222" s="3"/>
      <c r="UGP222" s="3"/>
      <c r="UGQ222" s="3"/>
      <c r="UGR222" s="3"/>
      <c r="UGS222" s="3"/>
      <c r="UGT222" s="3"/>
      <c r="UGU222" s="3"/>
      <c r="UGV222" s="3"/>
      <c r="UGW222" s="3"/>
      <c r="UGX222" s="3"/>
      <c r="UGY222" s="3"/>
      <c r="UGZ222" s="3"/>
      <c r="UHA222" s="3"/>
      <c r="UHB222" s="3"/>
      <c r="UHC222" s="3"/>
      <c r="UHD222" s="3"/>
      <c r="UHE222" s="3"/>
      <c r="UHF222" s="3"/>
      <c r="UHG222" s="3"/>
      <c r="UHH222" s="3"/>
      <c r="UHI222" s="3"/>
      <c r="UHJ222" s="3"/>
      <c r="UHK222" s="3"/>
      <c r="UHL222" s="3"/>
      <c r="UHM222" s="3"/>
      <c r="UHN222" s="3"/>
      <c r="UHO222" s="3"/>
      <c r="UHP222" s="3"/>
      <c r="UHQ222" s="3"/>
      <c r="UHR222" s="3"/>
      <c r="UHS222" s="3"/>
      <c r="UHT222" s="3"/>
      <c r="UHU222" s="3"/>
      <c r="UHV222" s="3"/>
      <c r="UHW222" s="3"/>
      <c r="UHX222" s="3"/>
      <c r="UHY222" s="3"/>
      <c r="UHZ222" s="3"/>
      <c r="UIA222" s="3"/>
      <c r="UIB222" s="3"/>
      <c r="UIC222" s="3"/>
      <c r="UID222" s="3"/>
      <c r="UIE222" s="3"/>
      <c r="UIF222" s="3"/>
      <c r="UIG222" s="3"/>
      <c r="UIH222" s="3"/>
      <c r="UII222" s="3"/>
      <c r="UIJ222" s="3"/>
      <c r="UIK222" s="3"/>
      <c r="UIL222" s="3"/>
      <c r="UIM222" s="3"/>
      <c r="UIN222" s="3"/>
      <c r="UIO222" s="3"/>
      <c r="UIP222" s="3"/>
      <c r="UIQ222" s="3"/>
      <c r="UIR222" s="3"/>
      <c r="UIS222" s="3"/>
      <c r="UIT222" s="3"/>
      <c r="UIU222" s="3"/>
      <c r="UIV222" s="3"/>
      <c r="UIW222" s="3"/>
      <c r="UIX222" s="3"/>
      <c r="UIY222" s="3"/>
      <c r="UIZ222" s="3"/>
      <c r="UJA222" s="3"/>
      <c r="UJB222" s="3"/>
      <c r="UJC222" s="3"/>
      <c r="UJD222" s="3"/>
      <c r="UJE222" s="3"/>
      <c r="UJF222" s="3"/>
      <c r="UJG222" s="3"/>
      <c r="UJH222" s="3"/>
      <c r="UJI222" s="3"/>
      <c r="UJJ222" s="3"/>
      <c r="UJK222" s="3"/>
      <c r="UJL222" s="3"/>
      <c r="UJM222" s="3"/>
      <c r="UJN222" s="3"/>
      <c r="UJO222" s="3"/>
      <c r="UJP222" s="3"/>
      <c r="UJQ222" s="3"/>
      <c r="UJR222" s="3"/>
      <c r="UJS222" s="3"/>
      <c r="UJT222" s="3"/>
      <c r="UJU222" s="3"/>
      <c r="UJV222" s="3"/>
      <c r="UJW222" s="3"/>
      <c r="UJX222" s="3"/>
      <c r="UJY222" s="3"/>
      <c r="UJZ222" s="3"/>
      <c r="UKA222" s="3"/>
      <c r="UKB222" s="3"/>
      <c r="UKC222" s="3"/>
      <c r="UKD222" s="3"/>
      <c r="UKE222" s="3"/>
      <c r="UKF222" s="3"/>
      <c r="UKG222" s="3"/>
      <c r="UKH222" s="3"/>
      <c r="UKI222" s="3"/>
      <c r="UKJ222" s="3"/>
      <c r="UKK222" s="3"/>
      <c r="UKL222" s="3"/>
      <c r="UKM222" s="3"/>
      <c r="UKN222" s="3"/>
      <c r="UKO222" s="3"/>
      <c r="UKP222" s="3"/>
      <c r="UKQ222" s="3"/>
      <c r="UKR222" s="3"/>
      <c r="UKS222" s="3"/>
      <c r="UKT222" s="3"/>
      <c r="UKU222" s="3"/>
      <c r="UKV222" s="3"/>
      <c r="UKW222" s="3"/>
      <c r="UKX222" s="3"/>
      <c r="UKY222" s="3"/>
      <c r="UKZ222" s="3"/>
      <c r="ULA222" s="3"/>
      <c r="ULB222" s="3"/>
      <c r="ULC222" s="3"/>
      <c r="ULD222" s="3"/>
      <c r="ULE222" s="3"/>
      <c r="ULF222" s="3"/>
      <c r="ULG222" s="3"/>
      <c r="ULH222" s="3"/>
      <c r="ULI222" s="3"/>
      <c r="ULJ222" s="3"/>
      <c r="ULK222" s="3"/>
      <c r="ULL222" s="3"/>
      <c r="ULM222" s="3"/>
      <c r="ULN222" s="3"/>
      <c r="ULO222" s="3"/>
      <c r="ULP222" s="3"/>
      <c r="ULQ222" s="3"/>
      <c r="ULR222" s="3"/>
      <c r="ULS222" s="3"/>
      <c r="ULT222" s="3"/>
      <c r="ULU222" s="3"/>
      <c r="ULV222" s="3"/>
      <c r="ULW222" s="3"/>
      <c r="ULX222" s="3"/>
      <c r="ULY222" s="3"/>
      <c r="ULZ222" s="3"/>
      <c r="UMA222" s="3"/>
      <c r="UMB222" s="3"/>
      <c r="UMC222" s="3"/>
      <c r="UMD222" s="3"/>
      <c r="UME222" s="3"/>
      <c r="UMF222" s="3"/>
      <c r="UMG222" s="3"/>
      <c r="UMH222" s="3"/>
      <c r="UMI222" s="3"/>
      <c r="UMJ222" s="3"/>
      <c r="UMK222" s="3"/>
      <c r="UML222" s="3"/>
      <c r="UMM222" s="3"/>
      <c r="UMN222" s="3"/>
      <c r="UMO222" s="3"/>
      <c r="UMP222" s="3"/>
      <c r="UMQ222" s="3"/>
      <c r="UMR222" s="3"/>
      <c r="UMS222" s="3"/>
      <c r="UMT222" s="3"/>
      <c r="UMU222" s="3"/>
      <c r="UMV222" s="3"/>
      <c r="UMW222" s="3"/>
      <c r="UMX222" s="3"/>
      <c r="UMY222" s="3"/>
      <c r="UMZ222" s="3"/>
      <c r="UNA222" s="3"/>
      <c r="UNB222" s="3"/>
      <c r="UNC222" s="3"/>
      <c r="UND222" s="3"/>
      <c r="UNE222" s="3"/>
      <c r="UNF222" s="3"/>
      <c r="UNG222" s="3"/>
      <c r="UNH222" s="3"/>
      <c r="UNI222" s="3"/>
      <c r="UNJ222" s="3"/>
      <c r="UNK222" s="3"/>
      <c r="UNL222" s="3"/>
      <c r="UNM222" s="3"/>
      <c r="UNN222" s="3"/>
      <c r="UNO222" s="3"/>
      <c r="UNP222" s="3"/>
      <c r="UNQ222" s="3"/>
      <c r="UNR222" s="3"/>
      <c r="UNS222" s="3"/>
      <c r="UNT222" s="3"/>
      <c r="UNU222" s="3"/>
      <c r="UNV222" s="3"/>
      <c r="UNW222" s="3"/>
      <c r="UNX222" s="3"/>
      <c r="UNY222" s="3"/>
      <c r="UNZ222" s="3"/>
      <c r="UOA222" s="3"/>
      <c r="UOB222" s="3"/>
      <c r="UOC222" s="3"/>
      <c r="UOD222" s="3"/>
      <c r="UOE222" s="3"/>
      <c r="UOF222" s="3"/>
      <c r="UOG222" s="3"/>
      <c r="UOH222" s="3"/>
      <c r="UOI222" s="3"/>
      <c r="UOJ222" s="3"/>
      <c r="UOK222" s="3"/>
      <c r="UOL222" s="3"/>
      <c r="UOM222" s="3"/>
      <c r="UON222" s="3"/>
      <c r="UOO222" s="3"/>
      <c r="UOP222" s="3"/>
      <c r="UOQ222" s="3"/>
      <c r="UOR222" s="3"/>
      <c r="UOS222" s="3"/>
      <c r="UOT222" s="3"/>
      <c r="UOU222" s="3"/>
      <c r="UOV222" s="3"/>
      <c r="UOW222" s="3"/>
      <c r="UOX222" s="3"/>
      <c r="UOY222" s="3"/>
      <c r="UOZ222" s="3"/>
      <c r="UPA222" s="3"/>
      <c r="UPB222" s="3"/>
      <c r="UPC222" s="3"/>
      <c r="UPD222" s="3"/>
      <c r="UPE222" s="3"/>
      <c r="UPF222" s="3"/>
      <c r="UPG222" s="3"/>
      <c r="UPH222" s="3"/>
      <c r="UPI222" s="3"/>
      <c r="UPJ222" s="3"/>
      <c r="UPK222" s="3"/>
      <c r="UPL222" s="3"/>
      <c r="UPM222" s="3"/>
      <c r="UPN222" s="3"/>
      <c r="UPO222" s="3"/>
      <c r="UPP222" s="3"/>
      <c r="UPQ222" s="3"/>
      <c r="UPR222" s="3"/>
      <c r="UPS222" s="3"/>
      <c r="UPT222" s="3"/>
      <c r="UPU222" s="3"/>
      <c r="UPV222" s="3"/>
      <c r="UPW222" s="3"/>
      <c r="UPX222" s="3"/>
      <c r="UPY222" s="3"/>
      <c r="UPZ222" s="3"/>
      <c r="UQA222" s="3"/>
      <c r="UQB222" s="3"/>
      <c r="UQC222" s="3"/>
      <c r="UQD222" s="3"/>
      <c r="UQE222" s="3"/>
      <c r="UQF222" s="3"/>
      <c r="UQG222" s="3"/>
      <c r="UQH222" s="3"/>
      <c r="UQI222" s="3"/>
      <c r="UQJ222" s="3"/>
      <c r="UQK222" s="3"/>
      <c r="UQL222" s="3"/>
      <c r="UQM222" s="3"/>
      <c r="UQN222" s="3"/>
      <c r="UQO222" s="3"/>
      <c r="UQP222" s="3"/>
      <c r="UQQ222" s="3"/>
      <c r="UQR222" s="3"/>
      <c r="UQS222" s="3"/>
      <c r="UQT222" s="3"/>
      <c r="UQU222" s="3"/>
      <c r="UQV222" s="3"/>
      <c r="UQW222" s="3"/>
      <c r="UQX222" s="3"/>
      <c r="UQY222" s="3"/>
      <c r="UQZ222" s="3"/>
      <c r="URA222" s="3"/>
      <c r="URB222" s="3"/>
      <c r="URC222" s="3"/>
      <c r="URD222" s="3"/>
      <c r="URE222" s="3"/>
      <c r="URF222" s="3"/>
      <c r="URG222" s="3"/>
      <c r="URH222" s="3"/>
      <c r="URI222" s="3"/>
      <c r="URJ222" s="3"/>
      <c r="URK222" s="3"/>
      <c r="URL222" s="3"/>
      <c r="URM222" s="3"/>
      <c r="URN222" s="3"/>
      <c r="URO222" s="3"/>
      <c r="URP222" s="3"/>
      <c r="URQ222" s="3"/>
      <c r="URR222" s="3"/>
      <c r="URS222" s="3"/>
      <c r="URT222" s="3"/>
      <c r="URU222" s="3"/>
      <c r="URV222" s="3"/>
      <c r="URW222" s="3"/>
      <c r="URX222" s="3"/>
      <c r="URY222" s="3"/>
      <c r="URZ222" s="3"/>
      <c r="USA222" s="3"/>
      <c r="USB222" s="3"/>
      <c r="USC222" s="3"/>
      <c r="USD222" s="3"/>
      <c r="USE222" s="3"/>
      <c r="USF222" s="3"/>
      <c r="USG222" s="3"/>
      <c r="USH222" s="3"/>
      <c r="USI222" s="3"/>
      <c r="USJ222" s="3"/>
      <c r="USK222" s="3"/>
      <c r="USL222" s="3"/>
      <c r="USM222" s="3"/>
      <c r="USN222" s="3"/>
      <c r="USO222" s="3"/>
      <c r="USP222" s="3"/>
      <c r="USQ222" s="3"/>
      <c r="USR222" s="3"/>
      <c r="USS222" s="3"/>
      <c r="UST222" s="3"/>
      <c r="USU222" s="3"/>
      <c r="USV222" s="3"/>
      <c r="USW222" s="3"/>
      <c r="USX222" s="3"/>
      <c r="USY222" s="3"/>
      <c r="USZ222" s="3"/>
      <c r="UTA222" s="3"/>
      <c r="UTB222" s="3"/>
      <c r="UTC222" s="3"/>
      <c r="UTD222" s="3"/>
      <c r="UTE222" s="3"/>
      <c r="UTF222" s="3"/>
      <c r="UTG222" s="3"/>
      <c r="UTH222" s="3"/>
      <c r="UTI222" s="3"/>
      <c r="UTJ222" s="3"/>
      <c r="UTK222" s="3"/>
      <c r="UTL222" s="3"/>
      <c r="UTM222" s="3"/>
      <c r="UTN222" s="3"/>
      <c r="UTO222" s="3"/>
      <c r="UTP222" s="3"/>
      <c r="UTQ222" s="3"/>
      <c r="UTR222" s="3"/>
      <c r="UTS222" s="3"/>
      <c r="UTT222" s="3"/>
      <c r="UTU222" s="3"/>
      <c r="UTV222" s="3"/>
      <c r="UTW222" s="3"/>
      <c r="UTX222" s="3"/>
      <c r="UTY222" s="3"/>
      <c r="UTZ222" s="3"/>
      <c r="UUA222" s="3"/>
      <c r="UUB222" s="3"/>
      <c r="UUC222" s="3"/>
      <c r="UUD222" s="3"/>
      <c r="UUE222" s="3"/>
      <c r="UUF222" s="3"/>
      <c r="UUG222" s="3"/>
      <c r="UUH222" s="3"/>
      <c r="UUI222" s="3"/>
      <c r="UUJ222" s="3"/>
      <c r="UUK222" s="3"/>
      <c r="UUL222" s="3"/>
      <c r="UUM222" s="3"/>
      <c r="UUN222" s="3"/>
      <c r="UUO222" s="3"/>
      <c r="UUP222" s="3"/>
      <c r="UUQ222" s="3"/>
      <c r="UUR222" s="3"/>
      <c r="UUS222" s="3"/>
      <c r="UUT222" s="3"/>
      <c r="UUU222" s="3"/>
      <c r="UUV222" s="3"/>
      <c r="UUW222" s="3"/>
      <c r="UUX222" s="3"/>
      <c r="UUY222" s="3"/>
      <c r="UUZ222" s="3"/>
      <c r="UVA222" s="3"/>
      <c r="UVB222" s="3"/>
      <c r="UVC222" s="3"/>
      <c r="UVD222" s="3"/>
      <c r="UVE222" s="3"/>
      <c r="UVF222" s="3"/>
      <c r="UVG222" s="3"/>
      <c r="UVH222" s="3"/>
      <c r="UVI222" s="3"/>
      <c r="UVJ222" s="3"/>
      <c r="UVK222" s="3"/>
      <c r="UVL222" s="3"/>
      <c r="UVM222" s="3"/>
      <c r="UVN222" s="3"/>
      <c r="UVO222" s="3"/>
      <c r="UVP222" s="3"/>
      <c r="UVQ222" s="3"/>
      <c r="UVR222" s="3"/>
      <c r="UVS222" s="3"/>
      <c r="UVT222" s="3"/>
      <c r="UVU222" s="3"/>
      <c r="UVV222" s="3"/>
      <c r="UVW222" s="3"/>
      <c r="UVX222" s="3"/>
      <c r="UVY222" s="3"/>
      <c r="UVZ222" s="3"/>
      <c r="UWA222" s="3"/>
      <c r="UWB222" s="3"/>
      <c r="UWC222" s="3"/>
      <c r="UWD222" s="3"/>
      <c r="UWE222" s="3"/>
      <c r="UWF222" s="3"/>
      <c r="UWG222" s="3"/>
      <c r="UWH222" s="3"/>
      <c r="UWI222" s="3"/>
      <c r="UWJ222" s="3"/>
      <c r="UWK222" s="3"/>
      <c r="UWL222" s="3"/>
      <c r="UWM222" s="3"/>
      <c r="UWN222" s="3"/>
      <c r="UWO222" s="3"/>
      <c r="UWP222" s="3"/>
      <c r="UWQ222" s="3"/>
      <c r="UWR222" s="3"/>
      <c r="UWS222" s="3"/>
      <c r="UWT222" s="3"/>
      <c r="UWU222" s="3"/>
      <c r="UWV222" s="3"/>
      <c r="UWW222" s="3"/>
      <c r="UWX222" s="3"/>
      <c r="UWY222" s="3"/>
      <c r="UWZ222" s="3"/>
      <c r="UXA222" s="3"/>
      <c r="UXB222" s="3"/>
      <c r="UXC222" s="3"/>
      <c r="UXD222" s="3"/>
      <c r="UXE222" s="3"/>
      <c r="UXF222" s="3"/>
      <c r="UXG222" s="3"/>
      <c r="UXH222" s="3"/>
      <c r="UXI222" s="3"/>
      <c r="UXJ222" s="3"/>
      <c r="UXK222" s="3"/>
      <c r="UXL222" s="3"/>
      <c r="UXM222" s="3"/>
      <c r="UXN222" s="3"/>
      <c r="UXO222" s="3"/>
      <c r="UXP222" s="3"/>
      <c r="UXQ222" s="3"/>
      <c r="UXR222" s="3"/>
      <c r="UXS222" s="3"/>
      <c r="UXT222" s="3"/>
      <c r="UXU222" s="3"/>
      <c r="UXV222" s="3"/>
      <c r="UXW222" s="3"/>
      <c r="UXX222" s="3"/>
      <c r="UXY222" s="3"/>
      <c r="UXZ222" s="3"/>
      <c r="UYA222" s="3"/>
      <c r="UYB222" s="3"/>
      <c r="UYC222" s="3"/>
      <c r="UYD222" s="3"/>
      <c r="UYE222" s="3"/>
      <c r="UYF222" s="3"/>
      <c r="UYG222" s="3"/>
      <c r="UYH222" s="3"/>
      <c r="UYI222" s="3"/>
      <c r="UYJ222" s="3"/>
      <c r="UYK222" s="3"/>
      <c r="UYL222" s="3"/>
      <c r="UYM222" s="3"/>
      <c r="UYN222" s="3"/>
      <c r="UYO222" s="3"/>
      <c r="UYP222" s="3"/>
      <c r="UYQ222" s="3"/>
      <c r="UYR222" s="3"/>
      <c r="UYS222" s="3"/>
      <c r="UYT222" s="3"/>
      <c r="UYU222" s="3"/>
      <c r="UYV222" s="3"/>
      <c r="UYW222" s="3"/>
      <c r="UYX222" s="3"/>
      <c r="UYY222" s="3"/>
      <c r="UYZ222" s="3"/>
      <c r="UZA222" s="3"/>
      <c r="UZB222" s="3"/>
      <c r="UZC222" s="3"/>
      <c r="UZD222" s="3"/>
      <c r="UZE222" s="3"/>
      <c r="UZF222" s="3"/>
      <c r="UZG222" s="3"/>
      <c r="UZH222" s="3"/>
      <c r="UZI222" s="3"/>
      <c r="UZJ222" s="3"/>
      <c r="UZK222" s="3"/>
      <c r="UZL222" s="3"/>
      <c r="UZM222" s="3"/>
      <c r="UZN222" s="3"/>
      <c r="UZO222" s="3"/>
      <c r="UZP222" s="3"/>
      <c r="UZQ222" s="3"/>
      <c r="UZR222" s="3"/>
      <c r="UZS222" s="3"/>
      <c r="UZT222" s="3"/>
      <c r="UZU222" s="3"/>
      <c r="UZV222" s="3"/>
      <c r="UZW222" s="3"/>
      <c r="UZX222" s="3"/>
      <c r="UZY222" s="3"/>
      <c r="UZZ222" s="3"/>
      <c r="VAA222" s="3"/>
      <c r="VAB222" s="3"/>
      <c r="VAC222" s="3"/>
      <c r="VAD222" s="3"/>
      <c r="VAE222" s="3"/>
      <c r="VAF222" s="3"/>
      <c r="VAG222" s="3"/>
      <c r="VAH222" s="3"/>
      <c r="VAI222" s="3"/>
      <c r="VAJ222" s="3"/>
      <c r="VAK222" s="3"/>
      <c r="VAL222" s="3"/>
      <c r="VAM222" s="3"/>
      <c r="VAN222" s="3"/>
      <c r="VAO222" s="3"/>
      <c r="VAP222" s="3"/>
      <c r="VAQ222" s="3"/>
      <c r="VAR222" s="3"/>
      <c r="VAS222" s="3"/>
      <c r="VAT222" s="3"/>
      <c r="VAU222" s="3"/>
      <c r="VAV222" s="3"/>
      <c r="VAW222" s="3"/>
      <c r="VAX222" s="3"/>
      <c r="VAY222" s="3"/>
      <c r="VAZ222" s="3"/>
      <c r="VBA222" s="3"/>
      <c r="VBB222" s="3"/>
      <c r="VBC222" s="3"/>
      <c r="VBD222" s="3"/>
      <c r="VBE222" s="3"/>
      <c r="VBF222" s="3"/>
      <c r="VBG222" s="3"/>
      <c r="VBH222" s="3"/>
      <c r="VBI222" s="3"/>
      <c r="VBJ222" s="3"/>
      <c r="VBK222" s="3"/>
      <c r="VBL222" s="3"/>
      <c r="VBM222" s="3"/>
      <c r="VBN222" s="3"/>
      <c r="VBO222" s="3"/>
      <c r="VBP222" s="3"/>
      <c r="VBQ222" s="3"/>
      <c r="VBR222" s="3"/>
      <c r="VBS222" s="3"/>
      <c r="VBT222" s="3"/>
      <c r="VBU222" s="3"/>
      <c r="VBV222" s="3"/>
      <c r="VBW222" s="3"/>
      <c r="VBX222" s="3"/>
      <c r="VBY222" s="3"/>
      <c r="VBZ222" s="3"/>
      <c r="VCA222" s="3"/>
      <c r="VCB222" s="3"/>
      <c r="VCC222" s="3"/>
      <c r="VCD222" s="3"/>
      <c r="VCE222" s="3"/>
      <c r="VCF222" s="3"/>
      <c r="VCG222" s="3"/>
      <c r="VCH222" s="3"/>
      <c r="VCI222" s="3"/>
      <c r="VCJ222" s="3"/>
      <c r="VCK222" s="3"/>
      <c r="VCL222" s="3"/>
      <c r="VCM222" s="3"/>
      <c r="VCN222" s="3"/>
      <c r="VCO222" s="3"/>
      <c r="VCP222" s="3"/>
      <c r="VCQ222" s="3"/>
      <c r="VCR222" s="3"/>
      <c r="VCS222" s="3"/>
      <c r="VCT222" s="3"/>
      <c r="VCU222" s="3"/>
      <c r="VCV222" s="3"/>
      <c r="VCW222" s="3"/>
      <c r="VCX222" s="3"/>
      <c r="VCY222" s="3"/>
      <c r="VCZ222" s="3"/>
      <c r="VDA222" s="3"/>
      <c r="VDB222" s="3"/>
      <c r="VDC222" s="3"/>
      <c r="VDD222" s="3"/>
      <c r="VDE222" s="3"/>
      <c r="VDF222" s="3"/>
      <c r="VDG222" s="3"/>
      <c r="VDH222" s="3"/>
      <c r="VDI222" s="3"/>
      <c r="VDJ222" s="3"/>
      <c r="VDK222" s="3"/>
      <c r="VDL222" s="3"/>
      <c r="VDM222" s="3"/>
      <c r="VDN222" s="3"/>
      <c r="VDO222" s="3"/>
      <c r="VDP222" s="3"/>
      <c r="VDQ222" s="3"/>
      <c r="VDR222" s="3"/>
      <c r="VDS222" s="3"/>
      <c r="VDT222" s="3"/>
      <c r="VDU222" s="3"/>
      <c r="VDV222" s="3"/>
      <c r="VDW222" s="3"/>
      <c r="VDX222" s="3"/>
      <c r="VDY222" s="3"/>
      <c r="VDZ222" s="3"/>
      <c r="VEA222" s="3"/>
      <c r="VEB222" s="3"/>
      <c r="VEC222" s="3"/>
      <c r="VED222" s="3"/>
      <c r="VEE222" s="3"/>
      <c r="VEF222" s="3"/>
      <c r="VEG222" s="3"/>
      <c r="VEH222" s="3"/>
      <c r="VEI222" s="3"/>
      <c r="VEJ222" s="3"/>
      <c r="VEK222" s="3"/>
      <c r="VEL222" s="3"/>
      <c r="VEM222" s="3"/>
      <c r="VEN222" s="3"/>
      <c r="VEO222" s="3"/>
      <c r="VEP222" s="3"/>
      <c r="VEQ222" s="3"/>
      <c r="VER222" s="3"/>
      <c r="VES222" s="3"/>
      <c r="VET222" s="3"/>
      <c r="VEU222" s="3"/>
      <c r="VEV222" s="3"/>
      <c r="VEW222" s="3"/>
      <c r="VEX222" s="3"/>
      <c r="VEY222" s="3"/>
      <c r="VEZ222" s="3"/>
      <c r="VFA222" s="3"/>
      <c r="VFB222" s="3"/>
      <c r="VFC222" s="3"/>
      <c r="VFD222" s="3"/>
      <c r="VFE222" s="3"/>
      <c r="VFF222" s="3"/>
      <c r="VFG222" s="3"/>
      <c r="VFH222" s="3"/>
      <c r="VFI222" s="3"/>
      <c r="VFJ222" s="3"/>
      <c r="VFK222" s="3"/>
      <c r="VFL222" s="3"/>
      <c r="VFM222" s="3"/>
      <c r="VFN222" s="3"/>
      <c r="VFO222" s="3"/>
      <c r="VFP222" s="3"/>
      <c r="VFQ222" s="3"/>
      <c r="VFR222" s="3"/>
      <c r="VFS222" s="3"/>
      <c r="VFT222" s="3"/>
      <c r="VFU222" s="3"/>
      <c r="VFV222" s="3"/>
      <c r="VFW222" s="3"/>
      <c r="VFX222" s="3"/>
      <c r="VFY222" s="3"/>
      <c r="VFZ222" s="3"/>
      <c r="VGA222" s="3"/>
      <c r="VGB222" s="3"/>
      <c r="VGC222" s="3"/>
      <c r="VGD222" s="3"/>
      <c r="VGE222" s="3"/>
      <c r="VGF222" s="3"/>
      <c r="VGG222" s="3"/>
      <c r="VGH222" s="3"/>
      <c r="VGI222" s="3"/>
      <c r="VGJ222" s="3"/>
      <c r="VGK222" s="3"/>
      <c r="VGL222" s="3"/>
      <c r="VGM222" s="3"/>
      <c r="VGN222" s="3"/>
      <c r="VGO222" s="3"/>
      <c r="VGP222" s="3"/>
      <c r="VGQ222" s="3"/>
      <c r="VGR222" s="3"/>
      <c r="VGS222" s="3"/>
      <c r="VGT222" s="3"/>
      <c r="VGU222" s="3"/>
      <c r="VGV222" s="3"/>
      <c r="VGW222" s="3"/>
      <c r="VGX222" s="3"/>
      <c r="VGY222" s="3"/>
      <c r="VGZ222" s="3"/>
      <c r="VHA222" s="3"/>
      <c r="VHB222" s="3"/>
      <c r="VHC222" s="3"/>
      <c r="VHD222" s="3"/>
      <c r="VHE222" s="3"/>
      <c r="VHF222" s="3"/>
      <c r="VHG222" s="3"/>
      <c r="VHH222" s="3"/>
      <c r="VHI222" s="3"/>
      <c r="VHJ222" s="3"/>
      <c r="VHK222" s="3"/>
      <c r="VHL222" s="3"/>
      <c r="VHM222" s="3"/>
      <c r="VHN222" s="3"/>
      <c r="VHO222" s="3"/>
      <c r="VHP222" s="3"/>
      <c r="VHQ222" s="3"/>
      <c r="VHR222" s="3"/>
      <c r="VHS222" s="3"/>
      <c r="VHT222" s="3"/>
      <c r="VHU222" s="3"/>
      <c r="VHV222" s="3"/>
      <c r="VHW222" s="3"/>
      <c r="VHX222" s="3"/>
      <c r="VHY222" s="3"/>
      <c r="VHZ222" s="3"/>
      <c r="VIA222" s="3"/>
      <c r="VIB222" s="3"/>
      <c r="VIC222" s="3"/>
      <c r="VID222" s="3"/>
      <c r="VIE222" s="3"/>
      <c r="VIF222" s="3"/>
      <c r="VIG222" s="3"/>
      <c r="VIH222" s="3"/>
      <c r="VII222" s="3"/>
      <c r="VIJ222" s="3"/>
      <c r="VIK222" s="3"/>
      <c r="VIL222" s="3"/>
      <c r="VIM222" s="3"/>
      <c r="VIN222" s="3"/>
      <c r="VIO222" s="3"/>
      <c r="VIP222" s="3"/>
      <c r="VIQ222" s="3"/>
      <c r="VIR222" s="3"/>
      <c r="VIS222" s="3"/>
      <c r="VIT222" s="3"/>
      <c r="VIU222" s="3"/>
      <c r="VIV222" s="3"/>
      <c r="VIW222" s="3"/>
      <c r="VIX222" s="3"/>
      <c r="VIY222" s="3"/>
      <c r="VIZ222" s="3"/>
      <c r="VJA222" s="3"/>
      <c r="VJB222" s="3"/>
      <c r="VJC222" s="3"/>
      <c r="VJD222" s="3"/>
      <c r="VJE222" s="3"/>
      <c r="VJF222" s="3"/>
      <c r="VJG222" s="3"/>
      <c r="VJH222" s="3"/>
      <c r="VJI222" s="3"/>
      <c r="VJJ222" s="3"/>
      <c r="VJK222" s="3"/>
      <c r="VJL222" s="3"/>
      <c r="VJM222" s="3"/>
      <c r="VJN222" s="3"/>
      <c r="VJO222" s="3"/>
      <c r="VJP222" s="3"/>
      <c r="VJQ222" s="3"/>
      <c r="VJR222" s="3"/>
      <c r="VJS222" s="3"/>
      <c r="VJT222" s="3"/>
      <c r="VJU222" s="3"/>
      <c r="VJV222" s="3"/>
      <c r="VJW222" s="3"/>
      <c r="VJX222" s="3"/>
      <c r="VJY222" s="3"/>
      <c r="VJZ222" s="3"/>
      <c r="VKA222" s="3"/>
      <c r="VKB222" s="3"/>
      <c r="VKC222" s="3"/>
      <c r="VKD222" s="3"/>
      <c r="VKE222" s="3"/>
      <c r="VKF222" s="3"/>
      <c r="VKG222" s="3"/>
      <c r="VKH222" s="3"/>
      <c r="VKI222" s="3"/>
      <c r="VKJ222" s="3"/>
      <c r="VKK222" s="3"/>
      <c r="VKL222" s="3"/>
      <c r="VKM222" s="3"/>
      <c r="VKN222" s="3"/>
      <c r="VKO222" s="3"/>
      <c r="VKP222" s="3"/>
      <c r="VKQ222" s="3"/>
      <c r="VKR222" s="3"/>
      <c r="VKS222" s="3"/>
      <c r="VKT222" s="3"/>
      <c r="VKU222" s="3"/>
      <c r="VKV222" s="3"/>
      <c r="VKW222" s="3"/>
      <c r="VKX222" s="3"/>
      <c r="VKY222" s="3"/>
      <c r="VKZ222" s="3"/>
      <c r="VLA222" s="3"/>
      <c r="VLB222" s="3"/>
      <c r="VLC222" s="3"/>
      <c r="VLD222" s="3"/>
      <c r="VLE222" s="3"/>
      <c r="VLF222" s="3"/>
      <c r="VLG222" s="3"/>
      <c r="VLH222" s="3"/>
      <c r="VLI222" s="3"/>
      <c r="VLJ222" s="3"/>
      <c r="VLK222" s="3"/>
      <c r="VLL222" s="3"/>
      <c r="VLM222" s="3"/>
      <c r="VLN222" s="3"/>
      <c r="VLO222" s="3"/>
      <c r="VLP222" s="3"/>
      <c r="VLQ222" s="3"/>
      <c r="VLR222" s="3"/>
      <c r="VLS222" s="3"/>
      <c r="VLT222" s="3"/>
      <c r="VLU222" s="3"/>
      <c r="VLV222" s="3"/>
      <c r="VLW222" s="3"/>
      <c r="VLX222" s="3"/>
      <c r="VLY222" s="3"/>
      <c r="VLZ222" s="3"/>
      <c r="VMA222" s="3"/>
      <c r="VMB222" s="3"/>
      <c r="VMC222" s="3"/>
      <c r="VMD222" s="3"/>
      <c r="VME222" s="3"/>
      <c r="VMF222" s="3"/>
      <c r="VMG222" s="3"/>
      <c r="VMH222" s="3"/>
      <c r="VMI222" s="3"/>
      <c r="VMJ222" s="3"/>
      <c r="VMK222" s="3"/>
      <c r="VML222" s="3"/>
      <c r="VMM222" s="3"/>
      <c r="VMN222" s="3"/>
      <c r="VMO222" s="3"/>
      <c r="VMP222" s="3"/>
      <c r="VMQ222" s="3"/>
      <c r="VMR222" s="3"/>
      <c r="VMS222" s="3"/>
      <c r="VMT222" s="3"/>
      <c r="VMU222" s="3"/>
      <c r="VMV222" s="3"/>
      <c r="VMW222" s="3"/>
      <c r="VMX222" s="3"/>
      <c r="VMY222" s="3"/>
      <c r="VMZ222" s="3"/>
      <c r="VNA222" s="3"/>
      <c r="VNB222" s="3"/>
      <c r="VNC222" s="3"/>
      <c r="VND222" s="3"/>
      <c r="VNE222" s="3"/>
      <c r="VNF222" s="3"/>
      <c r="VNG222" s="3"/>
      <c r="VNH222" s="3"/>
      <c r="VNI222" s="3"/>
      <c r="VNJ222" s="3"/>
      <c r="VNK222" s="3"/>
      <c r="VNL222" s="3"/>
      <c r="VNM222" s="3"/>
      <c r="VNN222" s="3"/>
      <c r="VNO222" s="3"/>
      <c r="VNP222" s="3"/>
      <c r="VNQ222" s="3"/>
      <c r="VNR222" s="3"/>
      <c r="VNS222" s="3"/>
      <c r="VNT222" s="3"/>
      <c r="VNU222" s="3"/>
      <c r="VNV222" s="3"/>
      <c r="VNW222" s="3"/>
      <c r="VNX222" s="3"/>
      <c r="VNY222" s="3"/>
      <c r="VNZ222" s="3"/>
      <c r="VOA222" s="3"/>
      <c r="VOB222" s="3"/>
      <c r="VOC222" s="3"/>
      <c r="VOD222" s="3"/>
      <c r="VOE222" s="3"/>
      <c r="VOF222" s="3"/>
      <c r="VOG222" s="3"/>
      <c r="VOH222" s="3"/>
      <c r="VOI222" s="3"/>
      <c r="VOJ222" s="3"/>
      <c r="VOK222" s="3"/>
      <c r="VOL222" s="3"/>
      <c r="VOM222" s="3"/>
      <c r="VON222" s="3"/>
      <c r="VOO222" s="3"/>
      <c r="VOP222" s="3"/>
      <c r="VOQ222" s="3"/>
      <c r="VOR222" s="3"/>
      <c r="VOS222" s="3"/>
      <c r="VOT222" s="3"/>
      <c r="VOU222" s="3"/>
      <c r="VOV222" s="3"/>
      <c r="VOW222" s="3"/>
      <c r="VOX222" s="3"/>
      <c r="VOY222" s="3"/>
      <c r="VOZ222" s="3"/>
      <c r="VPA222" s="3"/>
      <c r="VPB222" s="3"/>
      <c r="VPC222" s="3"/>
      <c r="VPD222" s="3"/>
      <c r="VPE222" s="3"/>
      <c r="VPF222" s="3"/>
      <c r="VPG222" s="3"/>
      <c r="VPH222" s="3"/>
      <c r="VPI222" s="3"/>
      <c r="VPJ222" s="3"/>
      <c r="VPK222" s="3"/>
      <c r="VPL222" s="3"/>
      <c r="VPM222" s="3"/>
      <c r="VPN222" s="3"/>
      <c r="VPO222" s="3"/>
      <c r="VPP222" s="3"/>
      <c r="VPQ222" s="3"/>
      <c r="VPR222" s="3"/>
      <c r="VPS222" s="3"/>
      <c r="VPT222" s="3"/>
      <c r="VPU222" s="3"/>
      <c r="VPV222" s="3"/>
      <c r="VPW222" s="3"/>
      <c r="VPX222" s="3"/>
      <c r="VPY222" s="3"/>
      <c r="VPZ222" s="3"/>
      <c r="VQA222" s="3"/>
      <c r="VQB222" s="3"/>
      <c r="VQC222" s="3"/>
      <c r="VQD222" s="3"/>
      <c r="VQE222" s="3"/>
      <c r="VQF222" s="3"/>
      <c r="VQG222" s="3"/>
      <c r="VQH222" s="3"/>
      <c r="VQI222" s="3"/>
      <c r="VQJ222" s="3"/>
      <c r="VQK222" s="3"/>
      <c r="VQL222" s="3"/>
      <c r="VQM222" s="3"/>
      <c r="VQN222" s="3"/>
      <c r="VQO222" s="3"/>
      <c r="VQP222" s="3"/>
      <c r="VQQ222" s="3"/>
      <c r="VQR222" s="3"/>
      <c r="VQS222" s="3"/>
      <c r="VQT222" s="3"/>
      <c r="VQU222" s="3"/>
      <c r="VQV222" s="3"/>
      <c r="VQW222" s="3"/>
      <c r="VQX222" s="3"/>
      <c r="VQY222" s="3"/>
      <c r="VQZ222" s="3"/>
      <c r="VRA222" s="3"/>
      <c r="VRB222" s="3"/>
      <c r="VRC222" s="3"/>
      <c r="VRD222" s="3"/>
      <c r="VRE222" s="3"/>
      <c r="VRF222" s="3"/>
      <c r="VRG222" s="3"/>
      <c r="VRH222" s="3"/>
      <c r="VRI222" s="3"/>
      <c r="VRJ222" s="3"/>
      <c r="VRK222" s="3"/>
      <c r="VRL222" s="3"/>
      <c r="VRM222" s="3"/>
      <c r="VRN222" s="3"/>
      <c r="VRO222" s="3"/>
      <c r="VRP222" s="3"/>
      <c r="VRQ222" s="3"/>
      <c r="VRR222" s="3"/>
      <c r="VRS222" s="3"/>
      <c r="VRT222" s="3"/>
      <c r="VRU222" s="3"/>
      <c r="VRV222" s="3"/>
      <c r="VRW222" s="3"/>
      <c r="VRX222" s="3"/>
      <c r="VRY222" s="3"/>
      <c r="VRZ222" s="3"/>
      <c r="VSA222" s="3"/>
      <c r="VSB222" s="3"/>
      <c r="VSC222" s="3"/>
      <c r="VSD222" s="3"/>
      <c r="VSE222" s="3"/>
      <c r="VSF222" s="3"/>
      <c r="VSG222" s="3"/>
      <c r="VSH222" s="3"/>
      <c r="VSI222" s="3"/>
      <c r="VSJ222" s="3"/>
      <c r="VSK222" s="3"/>
      <c r="VSL222" s="3"/>
      <c r="VSM222" s="3"/>
      <c r="VSN222" s="3"/>
      <c r="VSO222" s="3"/>
      <c r="VSP222" s="3"/>
      <c r="VSQ222" s="3"/>
      <c r="VSR222" s="3"/>
      <c r="VSS222" s="3"/>
      <c r="VST222" s="3"/>
      <c r="VSU222" s="3"/>
      <c r="VSV222" s="3"/>
      <c r="VSW222" s="3"/>
      <c r="VSX222" s="3"/>
      <c r="VSY222" s="3"/>
      <c r="VSZ222" s="3"/>
      <c r="VTA222" s="3"/>
      <c r="VTB222" s="3"/>
      <c r="VTC222" s="3"/>
      <c r="VTD222" s="3"/>
      <c r="VTE222" s="3"/>
      <c r="VTF222" s="3"/>
      <c r="VTG222" s="3"/>
      <c r="VTH222" s="3"/>
      <c r="VTI222" s="3"/>
      <c r="VTJ222" s="3"/>
      <c r="VTK222" s="3"/>
      <c r="VTL222" s="3"/>
      <c r="VTM222" s="3"/>
      <c r="VTN222" s="3"/>
      <c r="VTO222" s="3"/>
      <c r="VTP222" s="3"/>
      <c r="VTQ222" s="3"/>
      <c r="VTR222" s="3"/>
      <c r="VTS222" s="3"/>
      <c r="VTT222" s="3"/>
      <c r="VTU222" s="3"/>
      <c r="VTV222" s="3"/>
      <c r="VTW222" s="3"/>
      <c r="VTX222" s="3"/>
      <c r="VTY222" s="3"/>
      <c r="VTZ222" s="3"/>
      <c r="VUA222" s="3"/>
      <c r="VUB222" s="3"/>
      <c r="VUC222" s="3"/>
      <c r="VUD222" s="3"/>
      <c r="VUE222" s="3"/>
      <c r="VUF222" s="3"/>
      <c r="VUG222" s="3"/>
      <c r="VUH222" s="3"/>
      <c r="VUI222" s="3"/>
      <c r="VUJ222" s="3"/>
      <c r="VUK222" s="3"/>
      <c r="VUL222" s="3"/>
      <c r="VUM222" s="3"/>
      <c r="VUN222" s="3"/>
      <c r="VUO222" s="3"/>
      <c r="VUP222" s="3"/>
      <c r="VUQ222" s="3"/>
      <c r="VUR222" s="3"/>
      <c r="VUS222" s="3"/>
      <c r="VUT222" s="3"/>
      <c r="VUU222" s="3"/>
      <c r="VUV222" s="3"/>
      <c r="VUW222" s="3"/>
      <c r="VUX222" s="3"/>
      <c r="VUY222" s="3"/>
      <c r="VUZ222" s="3"/>
      <c r="VVA222" s="3"/>
      <c r="VVB222" s="3"/>
      <c r="VVC222" s="3"/>
      <c r="VVD222" s="3"/>
      <c r="VVE222" s="3"/>
      <c r="VVF222" s="3"/>
      <c r="VVG222" s="3"/>
      <c r="VVH222" s="3"/>
      <c r="VVI222" s="3"/>
      <c r="VVJ222" s="3"/>
      <c r="VVK222" s="3"/>
      <c r="VVL222" s="3"/>
      <c r="VVM222" s="3"/>
      <c r="VVN222" s="3"/>
      <c r="VVO222" s="3"/>
      <c r="VVP222" s="3"/>
      <c r="VVQ222" s="3"/>
      <c r="VVR222" s="3"/>
      <c r="VVS222" s="3"/>
      <c r="VVT222" s="3"/>
      <c r="VVU222" s="3"/>
      <c r="VVV222" s="3"/>
      <c r="VVW222" s="3"/>
      <c r="VVX222" s="3"/>
      <c r="VVY222" s="3"/>
      <c r="VVZ222" s="3"/>
      <c r="VWA222" s="3"/>
      <c r="VWB222" s="3"/>
      <c r="VWC222" s="3"/>
      <c r="VWD222" s="3"/>
      <c r="VWE222" s="3"/>
      <c r="VWF222" s="3"/>
      <c r="VWG222" s="3"/>
      <c r="VWH222" s="3"/>
      <c r="VWI222" s="3"/>
      <c r="VWJ222" s="3"/>
      <c r="VWK222" s="3"/>
      <c r="VWL222" s="3"/>
      <c r="VWM222" s="3"/>
      <c r="VWN222" s="3"/>
      <c r="VWO222" s="3"/>
      <c r="VWP222" s="3"/>
      <c r="VWQ222" s="3"/>
      <c r="VWR222" s="3"/>
      <c r="VWS222" s="3"/>
      <c r="VWT222" s="3"/>
      <c r="VWU222" s="3"/>
      <c r="VWV222" s="3"/>
      <c r="VWW222" s="3"/>
      <c r="VWX222" s="3"/>
      <c r="VWY222" s="3"/>
      <c r="VWZ222" s="3"/>
      <c r="VXA222" s="3"/>
      <c r="VXB222" s="3"/>
      <c r="VXC222" s="3"/>
      <c r="VXD222" s="3"/>
      <c r="VXE222" s="3"/>
      <c r="VXF222" s="3"/>
      <c r="VXG222" s="3"/>
      <c r="VXH222" s="3"/>
      <c r="VXI222" s="3"/>
      <c r="VXJ222" s="3"/>
      <c r="VXK222" s="3"/>
      <c r="VXL222" s="3"/>
      <c r="VXM222" s="3"/>
      <c r="VXN222" s="3"/>
      <c r="VXO222" s="3"/>
      <c r="VXP222" s="3"/>
      <c r="VXQ222" s="3"/>
      <c r="VXR222" s="3"/>
      <c r="VXS222" s="3"/>
      <c r="VXT222" s="3"/>
      <c r="VXU222" s="3"/>
      <c r="VXV222" s="3"/>
      <c r="VXW222" s="3"/>
      <c r="VXX222" s="3"/>
      <c r="VXY222" s="3"/>
      <c r="VXZ222" s="3"/>
      <c r="VYA222" s="3"/>
      <c r="VYB222" s="3"/>
      <c r="VYC222" s="3"/>
      <c r="VYD222" s="3"/>
      <c r="VYE222" s="3"/>
      <c r="VYF222" s="3"/>
      <c r="VYG222" s="3"/>
      <c r="VYH222" s="3"/>
      <c r="VYI222" s="3"/>
      <c r="VYJ222" s="3"/>
      <c r="VYK222" s="3"/>
      <c r="VYL222" s="3"/>
      <c r="VYM222" s="3"/>
      <c r="VYN222" s="3"/>
      <c r="VYO222" s="3"/>
      <c r="VYP222" s="3"/>
      <c r="VYQ222" s="3"/>
      <c r="VYR222" s="3"/>
      <c r="VYS222" s="3"/>
      <c r="VYT222" s="3"/>
      <c r="VYU222" s="3"/>
      <c r="VYV222" s="3"/>
      <c r="VYW222" s="3"/>
      <c r="VYX222" s="3"/>
      <c r="VYY222" s="3"/>
      <c r="VYZ222" s="3"/>
      <c r="VZA222" s="3"/>
      <c r="VZB222" s="3"/>
      <c r="VZC222" s="3"/>
      <c r="VZD222" s="3"/>
      <c r="VZE222" s="3"/>
      <c r="VZF222" s="3"/>
      <c r="VZG222" s="3"/>
      <c r="VZH222" s="3"/>
      <c r="VZI222" s="3"/>
      <c r="VZJ222" s="3"/>
      <c r="VZK222" s="3"/>
      <c r="VZL222" s="3"/>
      <c r="VZM222" s="3"/>
      <c r="VZN222" s="3"/>
      <c r="VZO222" s="3"/>
      <c r="VZP222" s="3"/>
      <c r="VZQ222" s="3"/>
      <c r="VZR222" s="3"/>
      <c r="VZS222" s="3"/>
      <c r="VZT222" s="3"/>
      <c r="VZU222" s="3"/>
      <c r="VZV222" s="3"/>
      <c r="VZW222" s="3"/>
      <c r="VZX222" s="3"/>
      <c r="VZY222" s="3"/>
      <c r="VZZ222" s="3"/>
      <c r="WAA222" s="3"/>
      <c r="WAB222" s="3"/>
      <c r="WAC222" s="3"/>
      <c r="WAD222" s="3"/>
      <c r="WAE222" s="3"/>
      <c r="WAF222" s="3"/>
      <c r="WAG222" s="3"/>
      <c r="WAH222" s="3"/>
      <c r="WAI222" s="3"/>
      <c r="WAJ222" s="3"/>
      <c r="WAK222" s="3"/>
      <c r="WAL222" s="3"/>
      <c r="WAM222" s="3"/>
      <c r="WAN222" s="3"/>
      <c r="WAO222" s="3"/>
      <c r="WAP222" s="3"/>
      <c r="WAQ222" s="3"/>
      <c r="WAR222" s="3"/>
      <c r="WAS222" s="3"/>
      <c r="WAT222" s="3"/>
      <c r="WAU222" s="3"/>
      <c r="WAV222" s="3"/>
      <c r="WAW222" s="3"/>
      <c r="WAX222" s="3"/>
      <c r="WAY222" s="3"/>
      <c r="WAZ222" s="3"/>
      <c r="WBA222" s="3"/>
      <c r="WBB222" s="3"/>
      <c r="WBC222" s="3"/>
      <c r="WBD222" s="3"/>
      <c r="WBE222" s="3"/>
      <c r="WBF222" s="3"/>
      <c r="WBG222" s="3"/>
      <c r="WBH222" s="3"/>
      <c r="WBI222" s="3"/>
      <c r="WBJ222" s="3"/>
      <c r="WBK222" s="3"/>
      <c r="WBL222" s="3"/>
      <c r="WBM222" s="3"/>
      <c r="WBN222" s="3"/>
      <c r="WBO222" s="3"/>
      <c r="WBP222" s="3"/>
      <c r="WBQ222" s="3"/>
      <c r="WBR222" s="3"/>
      <c r="WBS222" s="3"/>
      <c r="WBT222" s="3"/>
      <c r="WBU222" s="3"/>
      <c r="WBV222" s="3"/>
      <c r="WBW222" s="3"/>
      <c r="WBX222" s="3"/>
      <c r="WBY222" s="3"/>
      <c r="WBZ222" s="3"/>
      <c r="WCA222" s="3"/>
      <c r="WCB222" s="3"/>
      <c r="WCC222" s="3"/>
      <c r="WCD222" s="3"/>
      <c r="WCE222" s="3"/>
      <c r="WCF222" s="3"/>
      <c r="WCG222" s="3"/>
      <c r="WCH222" s="3"/>
      <c r="WCI222" s="3"/>
      <c r="WCJ222" s="3"/>
      <c r="WCK222" s="3"/>
      <c r="WCL222" s="3"/>
      <c r="WCM222" s="3"/>
      <c r="WCN222" s="3"/>
      <c r="WCO222" s="3"/>
      <c r="WCP222" s="3"/>
      <c r="WCQ222" s="3"/>
      <c r="WCR222" s="3"/>
      <c r="WCS222" s="3"/>
      <c r="WCT222" s="3"/>
      <c r="WCU222" s="3"/>
      <c r="WCV222" s="3"/>
      <c r="WCW222" s="3"/>
      <c r="WCX222" s="3"/>
      <c r="WCY222" s="3"/>
      <c r="WCZ222" s="3"/>
      <c r="WDA222" s="3"/>
      <c r="WDB222" s="3"/>
      <c r="WDC222" s="3"/>
      <c r="WDD222" s="3"/>
      <c r="WDE222" s="3"/>
      <c r="WDF222" s="3"/>
      <c r="WDG222" s="3"/>
      <c r="WDH222" s="3"/>
      <c r="WDI222" s="3"/>
      <c r="WDJ222" s="3"/>
      <c r="WDK222" s="3"/>
      <c r="WDL222" s="3"/>
      <c r="WDM222" s="3"/>
      <c r="WDN222" s="3"/>
      <c r="WDO222" s="3"/>
      <c r="WDP222" s="3"/>
      <c r="WDQ222" s="3"/>
      <c r="WDR222" s="3"/>
      <c r="WDS222" s="3"/>
      <c r="WDT222" s="3"/>
      <c r="WDU222" s="3"/>
      <c r="WDV222" s="3"/>
      <c r="WDW222" s="3"/>
      <c r="WDX222" s="3"/>
      <c r="WDY222" s="3"/>
      <c r="WDZ222" s="3"/>
      <c r="WEA222" s="3"/>
      <c r="WEB222" s="3"/>
      <c r="WEC222" s="3"/>
      <c r="WED222" s="3"/>
      <c r="WEE222" s="3"/>
      <c r="WEF222" s="3"/>
      <c r="WEG222" s="3"/>
      <c r="WEH222" s="3"/>
      <c r="WEI222" s="3"/>
      <c r="WEJ222" s="3"/>
      <c r="WEK222" s="3"/>
      <c r="WEL222" s="3"/>
      <c r="WEM222" s="3"/>
      <c r="WEN222" s="3"/>
      <c r="WEO222" s="3"/>
      <c r="WEP222" s="3"/>
      <c r="WEQ222" s="3"/>
      <c r="WER222" s="3"/>
      <c r="WES222" s="3"/>
      <c r="WET222" s="3"/>
      <c r="WEU222" s="3"/>
      <c r="WEV222" s="3"/>
      <c r="WEW222" s="3"/>
      <c r="WEX222" s="3"/>
      <c r="WEY222" s="3"/>
      <c r="WEZ222" s="3"/>
      <c r="WFA222" s="3"/>
      <c r="WFB222" s="3"/>
      <c r="WFC222" s="3"/>
      <c r="WFD222" s="3"/>
      <c r="WFE222" s="3"/>
      <c r="WFF222" s="3"/>
      <c r="WFG222" s="3"/>
      <c r="WFH222" s="3"/>
      <c r="WFI222" s="3"/>
      <c r="WFJ222" s="3"/>
      <c r="WFK222" s="3"/>
      <c r="WFL222" s="3"/>
      <c r="WFM222" s="3"/>
      <c r="WFN222" s="3"/>
      <c r="WFO222" s="3"/>
      <c r="WFP222" s="3"/>
      <c r="WFQ222" s="3"/>
      <c r="WFR222" s="3"/>
      <c r="WFS222" s="3"/>
      <c r="WFT222" s="3"/>
      <c r="WFU222" s="3"/>
      <c r="WFV222" s="3"/>
      <c r="WFW222" s="3"/>
      <c r="WFX222" s="3"/>
      <c r="WFY222" s="3"/>
      <c r="WFZ222" s="3"/>
      <c r="WGA222" s="3"/>
      <c r="WGB222" s="3"/>
      <c r="WGC222" s="3"/>
      <c r="WGD222" s="3"/>
      <c r="WGE222" s="3"/>
      <c r="WGF222" s="3"/>
      <c r="WGG222" s="3"/>
      <c r="WGH222" s="3"/>
      <c r="WGI222" s="3"/>
      <c r="WGJ222" s="3"/>
      <c r="WGK222" s="3"/>
      <c r="WGL222" s="3"/>
      <c r="WGM222" s="3"/>
      <c r="WGN222" s="3"/>
      <c r="WGO222" s="3"/>
      <c r="WGP222" s="3"/>
      <c r="WGQ222" s="3"/>
      <c r="WGR222" s="3"/>
      <c r="WGS222" s="3"/>
      <c r="WGT222" s="3"/>
      <c r="WGU222" s="3"/>
      <c r="WGV222" s="3"/>
      <c r="WGW222" s="3"/>
      <c r="WGX222" s="3"/>
      <c r="WGY222" s="3"/>
      <c r="WGZ222" s="3"/>
      <c r="WHA222" s="3"/>
      <c r="WHB222" s="3"/>
      <c r="WHC222" s="3"/>
      <c r="WHD222" s="3"/>
      <c r="WHE222" s="3"/>
      <c r="WHF222" s="3"/>
      <c r="WHG222" s="3"/>
      <c r="WHH222" s="3"/>
      <c r="WHI222" s="3"/>
      <c r="WHJ222" s="3"/>
      <c r="WHK222" s="3"/>
      <c r="WHL222" s="3"/>
      <c r="WHM222" s="3"/>
      <c r="WHN222" s="3"/>
      <c r="WHO222" s="3"/>
      <c r="WHP222" s="3"/>
      <c r="WHQ222" s="3"/>
      <c r="WHR222" s="3"/>
      <c r="WHS222" s="3"/>
      <c r="WHT222" s="3"/>
      <c r="WHU222" s="3"/>
      <c r="WHV222" s="3"/>
      <c r="WHW222" s="3"/>
      <c r="WHX222" s="3"/>
      <c r="WHY222" s="3"/>
      <c r="WHZ222" s="3"/>
      <c r="WIA222" s="3"/>
      <c r="WIB222" s="3"/>
      <c r="WIC222" s="3"/>
      <c r="WID222" s="3"/>
      <c r="WIE222" s="3"/>
      <c r="WIF222" s="3"/>
      <c r="WIG222" s="3"/>
      <c r="WIH222" s="3"/>
      <c r="WII222" s="3"/>
      <c r="WIJ222" s="3"/>
      <c r="WIK222" s="3"/>
      <c r="WIL222" s="3"/>
      <c r="WIM222" s="3"/>
      <c r="WIN222" s="3"/>
      <c r="WIO222" s="3"/>
      <c r="WIP222" s="3"/>
      <c r="WIQ222" s="3"/>
      <c r="WIR222" s="3"/>
      <c r="WIS222" s="3"/>
      <c r="WIT222" s="3"/>
      <c r="WIU222" s="3"/>
      <c r="WIV222" s="3"/>
      <c r="WIW222" s="3"/>
      <c r="WIX222" s="3"/>
      <c r="WIY222" s="3"/>
      <c r="WIZ222" s="3"/>
      <c r="WJA222" s="3"/>
      <c r="WJB222" s="3"/>
      <c r="WJC222" s="3"/>
      <c r="WJD222" s="3"/>
      <c r="WJE222" s="3"/>
      <c r="WJF222" s="3"/>
      <c r="WJG222" s="3"/>
      <c r="WJH222" s="3"/>
      <c r="WJI222" s="3"/>
      <c r="WJJ222" s="3"/>
      <c r="WJK222" s="3"/>
      <c r="WJL222" s="3"/>
      <c r="WJM222" s="3"/>
      <c r="WJN222" s="3"/>
      <c r="WJO222" s="3"/>
      <c r="WJP222" s="3"/>
      <c r="WJQ222" s="3"/>
      <c r="WJR222" s="3"/>
      <c r="WJS222" s="3"/>
      <c r="WJT222" s="3"/>
      <c r="WJU222" s="3"/>
      <c r="WJV222" s="3"/>
      <c r="WJW222" s="3"/>
      <c r="WJX222" s="3"/>
      <c r="WJY222" s="3"/>
      <c r="WJZ222" s="3"/>
      <c r="WKA222" s="3"/>
      <c r="WKB222" s="3"/>
      <c r="WKC222" s="3"/>
      <c r="WKD222" s="3"/>
      <c r="WKE222" s="3"/>
      <c r="WKF222" s="3"/>
      <c r="WKG222" s="3"/>
      <c r="WKH222" s="3"/>
      <c r="WKI222" s="3"/>
      <c r="WKJ222" s="3"/>
      <c r="WKK222" s="3"/>
      <c r="WKL222" s="3"/>
      <c r="WKM222" s="3"/>
      <c r="WKN222" s="3"/>
      <c r="WKO222" s="3"/>
      <c r="WKP222" s="3"/>
      <c r="WKQ222" s="3"/>
      <c r="WKR222" s="3"/>
      <c r="WKS222" s="3"/>
      <c r="WKT222" s="3"/>
      <c r="WKU222" s="3"/>
      <c r="WKV222" s="3"/>
      <c r="WKW222" s="3"/>
      <c r="WKX222" s="3"/>
      <c r="WKY222" s="3"/>
      <c r="WKZ222" s="3"/>
      <c r="WLA222" s="3"/>
      <c r="WLB222" s="3"/>
      <c r="WLC222" s="3"/>
      <c r="WLD222" s="3"/>
      <c r="WLE222" s="3"/>
      <c r="WLF222" s="3"/>
      <c r="WLG222" s="3"/>
      <c r="WLH222" s="3"/>
      <c r="WLI222" s="3"/>
      <c r="WLJ222" s="3"/>
      <c r="WLK222" s="3"/>
      <c r="WLL222" s="3"/>
      <c r="WLM222" s="3"/>
      <c r="WLN222" s="3"/>
      <c r="WLO222" s="3"/>
      <c r="WLP222" s="3"/>
      <c r="WLQ222" s="3"/>
      <c r="WLR222" s="3"/>
      <c r="WLS222" s="3"/>
      <c r="WLT222" s="3"/>
      <c r="WLU222" s="3"/>
      <c r="WLV222" s="3"/>
      <c r="WLW222" s="3"/>
      <c r="WLX222" s="3"/>
      <c r="WLY222" s="3"/>
      <c r="WLZ222" s="3"/>
      <c r="WMA222" s="3"/>
      <c r="WMB222" s="3"/>
      <c r="WMC222" s="3"/>
      <c r="WMD222" s="3"/>
      <c r="WME222" s="3"/>
      <c r="WMF222" s="3"/>
      <c r="WMG222" s="3"/>
      <c r="WMH222" s="3"/>
      <c r="WMI222" s="3"/>
      <c r="WMJ222" s="3"/>
      <c r="WMK222" s="3"/>
      <c r="WML222" s="3"/>
      <c r="WMM222" s="3"/>
      <c r="WMN222" s="3"/>
      <c r="WMO222" s="3"/>
      <c r="WMP222" s="3"/>
      <c r="WMQ222" s="3"/>
      <c r="WMR222" s="3"/>
      <c r="WMS222" s="3"/>
      <c r="WMT222" s="3"/>
      <c r="WMU222" s="3"/>
      <c r="WMV222" s="3"/>
      <c r="WMW222" s="3"/>
      <c r="WMX222" s="3"/>
      <c r="WMY222" s="3"/>
      <c r="WMZ222" s="3"/>
      <c r="WNA222" s="3"/>
      <c r="WNB222" s="3"/>
      <c r="WNC222" s="3"/>
      <c r="WND222" s="3"/>
      <c r="WNE222" s="3"/>
      <c r="WNF222" s="3"/>
      <c r="WNG222" s="3"/>
      <c r="WNH222" s="3"/>
      <c r="WNI222" s="3"/>
      <c r="WNJ222" s="3"/>
      <c r="WNK222" s="3"/>
      <c r="WNL222" s="3"/>
      <c r="WNM222" s="3"/>
      <c r="WNN222" s="3"/>
      <c r="WNO222" s="3"/>
      <c r="WNP222" s="3"/>
      <c r="WNQ222" s="3"/>
      <c r="WNR222" s="3"/>
      <c r="WNS222" s="3"/>
      <c r="WNT222" s="3"/>
      <c r="WNU222" s="3"/>
      <c r="WNV222" s="3"/>
      <c r="WNW222" s="3"/>
      <c r="WNX222" s="3"/>
      <c r="WNY222" s="3"/>
      <c r="WNZ222" s="3"/>
      <c r="WOA222" s="3"/>
      <c r="WOB222" s="3"/>
      <c r="WOC222" s="3"/>
      <c r="WOD222" s="3"/>
      <c r="WOE222" s="3"/>
      <c r="WOF222" s="3"/>
      <c r="WOG222" s="3"/>
      <c r="WOH222" s="3"/>
      <c r="WOI222" s="3"/>
      <c r="WOJ222" s="3"/>
      <c r="WOK222" s="3"/>
      <c r="WOL222" s="3"/>
      <c r="WOM222" s="3"/>
      <c r="WON222" s="3"/>
      <c r="WOO222" s="3"/>
      <c r="WOP222" s="3"/>
      <c r="WOQ222" s="3"/>
      <c r="WOR222" s="3"/>
      <c r="WOS222" s="3"/>
      <c r="WOT222" s="3"/>
      <c r="WOU222" s="3"/>
      <c r="WOV222" s="3"/>
      <c r="WOW222" s="3"/>
      <c r="WOX222" s="3"/>
      <c r="WOY222" s="3"/>
      <c r="WOZ222" s="3"/>
      <c r="WPA222" s="3"/>
      <c r="WPB222" s="3"/>
      <c r="WPC222" s="3"/>
      <c r="WPD222" s="3"/>
      <c r="WPE222" s="3"/>
      <c r="WPF222" s="3"/>
      <c r="WPG222" s="3"/>
      <c r="WPH222" s="3"/>
      <c r="WPI222" s="3"/>
      <c r="WPJ222" s="3"/>
      <c r="WPK222" s="3"/>
      <c r="WPL222" s="3"/>
      <c r="WPM222" s="3"/>
      <c r="WPN222" s="3"/>
      <c r="WPO222" s="3"/>
      <c r="WPP222" s="3"/>
      <c r="WPQ222" s="3"/>
      <c r="WPR222" s="3"/>
      <c r="WPS222" s="3"/>
      <c r="WPT222" s="3"/>
      <c r="WPU222" s="3"/>
      <c r="WPV222" s="3"/>
      <c r="WPW222" s="3"/>
      <c r="WPX222" s="3"/>
      <c r="WPY222" s="3"/>
      <c r="WPZ222" s="3"/>
      <c r="WQA222" s="3"/>
      <c r="WQB222" s="3"/>
      <c r="WQC222" s="3"/>
      <c r="WQD222" s="3"/>
      <c r="WQE222" s="3"/>
      <c r="WQF222" s="3"/>
      <c r="WQG222" s="3"/>
      <c r="WQH222" s="3"/>
      <c r="WQI222" s="3"/>
      <c r="WQJ222" s="3"/>
      <c r="WQK222" s="3"/>
      <c r="WQL222" s="3"/>
      <c r="WQM222" s="3"/>
      <c r="WQN222" s="3"/>
      <c r="WQO222" s="3"/>
      <c r="WQP222" s="3"/>
      <c r="WQQ222" s="3"/>
      <c r="WQR222" s="3"/>
      <c r="WQS222" s="3"/>
      <c r="WQT222" s="3"/>
      <c r="WQU222" s="3"/>
      <c r="WQV222" s="3"/>
      <c r="WQW222" s="3"/>
      <c r="WQX222" s="3"/>
      <c r="WQY222" s="3"/>
      <c r="WQZ222" s="3"/>
      <c r="WRA222" s="3"/>
      <c r="WRB222" s="3"/>
      <c r="WRC222" s="3"/>
      <c r="WRD222" s="3"/>
      <c r="WRE222" s="3"/>
      <c r="WRF222" s="3"/>
      <c r="WRG222" s="3"/>
      <c r="WRH222" s="3"/>
      <c r="WRI222" s="3"/>
      <c r="WRJ222" s="3"/>
      <c r="WRK222" s="3"/>
      <c r="WRL222" s="3"/>
      <c r="WRM222" s="3"/>
      <c r="WRN222" s="3"/>
      <c r="WRO222" s="3"/>
      <c r="WRP222" s="3"/>
      <c r="WRQ222" s="3"/>
      <c r="WRR222" s="3"/>
      <c r="WRS222" s="3"/>
      <c r="WRT222" s="3"/>
      <c r="WRU222" s="3"/>
      <c r="WRV222" s="3"/>
      <c r="WRW222" s="3"/>
      <c r="WRX222" s="3"/>
      <c r="WRY222" s="3"/>
      <c r="WRZ222" s="3"/>
      <c r="WSA222" s="3"/>
      <c r="WSB222" s="3"/>
      <c r="WSC222" s="3"/>
      <c r="WSD222" s="3"/>
      <c r="WSE222" s="3"/>
      <c r="WSF222" s="3"/>
      <c r="WSG222" s="3"/>
      <c r="WSH222" s="3"/>
      <c r="WSI222" s="3"/>
      <c r="WSJ222" s="3"/>
      <c r="WSK222" s="3"/>
      <c r="WSL222" s="3"/>
      <c r="WSM222" s="3"/>
      <c r="WSN222" s="3"/>
      <c r="WSO222" s="3"/>
      <c r="WSP222" s="3"/>
      <c r="WSQ222" s="3"/>
      <c r="WSR222" s="3"/>
      <c r="WSS222" s="3"/>
      <c r="WST222" s="3"/>
      <c r="WSU222" s="3"/>
      <c r="WSV222" s="3"/>
      <c r="WSW222" s="3"/>
      <c r="WSX222" s="3"/>
      <c r="WSY222" s="3"/>
      <c r="WSZ222" s="3"/>
      <c r="WTA222" s="3"/>
      <c r="WTB222" s="3"/>
      <c r="WTC222" s="3"/>
      <c r="WTD222" s="3"/>
      <c r="WTE222" s="3"/>
      <c r="WTF222" s="3"/>
      <c r="WTG222" s="3"/>
      <c r="WTH222" s="3"/>
      <c r="WTI222" s="3"/>
      <c r="WTJ222" s="3"/>
      <c r="WTK222" s="3"/>
      <c r="WTL222" s="3"/>
      <c r="WTM222" s="3"/>
      <c r="WTN222" s="3"/>
      <c r="WTO222" s="3"/>
      <c r="WTP222" s="3"/>
      <c r="WTQ222" s="3"/>
      <c r="WTR222" s="3"/>
      <c r="WTS222" s="3"/>
      <c r="WTT222" s="3"/>
      <c r="WTU222" s="3"/>
      <c r="WTV222" s="3"/>
      <c r="WTW222" s="3"/>
      <c r="WTX222" s="3"/>
      <c r="WTY222" s="3"/>
      <c r="WTZ222" s="3"/>
      <c r="WUA222" s="3"/>
      <c r="WUB222" s="3"/>
      <c r="WUC222" s="3"/>
      <c r="WUD222" s="3"/>
      <c r="WUE222" s="3"/>
      <c r="WUF222" s="3"/>
      <c r="WUG222" s="3"/>
      <c r="WUH222" s="3"/>
      <c r="WUI222" s="3"/>
      <c r="WUJ222" s="3"/>
      <c r="WUK222" s="3"/>
      <c r="WUL222" s="3"/>
      <c r="WUM222" s="3"/>
      <c r="WUN222" s="3"/>
      <c r="WUO222" s="3"/>
      <c r="WUP222" s="3"/>
      <c r="WUQ222" s="3"/>
      <c r="WUR222" s="3"/>
      <c r="WUS222" s="3"/>
      <c r="WUT222" s="3"/>
      <c r="WUU222" s="3"/>
      <c r="WUV222" s="3"/>
      <c r="WUW222" s="3"/>
      <c r="WUX222" s="3"/>
      <c r="WUY222" s="3"/>
      <c r="WUZ222" s="3"/>
      <c r="WVA222" s="3"/>
      <c r="WVB222" s="3"/>
      <c r="WVC222" s="3"/>
      <c r="WVD222" s="3"/>
      <c r="WVE222" s="3"/>
      <c r="WVF222" s="3"/>
      <c r="WVG222" s="3"/>
      <c r="WVH222" s="3"/>
      <c r="WVI222" s="3"/>
      <c r="WVJ222" s="3"/>
      <c r="WVK222" s="3"/>
      <c r="WVL222" s="3"/>
      <c r="WVM222" s="3"/>
      <c r="WVN222" s="3"/>
      <c r="WVO222" s="3"/>
      <c r="WVP222" s="3"/>
      <c r="WVQ222" s="3"/>
      <c r="WVR222" s="3"/>
      <c r="WVS222" s="3"/>
      <c r="WVT222" s="3"/>
      <c r="WVU222" s="3"/>
      <c r="WVV222" s="3"/>
      <c r="WVW222" s="3"/>
      <c r="WVX222" s="3"/>
      <c r="WVY222" s="3"/>
      <c r="WVZ222" s="3"/>
      <c r="WWA222" s="3"/>
      <c r="WWB222" s="3"/>
      <c r="WWC222" s="3"/>
      <c r="WWD222" s="3"/>
      <c r="WWE222" s="3"/>
      <c r="WWF222" s="3"/>
      <c r="WWG222" s="3"/>
      <c r="WWH222" s="3"/>
      <c r="WWI222" s="3"/>
      <c r="WWJ222" s="3"/>
      <c r="WWK222" s="3"/>
      <c r="WWL222" s="3"/>
      <c r="WWM222" s="3"/>
      <c r="WWN222" s="3"/>
      <c r="WWO222" s="3"/>
      <c r="WWP222" s="3"/>
      <c r="WWQ222" s="3"/>
      <c r="WWR222" s="3"/>
      <c r="WWS222" s="3"/>
      <c r="WWT222" s="3"/>
      <c r="WWU222" s="3"/>
      <c r="WWV222" s="3"/>
      <c r="WWW222" s="3"/>
      <c r="WWX222" s="3"/>
      <c r="WWY222" s="3"/>
      <c r="WWZ222" s="3"/>
      <c r="WXA222" s="3"/>
      <c r="WXB222" s="3"/>
      <c r="WXC222" s="3"/>
      <c r="WXD222" s="3"/>
      <c r="WXE222" s="3"/>
      <c r="WXF222" s="3"/>
      <c r="WXG222" s="3"/>
      <c r="WXH222" s="3"/>
      <c r="WXI222" s="3"/>
      <c r="WXJ222" s="3"/>
      <c r="WXK222" s="3"/>
      <c r="WXL222" s="3"/>
      <c r="WXM222" s="3"/>
      <c r="WXN222" s="3"/>
      <c r="WXO222" s="3"/>
      <c r="WXP222" s="3"/>
      <c r="WXQ222" s="3"/>
      <c r="WXR222" s="3"/>
      <c r="WXS222" s="3"/>
      <c r="WXT222" s="3"/>
      <c r="WXU222" s="3"/>
      <c r="WXV222" s="3"/>
      <c r="WXW222" s="3"/>
      <c r="WXX222" s="3"/>
      <c r="WXY222" s="3"/>
      <c r="WXZ222" s="3"/>
      <c r="WYA222" s="3"/>
      <c r="WYB222" s="3"/>
      <c r="WYC222" s="3"/>
    </row>
    <row r="223" spans="1:16201" ht="34.5" customHeight="1" x14ac:dyDescent="0.3">
      <c r="A223" s="127"/>
      <c r="B223" s="137"/>
      <c r="C223" s="148"/>
      <c r="D223" s="94" t="s">
        <v>10</v>
      </c>
      <c r="E223" s="92">
        <f>SUM(F223:N223)</f>
        <v>0</v>
      </c>
      <c r="F223" s="92">
        <f>F226+F231</f>
        <v>0</v>
      </c>
      <c r="G223" s="92">
        <v>0</v>
      </c>
      <c r="H223" s="120">
        <f>H226</f>
        <v>0</v>
      </c>
      <c r="I223" s="121"/>
      <c r="J223" s="121"/>
      <c r="K223" s="121"/>
      <c r="L223" s="122"/>
      <c r="M223" s="92">
        <f>M226</f>
        <v>0</v>
      </c>
      <c r="N223" s="92">
        <v>0</v>
      </c>
      <c r="O223" s="148"/>
    </row>
    <row r="224" spans="1:16201" ht="38.25" customHeight="1" x14ac:dyDescent="0.3">
      <c r="A224" s="128"/>
      <c r="B224" s="138"/>
      <c r="C224" s="149"/>
      <c r="D224" s="94" t="s">
        <v>18</v>
      </c>
      <c r="E224" s="92">
        <f>SUM(F224:N224)</f>
        <v>0</v>
      </c>
      <c r="F224" s="92">
        <f>F227</f>
        <v>0</v>
      </c>
      <c r="G224" s="92">
        <f>G227</f>
        <v>0</v>
      </c>
      <c r="H224" s="120">
        <f>H227</f>
        <v>0</v>
      </c>
      <c r="I224" s="121"/>
      <c r="J224" s="121"/>
      <c r="K224" s="121"/>
      <c r="L224" s="122"/>
      <c r="M224" s="92">
        <f>M227</f>
        <v>0</v>
      </c>
      <c r="N224" s="92">
        <v>0</v>
      </c>
      <c r="O224" s="149"/>
    </row>
    <row r="225" spans="1:15" ht="27" customHeight="1" x14ac:dyDescent="0.3">
      <c r="A225" s="165" t="s">
        <v>28</v>
      </c>
      <c r="B225" s="136" t="s">
        <v>41</v>
      </c>
      <c r="C225" s="147" t="s">
        <v>67</v>
      </c>
      <c r="D225" s="94" t="s">
        <v>14</v>
      </c>
      <c r="E225" s="92">
        <f>F225+G225+H225+M225+N225</f>
        <v>0</v>
      </c>
      <c r="F225" s="92">
        <f>F226+F227</f>
        <v>0</v>
      </c>
      <c r="G225" s="92">
        <f>G226+G227</f>
        <v>0</v>
      </c>
      <c r="H225" s="120">
        <f>H226+H227</f>
        <v>0</v>
      </c>
      <c r="I225" s="121"/>
      <c r="J225" s="121"/>
      <c r="K225" s="121"/>
      <c r="L225" s="122"/>
      <c r="M225" s="92">
        <f>M226+M227</f>
        <v>0</v>
      </c>
      <c r="N225" s="92">
        <f>N226+N227</f>
        <v>0</v>
      </c>
      <c r="O225" s="135" t="s">
        <v>17</v>
      </c>
    </row>
    <row r="226" spans="1:15" ht="36.75" customHeight="1" x14ac:dyDescent="0.3">
      <c r="A226" s="165"/>
      <c r="B226" s="137"/>
      <c r="C226" s="148"/>
      <c r="D226" s="94" t="s">
        <v>10</v>
      </c>
      <c r="E226" s="92">
        <v>0</v>
      </c>
      <c r="F226" s="92">
        <v>0</v>
      </c>
      <c r="G226" s="92">
        <v>0</v>
      </c>
      <c r="H226" s="120">
        <v>0</v>
      </c>
      <c r="I226" s="121"/>
      <c r="J226" s="121"/>
      <c r="K226" s="121"/>
      <c r="L226" s="122"/>
      <c r="M226" s="92">
        <v>0</v>
      </c>
      <c r="N226" s="92">
        <v>0</v>
      </c>
      <c r="O226" s="135"/>
    </row>
    <row r="227" spans="1:15" ht="57" customHeight="1" x14ac:dyDescent="0.3">
      <c r="A227" s="165"/>
      <c r="B227" s="138"/>
      <c r="C227" s="149"/>
      <c r="D227" s="94" t="s">
        <v>11</v>
      </c>
      <c r="E227" s="92">
        <f>F227+G227+H227+M227+N227</f>
        <v>0</v>
      </c>
      <c r="F227" s="92">
        <v>0</v>
      </c>
      <c r="G227" s="92">
        <v>0</v>
      </c>
      <c r="H227" s="120">
        <v>0</v>
      </c>
      <c r="I227" s="121"/>
      <c r="J227" s="121"/>
      <c r="K227" s="121"/>
      <c r="L227" s="122"/>
      <c r="M227" s="92">
        <v>0</v>
      </c>
      <c r="N227" s="92">
        <v>0</v>
      </c>
      <c r="O227" s="135"/>
    </row>
    <row r="228" spans="1:15" ht="23.25" customHeight="1" x14ac:dyDescent="0.3">
      <c r="A228" s="165"/>
      <c r="B228" s="132" t="s">
        <v>315</v>
      </c>
      <c r="C228" s="133" t="s">
        <v>102</v>
      </c>
      <c r="D228" s="133" t="s">
        <v>102</v>
      </c>
      <c r="E228" s="134" t="s">
        <v>103</v>
      </c>
      <c r="F228" s="134" t="s">
        <v>104</v>
      </c>
      <c r="G228" s="158" t="s">
        <v>509</v>
      </c>
      <c r="H228" s="145" t="s">
        <v>507</v>
      </c>
      <c r="I228" s="120" t="s">
        <v>333</v>
      </c>
      <c r="J228" s="121"/>
      <c r="K228" s="121"/>
      <c r="L228" s="122"/>
      <c r="M228" s="134" t="s">
        <v>106</v>
      </c>
      <c r="N228" s="134" t="s">
        <v>107</v>
      </c>
      <c r="O228" s="135"/>
    </row>
    <row r="229" spans="1:15" ht="23.25" customHeight="1" x14ac:dyDescent="0.3">
      <c r="A229" s="165"/>
      <c r="B229" s="132"/>
      <c r="C229" s="133"/>
      <c r="D229" s="133"/>
      <c r="E229" s="134"/>
      <c r="F229" s="134"/>
      <c r="G229" s="157"/>
      <c r="H229" s="134"/>
      <c r="I229" s="96" t="s">
        <v>328</v>
      </c>
      <c r="J229" s="96" t="s">
        <v>329</v>
      </c>
      <c r="K229" s="96" t="s">
        <v>330</v>
      </c>
      <c r="L229" s="96" t="s">
        <v>331</v>
      </c>
      <c r="M229" s="134"/>
      <c r="N229" s="134"/>
      <c r="O229" s="135"/>
    </row>
    <row r="230" spans="1:15" ht="24.75" customHeight="1" x14ac:dyDescent="0.3">
      <c r="A230" s="165"/>
      <c r="B230" s="132"/>
      <c r="C230" s="133"/>
      <c r="D230" s="133"/>
      <c r="E230" s="6">
        <v>0</v>
      </c>
      <c r="F230" s="6">
        <v>0</v>
      </c>
      <c r="G230" s="6">
        <v>0</v>
      </c>
      <c r="H230" s="6">
        <v>0</v>
      </c>
      <c r="I230" s="6">
        <v>0</v>
      </c>
      <c r="J230" s="6">
        <v>0</v>
      </c>
      <c r="K230" s="6">
        <v>0</v>
      </c>
      <c r="L230" s="6">
        <v>0</v>
      </c>
      <c r="M230" s="6">
        <v>0</v>
      </c>
      <c r="N230" s="6">
        <v>0</v>
      </c>
      <c r="O230" s="135"/>
    </row>
    <row r="231" spans="1:15" ht="34.5" customHeight="1" x14ac:dyDescent="0.3">
      <c r="A231" s="176" t="s">
        <v>54</v>
      </c>
      <c r="B231" s="132" t="s">
        <v>40</v>
      </c>
      <c r="C231" s="165" t="s">
        <v>67</v>
      </c>
      <c r="D231" s="94" t="s">
        <v>10</v>
      </c>
      <c r="E231" s="92">
        <v>0</v>
      </c>
      <c r="F231" s="92">
        <v>0</v>
      </c>
      <c r="G231" s="92">
        <v>0</v>
      </c>
      <c r="H231" s="120">
        <v>0</v>
      </c>
      <c r="I231" s="121"/>
      <c r="J231" s="121"/>
      <c r="K231" s="121"/>
      <c r="L231" s="122"/>
      <c r="M231" s="92">
        <v>0</v>
      </c>
      <c r="N231" s="92">
        <v>0</v>
      </c>
      <c r="O231" s="135" t="s">
        <v>17</v>
      </c>
    </row>
    <row r="232" spans="1:15" ht="35.25" customHeight="1" x14ac:dyDescent="0.3">
      <c r="A232" s="176"/>
      <c r="B232" s="132"/>
      <c r="C232" s="165"/>
      <c r="D232" s="94" t="s">
        <v>18</v>
      </c>
      <c r="E232" s="92">
        <v>0</v>
      </c>
      <c r="F232" s="92">
        <v>0</v>
      </c>
      <c r="G232" s="92">
        <v>0</v>
      </c>
      <c r="H232" s="120">
        <v>0</v>
      </c>
      <c r="I232" s="121"/>
      <c r="J232" s="121"/>
      <c r="K232" s="121"/>
      <c r="L232" s="122"/>
      <c r="M232" s="92">
        <v>0</v>
      </c>
      <c r="N232" s="92">
        <v>0</v>
      </c>
      <c r="O232" s="135"/>
    </row>
    <row r="233" spans="1:15" ht="25.5" customHeight="1" x14ac:dyDescent="0.3">
      <c r="A233" s="176"/>
      <c r="B233" s="132"/>
      <c r="C233" s="165"/>
      <c r="D233" s="94" t="s">
        <v>12</v>
      </c>
      <c r="E233" s="92">
        <v>0</v>
      </c>
      <c r="F233" s="92">
        <v>0</v>
      </c>
      <c r="G233" s="92">
        <v>0</v>
      </c>
      <c r="H233" s="120">
        <v>0</v>
      </c>
      <c r="I233" s="121"/>
      <c r="J233" s="121"/>
      <c r="K233" s="121"/>
      <c r="L233" s="122"/>
      <c r="M233" s="92">
        <v>0</v>
      </c>
      <c r="N233" s="92">
        <v>0</v>
      </c>
      <c r="O233" s="135"/>
    </row>
    <row r="234" spans="1:15" ht="23.25" customHeight="1" x14ac:dyDescent="0.3">
      <c r="A234" s="176"/>
      <c r="B234" s="132" t="s">
        <v>316</v>
      </c>
      <c r="C234" s="133" t="s">
        <v>102</v>
      </c>
      <c r="D234" s="133" t="s">
        <v>102</v>
      </c>
      <c r="E234" s="134" t="s">
        <v>103</v>
      </c>
      <c r="F234" s="134" t="s">
        <v>104</v>
      </c>
      <c r="G234" s="158" t="s">
        <v>509</v>
      </c>
      <c r="H234" s="145" t="s">
        <v>507</v>
      </c>
      <c r="I234" s="120" t="s">
        <v>333</v>
      </c>
      <c r="J234" s="121"/>
      <c r="K234" s="121"/>
      <c r="L234" s="122"/>
      <c r="M234" s="134" t="s">
        <v>106</v>
      </c>
      <c r="N234" s="134" t="s">
        <v>107</v>
      </c>
      <c r="O234" s="135"/>
    </row>
    <row r="235" spans="1:15" ht="23.25" customHeight="1" x14ac:dyDescent="0.3">
      <c r="A235" s="176"/>
      <c r="B235" s="132"/>
      <c r="C235" s="133"/>
      <c r="D235" s="133"/>
      <c r="E235" s="134"/>
      <c r="F235" s="134"/>
      <c r="G235" s="157"/>
      <c r="H235" s="134"/>
      <c r="I235" s="96" t="s">
        <v>328</v>
      </c>
      <c r="J235" s="96" t="s">
        <v>329</v>
      </c>
      <c r="K235" s="96" t="s">
        <v>330</v>
      </c>
      <c r="L235" s="96" t="s">
        <v>331</v>
      </c>
      <c r="M235" s="134"/>
      <c r="N235" s="134"/>
      <c r="O235" s="135"/>
    </row>
    <row r="236" spans="1:15" ht="29.25" customHeight="1" x14ac:dyDescent="0.3">
      <c r="A236" s="176"/>
      <c r="B236" s="132"/>
      <c r="C236" s="133"/>
      <c r="D236" s="133"/>
      <c r="E236" s="6">
        <v>0</v>
      </c>
      <c r="F236" s="6">
        <v>0</v>
      </c>
      <c r="G236" s="6">
        <v>0</v>
      </c>
      <c r="H236" s="6">
        <v>0</v>
      </c>
      <c r="I236" s="6">
        <v>0</v>
      </c>
      <c r="J236" s="6">
        <v>0</v>
      </c>
      <c r="K236" s="6">
        <v>0</v>
      </c>
      <c r="L236" s="6">
        <v>0</v>
      </c>
      <c r="M236" s="6">
        <v>0</v>
      </c>
      <c r="N236" s="6">
        <v>0</v>
      </c>
      <c r="O236" s="135"/>
    </row>
    <row r="237" spans="1:15" ht="35.25" customHeight="1" x14ac:dyDescent="0.3">
      <c r="A237" s="165" t="s">
        <v>31</v>
      </c>
      <c r="B237" s="132" t="s">
        <v>270</v>
      </c>
      <c r="C237" s="135" t="s">
        <v>67</v>
      </c>
      <c r="D237" s="94" t="s">
        <v>8</v>
      </c>
      <c r="E237" s="90">
        <f>E238+E239</f>
        <v>47610.054199999999</v>
      </c>
      <c r="F237" s="90">
        <f t="shared" ref="F237:N237" si="34">F238+F239</f>
        <v>100</v>
      </c>
      <c r="G237" s="90">
        <f t="shared" si="34"/>
        <v>13945.846720000001</v>
      </c>
      <c r="H237" s="123">
        <f t="shared" si="34"/>
        <v>21564.207480000001</v>
      </c>
      <c r="I237" s="124"/>
      <c r="J237" s="124"/>
      <c r="K237" s="124"/>
      <c r="L237" s="125"/>
      <c r="M237" s="90">
        <f t="shared" si="34"/>
        <v>6000</v>
      </c>
      <c r="N237" s="90">
        <f t="shared" si="34"/>
        <v>6000</v>
      </c>
      <c r="O237" s="135"/>
    </row>
    <row r="238" spans="1:15" ht="36" customHeight="1" x14ac:dyDescent="0.3">
      <c r="A238" s="165"/>
      <c r="B238" s="132"/>
      <c r="C238" s="135"/>
      <c r="D238" s="94" t="s">
        <v>10</v>
      </c>
      <c r="E238" s="90">
        <f>F238+G238+H238+M238+N238</f>
        <v>0</v>
      </c>
      <c r="F238" s="90">
        <v>0</v>
      </c>
      <c r="G238" s="90">
        <v>0</v>
      </c>
      <c r="H238" s="123">
        <v>0</v>
      </c>
      <c r="I238" s="124"/>
      <c r="J238" s="124"/>
      <c r="K238" s="124"/>
      <c r="L238" s="125"/>
      <c r="M238" s="90">
        <v>0</v>
      </c>
      <c r="N238" s="90">
        <v>0</v>
      </c>
      <c r="O238" s="135"/>
    </row>
    <row r="239" spans="1:15" ht="63.75" customHeight="1" x14ac:dyDescent="0.3">
      <c r="A239" s="165"/>
      <c r="B239" s="132"/>
      <c r="C239" s="135"/>
      <c r="D239" s="94" t="s">
        <v>18</v>
      </c>
      <c r="E239" s="90">
        <f>F239+G239+H239+M239+N239</f>
        <v>47610.054199999999</v>
      </c>
      <c r="F239" s="90">
        <f>F240+F244+F248</f>
        <v>100</v>
      </c>
      <c r="G239" s="90">
        <f>G240+G244+G248</f>
        <v>13945.846720000001</v>
      </c>
      <c r="H239" s="123">
        <f>H240+H244+H248</f>
        <v>21564.207480000001</v>
      </c>
      <c r="I239" s="124"/>
      <c r="J239" s="124"/>
      <c r="K239" s="124"/>
      <c r="L239" s="125"/>
      <c r="M239" s="90">
        <f t="shared" ref="M239:N239" si="35">M240+M244+M248</f>
        <v>6000</v>
      </c>
      <c r="N239" s="90">
        <f t="shared" si="35"/>
        <v>6000</v>
      </c>
      <c r="O239" s="135"/>
    </row>
    <row r="240" spans="1:15" ht="89.25" customHeight="1" x14ac:dyDescent="0.3">
      <c r="A240" s="176" t="s">
        <v>32</v>
      </c>
      <c r="B240" s="94" t="s">
        <v>535</v>
      </c>
      <c r="C240" s="87" t="s">
        <v>67</v>
      </c>
      <c r="D240" s="94" t="s">
        <v>18</v>
      </c>
      <c r="E240" s="90">
        <f>F240+G240+H240+M240+N240</f>
        <v>20662.673999999999</v>
      </c>
      <c r="F240" s="90">
        <v>0</v>
      </c>
      <c r="G240" s="90">
        <f>7000-47.976</f>
        <v>6952.0240000000003</v>
      </c>
      <c r="H240" s="145">
        <f>2500+4550+1475-814.35</f>
        <v>7710.65</v>
      </c>
      <c r="I240" s="145"/>
      <c r="J240" s="145"/>
      <c r="K240" s="145"/>
      <c r="L240" s="145"/>
      <c r="M240" s="90">
        <v>3000</v>
      </c>
      <c r="N240" s="90">
        <v>3000</v>
      </c>
      <c r="O240" s="135" t="s">
        <v>17</v>
      </c>
    </row>
    <row r="241" spans="1:17" ht="21" customHeight="1" x14ac:dyDescent="0.3">
      <c r="A241" s="176"/>
      <c r="B241" s="132" t="s">
        <v>121</v>
      </c>
      <c r="C241" s="133" t="s">
        <v>102</v>
      </c>
      <c r="D241" s="133" t="s">
        <v>102</v>
      </c>
      <c r="E241" s="134" t="s">
        <v>103</v>
      </c>
      <c r="F241" s="134" t="s">
        <v>104</v>
      </c>
      <c r="G241" s="145" t="s">
        <v>509</v>
      </c>
      <c r="H241" s="145" t="s">
        <v>507</v>
      </c>
      <c r="I241" s="134" t="s">
        <v>333</v>
      </c>
      <c r="J241" s="134"/>
      <c r="K241" s="134"/>
      <c r="L241" s="134"/>
      <c r="M241" s="134" t="s">
        <v>106</v>
      </c>
      <c r="N241" s="134" t="s">
        <v>107</v>
      </c>
      <c r="O241" s="135"/>
    </row>
    <row r="242" spans="1:17" ht="21" customHeight="1" x14ac:dyDescent="0.3">
      <c r="A242" s="176"/>
      <c r="B242" s="132"/>
      <c r="C242" s="133"/>
      <c r="D242" s="133"/>
      <c r="E242" s="134"/>
      <c r="F242" s="134"/>
      <c r="G242" s="134"/>
      <c r="H242" s="134"/>
      <c r="I242" s="92" t="s">
        <v>328</v>
      </c>
      <c r="J242" s="92" t="s">
        <v>329</v>
      </c>
      <c r="K242" s="92" t="s">
        <v>330</v>
      </c>
      <c r="L242" s="92" t="s">
        <v>331</v>
      </c>
      <c r="M242" s="134"/>
      <c r="N242" s="134"/>
      <c r="O242" s="135"/>
    </row>
    <row r="243" spans="1:17" ht="21.75" customHeight="1" x14ac:dyDescent="0.3">
      <c r="A243" s="176"/>
      <c r="B243" s="132"/>
      <c r="C243" s="133"/>
      <c r="D243" s="133"/>
      <c r="E243" s="6">
        <v>5</v>
      </c>
      <c r="F243" s="6">
        <v>1</v>
      </c>
      <c r="G243" s="6">
        <v>1</v>
      </c>
      <c r="H243" s="6">
        <v>1</v>
      </c>
      <c r="I243" s="6">
        <v>0</v>
      </c>
      <c r="J243" s="6">
        <v>0</v>
      </c>
      <c r="K243" s="6">
        <v>0</v>
      </c>
      <c r="L243" s="6">
        <v>1</v>
      </c>
      <c r="M243" s="6">
        <v>1</v>
      </c>
      <c r="N243" s="6">
        <v>1</v>
      </c>
      <c r="O243" s="135"/>
    </row>
    <row r="244" spans="1:17" ht="89.25" customHeight="1" x14ac:dyDescent="0.3">
      <c r="A244" s="176" t="s">
        <v>584</v>
      </c>
      <c r="B244" s="94" t="s">
        <v>536</v>
      </c>
      <c r="C244" s="87" t="s">
        <v>67</v>
      </c>
      <c r="D244" s="94" t="s">
        <v>18</v>
      </c>
      <c r="E244" s="90">
        <f>F244+G244+H244+M244+N244</f>
        <v>7478</v>
      </c>
      <c r="F244" s="90">
        <v>0</v>
      </c>
      <c r="G244" s="90">
        <v>0</v>
      </c>
      <c r="H244" s="145">
        <f>1500+7000-1022</f>
        <v>7478</v>
      </c>
      <c r="I244" s="145"/>
      <c r="J244" s="145"/>
      <c r="K244" s="145"/>
      <c r="L244" s="145"/>
      <c r="M244" s="90">
        <v>0</v>
      </c>
      <c r="N244" s="90">
        <v>0</v>
      </c>
      <c r="O244" s="135" t="s">
        <v>30</v>
      </c>
    </row>
    <row r="245" spans="1:17" ht="23.25" customHeight="1" x14ac:dyDescent="0.3">
      <c r="A245" s="176"/>
      <c r="B245" s="132" t="s">
        <v>123</v>
      </c>
      <c r="C245" s="133" t="s">
        <v>102</v>
      </c>
      <c r="D245" s="133" t="s">
        <v>102</v>
      </c>
      <c r="E245" s="134" t="s">
        <v>103</v>
      </c>
      <c r="F245" s="134" t="s">
        <v>104</v>
      </c>
      <c r="G245" s="145" t="s">
        <v>509</v>
      </c>
      <c r="H245" s="145" t="s">
        <v>507</v>
      </c>
      <c r="I245" s="134" t="s">
        <v>333</v>
      </c>
      <c r="J245" s="134"/>
      <c r="K245" s="134"/>
      <c r="L245" s="134"/>
      <c r="M245" s="134" t="s">
        <v>106</v>
      </c>
      <c r="N245" s="134" t="s">
        <v>107</v>
      </c>
      <c r="O245" s="135"/>
    </row>
    <row r="246" spans="1:17" ht="23.25" customHeight="1" x14ac:dyDescent="0.3">
      <c r="A246" s="176"/>
      <c r="B246" s="132"/>
      <c r="C246" s="133"/>
      <c r="D246" s="133"/>
      <c r="E246" s="134"/>
      <c r="F246" s="134"/>
      <c r="G246" s="134"/>
      <c r="H246" s="134"/>
      <c r="I246" s="92" t="s">
        <v>328</v>
      </c>
      <c r="J246" s="92" t="s">
        <v>329</v>
      </c>
      <c r="K246" s="92" t="s">
        <v>330</v>
      </c>
      <c r="L246" s="92" t="s">
        <v>331</v>
      </c>
      <c r="M246" s="134"/>
      <c r="N246" s="134"/>
      <c r="O246" s="135"/>
      <c r="P246" s="11"/>
    </row>
    <row r="247" spans="1:17" ht="39.75" customHeight="1" x14ac:dyDescent="0.3">
      <c r="A247" s="176"/>
      <c r="B247" s="132"/>
      <c r="C247" s="133"/>
      <c r="D247" s="133"/>
      <c r="E247" s="6">
        <v>5</v>
      </c>
      <c r="F247" s="6">
        <v>1</v>
      </c>
      <c r="G247" s="6">
        <v>1</v>
      </c>
      <c r="H247" s="6">
        <v>1</v>
      </c>
      <c r="I247" s="6">
        <v>0</v>
      </c>
      <c r="J247" s="6">
        <v>0</v>
      </c>
      <c r="K247" s="6">
        <v>0</v>
      </c>
      <c r="L247" s="6">
        <v>1</v>
      </c>
      <c r="M247" s="6">
        <v>1</v>
      </c>
      <c r="N247" s="6">
        <v>1</v>
      </c>
      <c r="O247" s="135"/>
    </row>
    <row r="248" spans="1:17" ht="118.5" customHeight="1" x14ac:dyDescent="0.3">
      <c r="A248" s="176" t="s">
        <v>585</v>
      </c>
      <c r="B248" s="94" t="s">
        <v>537</v>
      </c>
      <c r="C248" s="87" t="s">
        <v>67</v>
      </c>
      <c r="D248" s="94" t="s">
        <v>18</v>
      </c>
      <c r="E248" s="90">
        <f>F248+G248+H248+M248+N248</f>
        <v>19469.3802</v>
      </c>
      <c r="F248" s="90">
        <v>100</v>
      </c>
      <c r="G248" s="90">
        <f>7000-6.17728</f>
        <v>6993.8227200000001</v>
      </c>
      <c r="H248" s="123">
        <f>2500+4500+17- 10.14556-141.73696-264.4-225.16</f>
        <v>6375.5574800000004</v>
      </c>
      <c r="I248" s="124"/>
      <c r="J248" s="124"/>
      <c r="K248" s="124"/>
      <c r="L248" s="125"/>
      <c r="M248" s="90">
        <v>3000</v>
      </c>
      <c r="N248" s="90">
        <v>3000</v>
      </c>
      <c r="O248" s="135" t="s">
        <v>30</v>
      </c>
    </row>
    <row r="249" spans="1:17" ht="20.25" customHeight="1" x14ac:dyDescent="0.3">
      <c r="A249" s="176"/>
      <c r="B249" s="132" t="s">
        <v>122</v>
      </c>
      <c r="C249" s="133" t="s">
        <v>102</v>
      </c>
      <c r="D249" s="133" t="s">
        <v>102</v>
      </c>
      <c r="E249" s="134" t="s">
        <v>103</v>
      </c>
      <c r="F249" s="134" t="s">
        <v>104</v>
      </c>
      <c r="G249" s="158" t="s">
        <v>509</v>
      </c>
      <c r="H249" s="145" t="s">
        <v>507</v>
      </c>
      <c r="I249" s="120" t="s">
        <v>333</v>
      </c>
      <c r="J249" s="121"/>
      <c r="K249" s="121"/>
      <c r="L249" s="122"/>
      <c r="M249" s="134" t="s">
        <v>106</v>
      </c>
      <c r="N249" s="134" t="s">
        <v>107</v>
      </c>
      <c r="O249" s="135"/>
      <c r="Q249" s="11"/>
    </row>
    <row r="250" spans="1:17" ht="24" customHeight="1" x14ac:dyDescent="0.3">
      <c r="A250" s="176"/>
      <c r="B250" s="132"/>
      <c r="C250" s="133"/>
      <c r="D250" s="133"/>
      <c r="E250" s="134"/>
      <c r="F250" s="134"/>
      <c r="G250" s="157"/>
      <c r="H250" s="134"/>
      <c r="I250" s="96" t="s">
        <v>328</v>
      </c>
      <c r="J250" s="96" t="s">
        <v>329</v>
      </c>
      <c r="K250" s="96" t="s">
        <v>330</v>
      </c>
      <c r="L250" s="96" t="s">
        <v>331</v>
      </c>
      <c r="M250" s="134"/>
      <c r="N250" s="134"/>
      <c r="O250" s="135"/>
    </row>
    <row r="251" spans="1:17" ht="47.25" customHeight="1" x14ac:dyDescent="0.3">
      <c r="A251" s="176"/>
      <c r="B251" s="132"/>
      <c r="C251" s="133"/>
      <c r="D251" s="133"/>
      <c r="E251" s="6">
        <v>5</v>
      </c>
      <c r="F251" s="6">
        <v>1</v>
      </c>
      <c r="G251" s="6">
        <v>1</v>
      </c>
      <c r="H251" s="6">
        <v>1</v>
      </c>
      <c r="I251" s="6">
        <v>0</v>
      </c>
      <c r="J251" s="6">
        <v>0</v>
      </c>
      <c r="K251" s="6">
        <v>0</v>
      </c>
      <c r="L251" s="6">
        <v>1</v>
      </c>
      <c r="M251" s="6">
        <v>1</v>
      </c>
      <c r="N251" s="6">
        <v>1</v>
      </c>
      <c r="O251" s="135"/>
      <c r="P251" s="12"/>
    </row>
    <row r="252" spans="1:17" ht="23.25" customHeight="1" x14ac:dyDescent="0.3">
      <c r="A252" s="165" t="s">
        <v>189</v>
      </c>
      <c r="B252" s="132" t="s">
        <v>532</v>
      </c>
      <c r="C252" s="165" t="s">
        <v>67</v>
      </c>
      <c r="D252" s="94" t="s">
        <v>14</v>
      </c>
      <c r="E252" s="92">
        <f>SUM(E254:E256)</f>
        <v>0</v>
      </c>
      <c r="F252" s="92">
        <f>SUM(F254:F256)</f>
        <v>0</v>
      </c>
      <c r="G252" s="92">
        <f>SUM(G254:G256)</f>
        <v>0</v>
      </c>
      <c r="H252" s="120">
        <f>SUM(H254:H256)</f>
        <v>0</v>
      </c>
      <c r="I252" s="121"/>
      <c r="J252" s="121"/>
      <c r="K252" s="121"/>
      <c r="L252" s="122"/>
      <c r="M252" s="92">
        <f>SUM(M255:M256)</f>
        <v>0</v>
      </c>
      <c r="N252" s="92">
        <f>SUM(N255:N256)</f>
        <v>0</v>
      </c>
      <c r="O252" s="135"/>
    </row>
    <row r="253" spans="1:17" ht="23.25" customHeight="1" x14ac:dyDescent="0.3">
      <c r="A253" s="165"/>
      <c r="B253" s="132"/>
      <c r="C253" s="165"/>
      <c r="D253" s="94" t="s">
        <v>9</v>
      </c>
      <c r="E253" s="92">
        <v>0</v>
      </c>
      <c r="F253" s="92">
        <v>0</v>
      </c>
      <c r="G253" s="92">
        <v>0</v>
      </c>
      <c r="H253" s="120">
        <v>0</v>
      </c>
      <c r="I253" s="121"/>
      <c r="J253" s="121"/>
      <c r="K253" s="121"/>
      <c r="L253" s="122"/>
      <c r="M253" s="92">
        <v>0</v>
      </c>
      <c r="N253" s="92">
        <v>0</v>
      </c>
      <c r="O253" s="135"/>
    </row>
    <row r="254" spans="1:17" ht="36" customHeight="1" x14ac:dyDescent="0.3">
      <c r="A254" s="165"/>
      <c r="B254" s="132"/>
      <c r="C254" s="165"/>
      <c r="D254" s="94" t="s">
        <v>10</v>
      </c>
      <c r="E254" s="92">
        <f>F254+G254+H254+M254+N254</f>
        <v>0</v>
      </c>
      <c r="F254" s="92">
        <v>0</v>
      </c>
      <c r="G254" s="92">
        <v>0</v>
      </c>
      <c r="H254" s="120">
        <v>0</v>
      </c>
      <c r="I254" s="121"/>
      <c r="J254" s="121"/>
      <c r="K254" s="121"/>
      <c r="L254" s="122"/>
      <c r="M254" s="92">
        <v>0</v>
      </c>
      <c r="N254" s="92">
        <v>0</v>
      </c>
      <c r="O254" s="135"/>
    </row>
    <row r="255" spans="1:17" ht="35.25" customHeight="1" x14ac:dyDescent="0.3">
      <c r="A255" s="165"/>
      <c r="B255" s="132"/>
      <c r="C255" s="165"/>
      <c r="D255" s="94" t="s">
        <v>18</v>
      </c>
      <c r="E255" s="92">
        <f>SUM(F255:N255)</f>
        <v>0</v>
      </c>
      <c r="F255" s="92">
        <f>F260</f>
        <v>0</v>
      </c>
      <c r="G255" s="92">
        <f t="shared" ref="G255:H255" si="36">G260</f>
        <v>0</v>
      </c>
      <c r="H255" s="120">
        <f t="shared" si="36"/>
        <v>0</v>
      </c>
      <c r="I255" s="121"/>
      <c r="J255" s="121"/>
      <c r="K255" s="121"/>
      <c r="L255" s="122"/>
      <c r="M255" s="92">
        <f t="shared" ref="M255:N255" si="37">M260</f>
        <v>0</v>
      </c>
      <c r="N255" s="92">
        <f t="shared" si="37"/>
        <v>0</v>
      </c>
      <c r="O255" s="177"/>
    </row>
    <row r="256" spans="1:17" ht="24.75" customHeight="1" x14ac:dyDescent="0.3">
      <c r="A256" s="165"/>
      <c r="B256" s="132"/>
      <c r="C256" s="165"/>
      <c r="D256" s="94" t="s">
        <v>12</v>
      </c>
      <c r="E256" s="92">
        <f>SUM(F256:N256)</f>
        <v>0</v>
      </c>
      <c r="F256" s="92">
        <v>0</v>
      </c>
      <c r="G256" s="92">
        <v>0</v>
      </c>
      <c r="H256" s="120">
        <v>0</v>
      </c>
      <c r="I256" s="121"/>
      <c r="J256" s="121"/>
      <c r="K256" s="121"/>
      <c r="L256" s="122"/>
      <c r="M256" s="92">
        <v>0</v>
      </c>
      <c r="N256" s="92">
        <v>0</v>
      </c>
      <c r="O256" s="177"/>
    </row>
    <row r="257" spans="1:16" ht="24.75" customHeight="1" x14ac:dyDescent="0.3">
      <c r="A257" s="126" t="s">
        <v>349</v>
      </c>
      <c r="B257" s="136" t="s">
        <v>516</v>
      </c>
      <c r="C257" s="147" t="s">
        <v>67</v>
      </c>
      <c r="D257" s="94" t="s">
        <v>14</v>
      </c>
      <c r="E257" s="92">
        <v>0</v>
      </c>
      <c r="F257" s="92">
        <v>0</v>
      </c>
      <c r="G257" s="92">
        <v>0</v>
      </c>
      <c r="H257" s="120">
        <v>0</v>
      </c>
      <c r="I257" s="121"/>
      <c r="J257" s="121"/>
      <c r="K257" s="121"/>
      <c r="L257" s="122"/>
      <c r="M257" s="92">
        <v>0</v>
      </c>
      <c r="N257" s="92">
        <v>0</v>
      </c>
      <c r="O257" s="147" t="s">
        <v>17</v>
      </c>
    </row>
    <row r="258" spans="1:16" ht="24.75" customHeight="1" x14ac:dyDescent="0.3">
      <c r="A258" s="127"/>
      <c r="B258" s="137"/>
      <c r="C258" s="148"/>
      <c r="D258" s="94" t="s">
        <v>9</v>
      </c>
      <c r="E258" s="92">
        <v>0</v>
      </c>
      <c r="F258" s="92">
        <v>0</v>
      </c>
      <c r="G258" s="92">
        <v>0</v>
      </c>
      <c r="H258" s="120">
        <v>0</v>
      </c>
      <c r="I258" s="121"/>
      <c r="J258" s="121"/>
      <c r="K258" s="121"/>
      <c r="L258" s="122"/>
      <c r="M258" s="92">
        <v>0</v>
      </c>
      <c r="N258" s="92">
        <v>0</v>
      </c>
      <c r="O258" s="148"/>
    </row>
    <row r="259" spans="1:16" ht="36.75" customHeight="1" x14ac:dyDescent="0.3">
      <c r="A259" s="127"/>
      <c r="B259" s="137"/>
      <c r="C259" s="148"/>
      <c r="D259" s="94" t="s">
        <v>10</v>
      </c>
      <c r="E259" s="92">
        <v>0</v>
      </c>
      <c r="F259" s="92">
        <v>0</v>
      </c>
      <c r="G259" s="92">
        <v>0</v>
      </c>
      <c r="H259" s="120">
        <v>0</v>
      </c>
      <c r="I259" s="121"/>
      <c r="J259" s="121"/>
      <c r="K259" s="121"/>
      <c r="L259" s="122"/>
      <c r="M259" s="92">
        <v>0</v>
      </c>
      <c r="N259" s="92">
        <v>0</v>
      </c>
      <c r="O259" s="148"/>
    </row>
    <row r="260" spans="1:16" ht="47.25" customHeight="1" x14ac:dyDescent="0.3">
      <c r="A260" s="127"/>
      <c r="B260" s="137"/>
      <c r="C260" s="148"/>
      <c r="D260" s="94" t="s">
        <v>18</v>
      </c>
      <c r="E260" s="90">
        <f>F260+G260+H260+M260+N260</f>
        <v>0</v>
      </c>
      <c r="F260" s="90">
        <v>0</v>
      </c>
      <c r="G260" s="90">
        <v>0</v>
      </c>
      <c r="H260" s="123">
        <v>0</v>
      </c>
      <c r="I260" s="124"/>
      <c r="J260" s="124"/>
      <c r="K260" s="124"/>
      <c r="L260" s="125"/>
      <c r="M260" s="90">
        <v>0</v>
      </c>
      <c r="N260" s="90">
        <v>0</v>
      </c>
      <c r="O260" s="148"/>
      <c r="P260" s="13"/>
    </row>
    <row r="261" spans="1:16" ht="30" customHeight="1" x14ac:dyDescent="0.3">
      <c r="A261" s="127"/>
      <c r="B261" s="138"/>
      <c r="C261" s="149"/>
      <c r="D261" s="94" t="s">
        <v>12</v>
      </c>
      <c r="E261" s="90">
        <v>0</v>
      </c>
      <c r="F261" s="90">
        <v>0</v>
      </c>
      <c r="G261" s="100">
        <v>0</v>
      </c>
      <c r="H261" s="123">
        <v>0</v>
      </c>
      <c r="I261" s="124"/>
      <c r="J261" s="124"/>
      <c r="K261" s="124"/>
      <c r="L261" s="125"/>
      <c r="M261" s="90">
        <v>0</v>
      </c>
      <c r="N261" s="90">
        <v>0</v>
      </c>
      <c r="O261" s="148"/>
      <c r="P261" s="13"/>
    </row>
    <row r="262" spans="1:16" ht="42.75" customHeight="1" x14ac:dyDescent="0.3">
      <c r="A262" s="127"/>
      <c r="B262" s="132" t="s">
        <v>524</v>
      </c>
      <c r="C262" s="133" t="s">
        <v>102</v>
      </c>
      <c r="D262" s="133" t="s">
        <v>102</v>
      </c>
      <c r="E262" s="134" t="s">
        <v>103</v>
      </c>
      <c r="F262" s="134" t="s">
        <v>104</v>
      </c>
      <c r="G262" s="158" t="s">
        <v>509</v>
      </c>
      <c r="H262" s="145" t="s">
        <v>507</v>
      </c>
      <c r="I262" s="120" t="s">
        <v>333</v>
      </c>
      <c r="J262" s="121"/>
      <c r="K262" s="121"/>
      <c r="L262" s="122"/>
      <c r="M262" s="134" t="s">
        <v>106</v>
      </c>
      <c r="N262" s="134" t="s">
        <v>107</v>
      </c>
      <c r="O262" s="148"/>
    </row>
    <row r="263" spans="1:16" ht="42.75" customHeight="1" x14ac:dyDescent="0.3">
      <c r="A263" s="127"/>
      <c r="B263" s="132"/>
      <c r="C263" s="133"/>
      <c r="D263" s="133"/>
      <c r="E263" s="134"/>
      <c r="F263" s="134"/>
      <c r="G263" s="157"/>
      <c r="H263" s="134"/>
      <c r="I263" s="96" t="s">
        <v>328</v>
      </c>
      <c r="J263" s="96" t="s">
        <v>329</v>
      </c>
      <c r="K263" s="96" t="s">
        <v>330</v>
      </c>
      <c r="L263" s="96" t="s">
        <v>331</v>
      </c>
      <c r="M263" s="134"/>
      <c r="N263" s="134"/>
      <c r="O263" s="148"/>
    </row>
    <row r="264" spans="1:16" ht="43.5" customHeight="1" x14ac:dyDescent="0.3">
      <c r="A264" s="128"/>
      <c r="B264" s="132"/>
      <c r="C264" s="133"/>
      <c r="D264" s="133"/>
      <c r="E264" s="6">
        <v>0</v>
      </c>
      <c r="F264" s="6">
        <v>0</v>
      </c>
      <c r="G264" s="6">
        <v>0</v>
      </c>
      <c r="H264" s="6">
        <v>0</v>
      </c>
      <c r="I264" s="6">
        <v>0</v>
      </c>
      <c r="J264" s="6">
        <v>0</v>
      </c>
      <c r="K264" s="6">
        <v>0</v>
      </c>
      <c r="L264" s="6">
        <v>0</v>
      </c>
      <c r="M264" s="6">
        <v>0</v>
      </c>
      <c r="N264" s="6">
        <v>0</v>
      </c>
      <c r="O264" s="149"/>
    </row>
    <row r="265" spans="1:16" ht="32.25" customHeight="1" x14ac:dyDescent="0.3">
      <c r="A265" s="126" t="s">
        <v>350</v>
      </c>
      <c r="B265" s="136" t="s">
        <v>517</v>
      </c>
      <c r="C265" s="147" t="s">
        <v>67</v>
      </c>
      <c r="D265" s="94" t="s">
        <v>14</v>
      </c>
      <c r="E265" s="6">
        <v>0</v>
      </c>
      <c r="F265" s="6">
        <v>0</v>
      </c>
      <c r="G265" s="6">
        <v>0</v>
      </c>
      <c r="H265" s="178">
        <v>0</v>
      </c>
      <c r="I265" s="179"/>
      <c r="J265" s="179"/>
      <c r="K265" s="179"/>
      <c r="L265" s="180"/>
      <c r="M265" s="6">
        <v>0</v>
      </c>
      <c r="N265" s="6">
        <v>0</v>
      </c>
      <c r="O265" s="147" t="s">
        <v>17</v>
      </c>
    </row>
    <row r="266" spans="1:16" ht="28.5" customHeight="1" x14ac:dyDescent="0.3">
      <c r="A266" s="127"/>
      <c r="B266" s="137"/>
      <c r="C266" s="148"/>
      <c r="D266" s="94" t="s">
        <v>9</v>
      </c>
      <c r="E266" s="6">
        <v>0</v>
      </c>
      <c r="F266" s="6">
        <v>0</v>
      </c>
      <c r="G266" s="6">
        <v>0</v>
      </c>
      <c r="H266" s="178">
        <v>0</v>
      </c>
      <c r="I266" s="179"/>
      <c r="J266" s="179"/>
      <c r="K266" s="179"/>
      <c r="L266" s="180"/>
      <c r="M266" s="6">
        <v>0</v>
      </c>
      <c r="N266" s="6">
        <v>0</v>
      </c>
      <c r="O266" s="148"/>
    </row>
    <row r="267" spans="1:16" ht="36" customHeight="1" x14ac:dyDescent="0.3">
      <c r="A267" s="127"/>
      <c r="B267" s="137"/>
      <c r="C267" s="148"/>
      <c r="D267" s="94" t="s">
        <v>10</v>
      </c>
      <c r="E267" s="6">
        <v>0</v>
      </c>
      <c r="F267" s="6">
        <v>0</v>
      </c>
      <c r="G267" s="6">
        <v>0</v>
      </c>
      <c r="H267" s="178">
        <v>0</v>
      </c>
      <c r="I267" s="179"/>
      <c r="J267" s="179"/>
      <c r="K267" s="179"/>
      <c r="L267" s="180"/>
      <c r="M267" s="6">
        <v>0</v>
      </c>
      <c r="N267" s="6">
        <v>0</v>
      </c>
      <c r="O267" s="148"/>
    </row>
    <row r="268" spans="1:16" ht="38.25" customHeight="1" x14ac:dyDescent="0.3">
      <c r="A268" s="127"/>
      <c r="B268" s="137"/>
      <c r="C268" s="148"/>
      <c r="D268" s="94" t="s">
        <v>18</v>
      </c>
      <c r="E268" s="6">
        <v>0</v>
      </c>
      <c r="F268" s="6">
        <v>0</v>
      </c>
      <c r="G268" s="6">
        <v>0</v>
      </c>
      <c r="H268" s="178">
        <v>0</v>
      </c>
      <c r="I268" s="179"/>
      <c r="J268" s="179"/>
      <c r="K268" s="179"/>
      <c r="L268" s="180"/>
      <c r="M268" s="6">
        <v>0</v>
      </c>
      <c r="N268" s="6">
        <v>0</v>
      </c>
      <c r="O268" s="148"/>
    </row>
    <row r="269" spans="1:16" ht="31.5" customHeight="1" x14ac:dyDescent="0.3">
      <c r="A269" s="127"/>
      <c r="B269" s="138"/>
      <c r="C269" s="149"/>
      <c r="D269" s="94" t="s">
        <v>12</v>
      </c>
      <c r="E269" s="90">
        <f>F269+G269+H269+M269+N269</f>
        <v>0</v>
      </c>
      <c r="F269" s="90">
        <v>0</v>
      </c>
      <c r="G269" s="90">
        <v>0</v>
      </c>
      <c r="H269" s="123">
        <v>0</v>
      </c>
      <c r="I269" s="124"/>
      <c r="J269" s="124"/>
      <c r="K269" s="124"/>
      <c r="L269" s="125"/>
      <c r="M269" s="90">
        <v>0</v>
      </c>
      <c r="N269" s="90">
        <v>0</v>
      </c>
      <c r="O269" s="148"/>
      <c r="P269" s="13"/>
    </row>
    <row r="270" spans="1:16" ht="32.25" customHeight="1" x14ac:dyDescent="0.3">
      <c r="A270" s="127"/>
      <c r="B270" s="132" t="s">
        <v>523</v>
      </c>
      <c r="C270" s="133" t="s">
        <v>102</v>
      </c>
      <c r="D270" s="133" t="s">
        <v>102</v>
      </c>
      <c r="E270" s="134" t="s">
        <v>103</v>
      </c>
      <c r="F270" s="134" t="s">
        <v>104</v>
      </c>
      <c r="G270" s="158" t="s">
        <v>509</v>
      </c>
      <c r="H270" s="145" t="s">
        <v>507</v>
      </c>
      <c r="I270" s="120" t="s">
        <v>333</v>
      </c>
      <c r="J270" s="121"/>
      <c r="K270" s="121"/>
      <c r="L270" s="122"/>
      <c r="M270" s="134" t="s">
        <v>106</v>
      </c>
      <c r="N270" s="134" t="s">
        <v>107</v>
      </c>
      <c r="O270" s="148"/>
    </row>
    <row r="271" spans="1:16" ht="37.5" customHeight="1" x14ac:dyDescent="0.3">
      <c r="A271" s="127"/>
      <c r="B271" s="132"/>
      <c r="C271" s="133"/>
      <c r="D271" s="133"/>
      <c r="E271" s="134"/>
      <c r="F271" s="134"/>
      <c r="G271" s="157"/>
      <c r="H271" s="134"/>
      <c r="I271" s="96" t="s">
        <v>328</v>
      </c>
      <c r="J271" s="96" t="s">
        <v>329</v>
      </c>
      <c r="K271" s="96" t="s">
        <v>330</v>
      </c>
      <c r="L271" s="96" t="s">
        <v>331</v>
      </c>
      <c r="M271" s="134"/>
      <c r="N271" s="134"/>
      <c r="O271" s="148"/>
    </row>
    <row r="272" spans="1:16" ht="36" customHeight="1" x14ac:dyDescent="0.3">
      <c r="A272" s="128"/>
      <c r="B272" s="132"/>
      <c r="C272" s="133"/>
      <c r="D272" s="133"/>
      <c r="E272" s="6">
        <v>0</v>
      </c>
      <c r="F272" s="6">
        <v>0</v>
      </c>
      <c r="G272" s="6">
        <v>0</v>
      </c>
      <c r="H272" s="6">
        <v>0</v>
      </c>
      <c r="I272" s="6">
        <v>0</v>
      </c>
      <c r="J272" s="6">
        <v>0</v>
      </c>
      <c r="K272" s="6">
        <v>0</v>
      </c>
      <c r="L272" s="6">
        <v>0</v>
      </c>
      <c r="M272" s="6">
        <v>0</v>
      </c>
      <c r="N272" s="6">
        <v>0</v>
      </c>
      <c r="O272" s="149"/>
    </row>
    <row r="273" spans="1:15" ht="27.75" customHeight="1" x14ac:dyDescent="0.3">
      <c r="A273" s="175"/>
      <c r="B273" s="143" t="s">
        <v>317</v>
      </c>
      <c r="C273" s="165"/>
      <c r="D273" s="14" t="s">
        <v>318</v>
      </c>
      <c r="E273" s="15">
        <f t="shared" ref="E273:N273" si="38">SUM(E275:E277)</f>
        <v>8407727.3975300007</v>
      </c>
      <c r="F273" s="15">
        <f>F275+F276+F277</f>
        <v>161844.41252000001</v>
      </c>
      <c r="G273" s="15">
        <f>SUM(G275:G277)</f>
        <v>1320163.1375299999</v>
      </c>
      <c r="H273" s="150">
        <f>SUM(H275:H277)</f>
        <v>4544560.5174800009</v>
      </c>
      <c r="I273" s="151"/>
      <c r="J273" s="151"/>
      <c r="K273" s="151"/>
      <c r="L273" s="152"/>
      <c r="M273" s="15">
        <f t="shared" si="38"/>
        <v>1625278.5499999998</v>
      </c>
      <c r="N273" s="15">
        <f t="shared" si="38"/>
        <v>755880.78</v>
      </c>
      <c r="O273" s="135"/>
    </row>
    <row r="274" spans="1:15" ht="34.5" customHeight="1" x14ac:dyDescent="0.3">
      <c r="A274" s="175"/>
      <c r="B274" s="143"/>
      <c r="C274" s="165"/>
      <c r="D274" s="14" t="s">
        <v>9</v>
      </c>
      <c r="E274" s="15">
        <v>0</v>
      </c>
      <c r="F274" s="15">
        <v>0</v>
      </c>
      <c r="G274" s="15">
        <v>0</v>
      </c>
      <c r="H274" s="150">
        <v>0</v>
      </c>
      <c r="I274" s="151"/>
      <c r="J274" s="151"/>
      <c r="K274" s="151"/>
      <c r="L274" s="152"/>
      <c r="M274" s="15">
        <v>0</v>
      </c>
      <c r="N274" s="15">
        <v>0</v>
      </c>
      <c r="O274" s="135"/>
    </row>
    <row r="275" spans="1:15" ht="34.5" customHeight="1" x14ac:dyDescent="0.3">
      <c r="A275" s="175"/>
      <c r="B275" s="143"/>
      <c r="C275" s="165"/>
      <c r="D275" s="106" t="s">
        <v>10</v>
      </c>
      <c r="E275" s="15">
        <f>SUM(F275:N275)</f>
        <v>5767387.7799999993</v>
      </c>
      <c r="F275" s="15">
        <f>F223+F118+F159</f>
        <v>81852.08</v>
      </c>
      <c r="G275" s="15">
        <f>G223+G118+G159</f>
        <v>791536.89</v>
      </c>
      <c r="H275" s="150">
        <f>H223+H118+H159</f>
        <v>3025240.66</v>
      </c>
      <c r="I275" s="151"/>
      <c r="J275" s="151"/>
      <c r="K275" s="151"/>
      <c r="L275" s="152"/>
      <c r="M275" s="15">
        <f>M223+M118+M159</f>
        <v>1375885.64</v>
      </c>
      <c r="N275" s="15">
        <f>N223+N118+N159</f>
        <v>492872.51</v>
      </c>
      <c r="O275" s="135"/>
    </row>
    <row r="276" spans="1:15" ht="37.5" customHeight="1" x14ac:dyDescent="0.3">
      <c r="A276" s="175"/>
      <c r="B276" s="143"/>
      <c r="C276" s="165"/>
      <c r="D276" s="14" t="s">
        <v>18</v>
      </c>
      <c r="E276" s="15">
        <f>SUM(F276:N276)</f>
        <v>2640339.6175300004</v>
      </c>
      <c r="F276" s="15">
        <f>F224+F119+F160+F239</f>
        <v>79992.332519999996</v>
      </c>
      <c r="G276" s="15">
        <f>G224+G119+G160+G239</f>
        <v>528626.24753000005</v>
      </c>
      <c r="H276" s="150">
        <f>H224+H119+H160+H237</f>
        <v>1519319.8574800002</v>
      </c>
      <c r="I276" s="151"/>
      <c r="J276" s="151"/>
      <c r="K276" s="151"/>
      <c r="L276" s="152"/>
      <c r="M276" s="15">
        <f>M224+M119+M160+M237</f>
        <v>249392.91000000003</v>
      </c>
      <c r="N276" s="15">
        <f>N224+N119+N160+N237</f>
        <v>263008.27</v>
      </c>
      <c r="O276" s="135"/>
    </row>
    <row r="277" spans="1:15" ht="31.5" customHeight="1" x14ac:dyDescent="0.3">
      <c r="A277" s="175"/>
      <c r="B277" s="143"/>
      <c r="C277" s="165"/>
      <c r="D277" s="14" t="s">
        <v>12</v>
      </c>
      <c r="E277" s="15">
        <f>SUM(F277:N277)</f>
        <v>0</v>
      </c>
      <c r="F277" s="15">
        <f>F161</f>
        <v>0</v>
      </c>
      <c r="G277" s="15">
        <f>G161</f>
        <v>0</v>
      </c>
      <c r="H277" s="150">
        <f t="shared" ref="H277:L277" si="39">H161</f>
        <v>0</v>
      </c>
      <c r="I277" s="151">
        <f t="shared" si="39"/>
        <v>0</v>
      </c>
      <c r="J277" s="151">
        <f t="shared" si="39"/>
        <v>0</v>
      </c>
      <c r="K277" s="151">
        <f t="shared" si="39"/>
        <v>0</v>
      </c>
      <c r="L277" s="152">
        <f t="shared" si="39"/>
        <v>0</v>
      </c>
      <c r="M277" s="15">
        <f>M161</f>
        <v>0</v>
      </c>
      <c r="N277" s="15">
        <f>N161</f>
        <v>0</v>
      </c>
      <c r="O277" s="135"/>
    </row>
    <row r="278" spans="1:15" ht="24.75" customHeight="1" x14ac:dyDescent="0.3">
      <c r="A278" s="171" t="s">
        <v>135</v>
      </c>
      <c r="B278" s="171"/>
      <c r="C278" s="171"/>
      <c r="D278" s="171"/>
      <c r="E278" s="171"/>
      <c r="F278" s="171"/>
      <c r="G278" s="171"/>
      <c r="H278" s="171"/>
      <c r="I278" s="171"/>
      <c r="J278" s="171"/>
      <c r="K278" s="171"/>
      <c r="L278" s="171"/>
      <c r="M278" s="171"/>
      <c r="N278" s="171"/>
      <c r="O278" s="171"/>
    </row>
    <row r="279" spans="1:15" ht="33" customHeight="1" x14ac:dyDescent="0.3">
      <c r="A279" s="175" t="s">
        <v>6</v>
      </c>
      <c r="B279" s="132" t="s">
        <v>80</v>
      </c>
      <c r="C279" s="165" t="s">
        <v>67</v>
      </c>
      <c r="D279" s="94" t="s">
        <v>14</v>
      </c>
      <c r="E279" s="90">
        <f>E280+E281+E282</f>
        <v>0</v>
      </c>
      <c r="F279" s="90">
        <f t="shared" ref="F279:N279" si="40">F280+F281+F282</f>
        <v>0</v>
      </c>
      <c r="G279" s="89">
        <f t="shared" si="40"/>
        <v>0</v>
      </c>
      <c r="H279" s="123">
        <f t="shared" si="40"/>
        <v>0</v>
      </c>
      <c r="I279" s="124"/>
      <c r="J279" s="124"/>
      <c r="K279" s="124"/>
      <c r="L279" s="125"/>
      <c r="M279" s="90">
        <f t="shared" si="40"/>
        <v>0</v>
      </c>
      <c r="N279" s="90">
        <f t="shared" si="40"/>
        <v>0</v>
      </c>
      <c r="O279" s="135"/>
    </row>
    <row r="280" spans="1:15" ht="33" customHeight="1" x14ac:dyDescent="0.3">
      <c r="A280" s="175"/>
      <c r="B280" s="132"/>
      <c r="C280" s="165"/>
      <c r="D280" s="94" t="s">
        <v>10</v>
      </c>
      <c r="E280" s="90">
        <f>F280+G280+H280+M280+N280</f>
        <v>0</v>
      </c>
      <c r="F280" s="90">
        <f>F284</f>
        <v>0</v>
      </c>
      <c r="G280" s="89">
        <f t="shared" ref="G280:N280" si="41">G284</f>
        <v>0</v>
      </c>
      <c r="H280" s="123">
        <f t="shared" si="41"/>
        <v>0</v>
      </c>
      <c r="I280" s="124"/>
      <c r="J280" s="124"/>
      <c r="K280" s="124"/>
      <c r="L280" s="125"/>
      <c r="M280" s="90">
        <f t="shared" si="41"/>
        <v>0</v>
      </c>
      <c r="N280" s="90">
        <f t="shared" si="41"/>
        <v>0</v>
      </c>
      <c r="O280" s="135"/>
    </row>
    <row r="281" spans="1:15" ht="33" customHeight="1" x14ac:dyDescent="0.3">
      <c r="A281" s="175"/>
      <c r="B281" s="132"/>
      <c r="C281" s="165"/>
      <c r="D281" s="94" t="s">
        <v>18</v>
      </c>
      <c r="E281" s="90">
        <f>F281+G281+H281+M281+N281</f>
        <v>0</v>
      </c>
      <c r="F281" s="90">
        <f>F285</f>
        <v>0</v>
      </c>
      <c r="G281" s="89">
        <f t="shared" ref="G281:N281" si="42">G285</f>
        <v>0</v>
      </c>
      <c r="H281" s="123">
        <f t="shared" si="42"/>
        <v>0</v>
      </c>
      <c r="I281" s="124"/>
      <c r="J281" s="124"/>
      <c r="K281" s="124"/>
      <c r="L281" s="125"/>
      <c r="M281" s="90">
        <f t="shared" si="42"/>
        <v>0</v>
      </c>
      <c r="N281" s="90">
        <f t="shared" si="42"/>
        <v>0</v>
      </c>
      <c r="O281" s="135"/>
    </row>
    <row r="282" spans="1:15" ht="33" customHeight="1" x14ac:dyDescent="0.3">
      <c r="A282" s="175"/>
      <c r="B282" s="132"/>
      <c r="C282" s="165"/>
      <c r="D282" s="94" t="s">
        <v>12</v>
      </c>
      <c r="E282" s="90">
        <f>F282+G282+H282+M282+N282</f>
        <v>0</v>
      </c>
      <c r="F282" s="90">
        <f>F286</f>
        <v>0</v>
      </c>
      <c r="G282" s="89">
        <f t="shared" ref="G282:N282" si="43">G286</f>
        <v>0</v>
      </c>
      <c r="H282" s="123">
        <f t="shared" si="43"/>
        <v>0</v>
      </c>
      <c r="I282" s="124"/>
      <c r="J282" s="124"/>
      <c r="K282" s="124"/>
      <c r="L282" s="125"/>
      <c r="M282" s="90">
        <f t="shared" si="43"/>
        <v>0</v>
      </c>
      <c r="N282" s="90">
        <f t="shared" si="43"/>
        <v>0</v>
      </c>
      <c r="O282" s="135"/>
    </row>
    <row r="283" spans="1:15" ht="21.75" customHeight="1" x14ac:dyDescent="0.3">
      <c r="A283" s="175" t="s">
        <v>13</v>
      </c>
      <c r="B283" s="132" t="s">
        <v>81</v>
      </c>
      <c r="C283" s="165" t="s">
        <v>67</v>
      </c>
      <c r="D283" s="94" t="s">
        <v>14</v>
      </c>
      <c r="E283" s="90">
        <f>E284+E285+E286</f>
        <v>0</v>
      </c>
      <c r="F283" s="90">
        <f t="shared" ref="F283:N283" si="44">F284+F285+F286</f>
        <v>0</v>
      </c>
      <c r="G283" s="90">
        <f t="shared" si="44"/>
        <v>0</v>
      </c>
      <c r="H283" s="123">
        <f t="shared" si="44"/>
        <v>0</v>
      </c>
      <c r="I283" s="124"/>
      <c r="J283" s="124"/>
      <c r="K283" s="124"/>
      <c r="L283" s="125"/>
      <c r="M283" s="90">
        <f t="shared" si="44"/>
        <v>0</v>
      </c>
      <c r="N283" s="90">
        <f t="shared" si="44"/>
        <v>0</v>
      </c>
      <c r="O283" s="135" t="s">
        <v>30</v>
      </c>
    </row>
    <row r="284" spans="1:15" ht="32.25" customHeight="1" x14ac:dyDescent="0.3">
      <c r="A284" s="175"/>
      <c r="B284" s="132"/>
      <c r="C284" s="165"/>
      <c r="D284" s="94" t="s">
        <v>10</v>
      </c>
      <c r="E284" s="90">
        <f>F284+G284+H284+M284+N284</f>
        <v>0</v>
      </c>
      <c r="F284" s="90">
        <v>0</v>
      </c>
      <c r="G284" s="90">
        <v>0</v>
      </c>
      <c r="H284" s="123">
        <v>0</v>
      </c>
      <c r="I284" s="124"/>
      <c r="J284" s="124"/>
      <c r="K284" s="124"/>
      <c r="L284" s="125"/>
      <c r="M284" s="90">
        <v>0</v>
      </c>
      <c r="N284" s="90">
        <v>0</v>
      </c>
      <c r="O284" s="135"/>
    </row>
    <row r="285" spans="1:15" ht="32.25" customHeight="1" x14ac:dyDescent="0.3">
      <c r="A285" s="175"/>
      <c r="B285" s="132"/>
      <c r="C285" s="165"/>
      <c r="D285" s="94" t="s">
        <v>18</v>
      </c>
      <c r="E285" s="90">
        <f>F285+G285+H285+M285+N285</f>
        <v>0</v>
      </c>
      <c r="F285" s="90">
        <v>0</v>
      </c>
      <c r="G285" s="90">
        <v>0</v>
      </c>
      <c r="H285" s="123">
        <v>0</v>
      </c>
      <c r="I285" s="124"/>
      <c r="J285" s="124"/>
      <c r="K285" s="124"/>
      <c r="L285" s="125"/>
      <c r="M285" s="90">
        <v>0</v>
      </c>
      <c r="N285" s="90">
        <v>0</v>
      </c>
      <c r="O285" s="135"/>
    </row>
    <row r="286" spans="1:15" ht="32.25" customHeight="1" x14ac:dyDescent="0.3">
      <c r="A286" s="175"/>
      <c r="B286" s="132"/>
      <c r="C286" s="165"/>
      <c r="D286" s="94" t="s">
        <v>12</v>
      </c>
      <c r="E286" s="90">
        <f>F286+G286+H286+M286+N286</f>
        <v>0</v>
      </c>
      <c r="F286" s="90">
        <v>0</v>
      </c>
      <c r="G286" s="90">
        <v>0</v>
      </c>
      <c r="H286" s="123">
        <v>0</v>
      </c>
      <c r="I286" s="124"/>
      <c r="J286" s="124"/>
      <c r="K286" s="124"/>
      <c r="L286" s="125"/>
      <c r="M286" s="90">
        <v>0</v>
      </c>
      <c r="N286" s="90">
        <v>0</v>
      </c>
      <c r="O286" s="135"/>
    </row>
    <row r="287" spans="1:15" ht="23.25" customHeight="1" x14ac:dyDescent="0.3">
      <c r="A287" s="175"/>
      <c r="B287" s="132" t="s">
        <v>319</v>
      </c>
      <c r="C287" s="133" t="s">
        <v>102</v>
      </c>
      <c r="D287" s="133" t="s">
        <v>102</v>
      </c>
      <c r="E287" s="134" t="s">
        <v>103</v>
      </c>
      <c r="F287" s="134" t="s">
        <v>104</v>
      </c>
      <c r="G287" s="158" t="s">
        <v>509</v>
      </c>
      <c r="H287" s="145" t="s">
        <v>507</v>
      </c>
      <c r="I287" s="120" t="s">
        <v>333</v>
      </c>
      <c r="J287" s="121"/>
      <c r="K287" s="121"/>
      <c r="L287" s="122"/>
      <c r="M287" s="134" t="s">
        <v>106</v>
      </c>
      <c r="N287" s="134" t="s">
        <v>107</v>
      </c>
      <c r="O287" s="135"/>
    </row>
    <row r="288" spans="1:15" ht="23.25" customHeight="1" x14ac:dyDescent="0.3">
      <c r="A288" s="175"/>
      <c r="B288" s="132"/>
      <c r="C288" s="133"/>
      <c r="D288" s="133"/>
      <c r="E288" s="134"/>
      <c r="F288" s="134"/>
      <c r="G288" s="157"/>
      <c r="H288" s="134"/>
      <c r="I288" s="96" t="s">
        <v>328</v>
      </c>
      <c r="J288" s="96" t="s">
        <v>329</v>
      </c>
      <c r="K288" s="96" t="s">
        <v>330</v>
      </c>
      <c r="L288" s="96" t="s">
        <v>331</v>
      </c>
      <c r="M288" s="134"/>
      <c r="N288" s="134"/>
      <c r="O288" s="135"/>
    </row>
    <row r="289" spans="1:15" ht="36.75" customHeight="1" x14ac:dyDescent="0.3">
      <c r="A289" s="175"/>
      <c r="B289" s="132"/>
      <c r="C289" s="133"/>
      <c r="D289" s="133"/>
      <c r="E289" s="6">
        <v>0</v>
      </c>
      <c r="F289" s="6">
        <v>0</v>
      </c>
      <c r="G289" s="6">
        <v>0</v>
      </c>
      <c r="H289" s="6">
        <v>0</v>
      </c>
      <c r="I289" s="6">
        <v>0</v>
      </c>
      <c r="J289" s="6">
        <v>0</v>
      </c>
      <c r="K289" s="6">
        <v>0</v>
      </c>
      <c r="L289" s="6">
        <v>0</v>
      </c>
      <c r="M289" s="6">
        <v>0</v>
      </c>
      <c r="N289" s="6">
        <v>0</v>
      </c>
      <c r="O289" s="135"/>
    </row>
    <row r="290" spans="1:15" ht="33" customHeight="1" x14ac:dyDescent="0.3">
      <c r="A290" s="175"/>
      <c r="B290" s="143" t="s">
        <v>320</v>
      </c>
      <c r="C290" s="165"/>
      <c r="D290" s="106" t="s">
        <v>309</v>
      </c>
      <c r="E290" s="15">
        <f>E291+E292+E293</f>
        <v>0</v>
      </c>
      <c r="F290" s="15">
        <f t="shared" ref="F290:N290" si="45">F291+F292+F293</f>
        <v>0</v>
      </c>
      <c r="G290" s="15">
        <f t="shared" si="45"/>
        <v>0</v>
      </c>
      <c r="H290" s="150">
        <f t="shared" si="45"/>
        <v>0</v>
      </c>
      <c r="I290" s="151"/>
      <c r="J290" s="151"/>
      <c r="K290" s="151"/>
      <c r="L290" s="152"/>
      <c r="M290" s="15">
        <f t="shared" si="45"/>
        <v>0</v>
      </c>
      <c r="N290" s="15">
        <f t="shared" si="45"/>
        <v>0</v>
      </c>
      <c r="O290" s="135"/>
    </row>
    <row r="291" spans="1:15" ht="32.25" customHeight="1" x14ac:dyDescent="0.3">
      <c r="A291" s="175"/>
      <c r="B291" s="143"/>
      <c r="C291" s="165"/>
      <c r="D291" s="106" t="s">
        <v>10</v>
      </c>
      <c r="E291" s="15">
        <f>F291+G291+H291+M291+N291</f>
        <v>0</v>
      </c>
      <c r="F291" s="15">
        <f t="shared" ref="F291:H293" si="46">F280</f>
        <v>0</v>
      </c>
      <c r="G291" s="15">
        <f t="shared" si="46"/>
        <v>0</v>
      </c>
      <c r="H291" s="150">
        <f t="shared" si="46"/>
        <v>0</v>
      </c>
      <c r="I291" s="151"/>
      <c r="J291" s="151"/>
      <c r="K291" s="151"/>
      <c r="L291" s="152"/>
      <c r="M291" s="15">
        <f t="shared" ref="M291:N293" si="47">M280</f>
        <v>0</v>
      </c>
      <c r="N291" s="15">
        <f t="shared" si="47"/>
        <v>0</v>
      </c>
      <c r="O291" s="135"/>
    </row>
    <row r="292" spans="1:15" ht="32.25" customHeight="1" x14ac:dyDescent="0.3">
      <c r="A292" s="175"/>
      <c r="B292" s="143"/>
      <c r="C292" s="165"/>
      <c r="D292" s="106" t="s">
        <v>18</v>
      </c>
      <c r="E292" s="15">
        <f>F292+G292+H292+M292+N292</f>
        <v>0</v>
      </c>
      <c r="F292" s="15">
        <f t="shared" si="46"/>
        <v>0</v>
      </c>
      <c r="G292" s="15">
        <f t="shared" si="46"/>
        <v>0</v>
      </c>
      <c r="H292" s="150">
        <f t="shared" si="46"/>
        <v>0</v>
      </c>
      <c r="I292" s="151"/>
      <c r="J292" s="151"/>
      <c r="K292" s="151"/>
      <c r="L292" s="152"/>
      <c r="M292" s="15">
        <f t="shared" si="47"/>
        <v>0</v>
      </c>
      <c r="N292" s="15">
        <f t="shared" si="47"/>
        <v>0</v>
      </c>
      <c r="O292" s="135"/>
    </row>
    <row r="293" spans="1:15" ht="32.25" customHeight="1" x14ac:dyDescent="0.3">
      <c r="A293" s="175"/>
      <c r="B293" s="143"/>
      <c r="C293" s="165"/>
      <c r="D293" s="106" t="s">
        <v>12</v>
      </c>
      <c r="E293" s="15">
        <f>F293+G293+H293+M293+N293</f>
        <v>0</v>
      </c>
      <c r="F293" s="15">
        <f t="shared" si="46"/>
        <v>0</v>
      </c>
      <c r="G293" s="15">
        <f t="shared" si="46"/>
        <v>0</v>
      </c>
      <c r="H293" s="150">
        <f t="shared" si="46"/>
        <v>0</v>
      </c>
      <c r="I293" s="151"/>
      <c r="J293" s="151"/>
      <c r="K293" s="151"/>
      <c r="L293" s="152"/>
      <c r="M293" s="15">
        <f t="shared" si="47"/>
        <v>0</v>
      </c>
      <c r="N293" s="15">
        <f t="shared" si="47"/>
        <v>0</v>
      </c>
      <c r="O293" s="135"/>
    </row>
    <row r="294" spans="1:15" ht="33" customHeight="1" x14ac:dyDescent="0.3">
      <c r="A294" s="146" t="s">
        <v>136</v>
      </c>
      <c r="B294" s="146"/>
      <c r="C294" s="146"/>
      <c r="D294" s="146"/>
      <c r="E294" s="146"/>
      <c r="F294" s="146"/>
      <c r="G294" s="146"/>
      <c r="H294" s="146"/>
      <c r="I294" s="146"/>
      <c r="J294" s="146"/>
      <c r="K294" s="146"/>
      <c r="L294" s="146"/>
      <c r="M294" s="146"/>
      <c r="N294" s="146"/>
      <c r="O294" s="146"/>
    </row>
    <row r="295" spans="1:15" ht="34.5" customHeight="1" x14ac:dyDescent="0.3">
      <c r="A295" s="165" t="s">
        <v>6</v>
      </c>
      <c r="B295" s="132" t="s">
        <v>63</v>
      </c>
      <c r="C295" s="165" t="s">
        <v>67</v>
      </c>
      <c r="D295" s="5" t="s">
        <v>8</v>
      </c>
      <c r="E295" s="92">
        <f t="shared" ref="E295:N295" si="48">E296</f>
        <v>0</v>
      </c>
      <c r="F295" s="98">
        <f t="shared" si="48"/>
        <v>0</v>
      </c>
      <c r="G295" s="98">
        <f t="shared" si="48"/>
        <v>0</v>
      </c>
      <c r="H295" s="120">
        <f t="shared" si="48"/>
        <v>0</v>
      </c>
      <c r="I295" s="121"/>
      <c r="J295" s="121"/>
      <c r="K295" s="121"/>
      <c r="L295" s="122"/>
      <c r="M295" s="92">
        <f t="shared" si="48"/>
        <v>0</v>
      </c>
      <c r="N295" s="92">
        <f t="shared" si="48"/>
        <v>0</v>
      </c>
      <c r="O295" s="135"/>
    </row>
    <row r="296" spans="1:15" ht="41.25" customHeight="1" x14ac:dyDescent="0.3">
      <c r="A296" s="165"/>
      <c r="B296" s="132"/>
      <c r="C296" s="165"/>
      <c r="D296" s="16" t="s">
        <v>18</v>
      </c>
      <c r="E296" s="92">
        <f>F296+G296+H296</f>
        <v>0</v>
      </c>
      <c r="F296" s="98">
        <f>F297+F301+F305+F309+F313+F317+F321+F325+F329+F333</f>
        <v>0</v>
      </c>
      <c r="G296" s="98">
        <f t="shared" ref="G296:N296" si="49">G297+G301+G305+G309+G313+G317+G321+G325+G329+G333</f>
        <v>0</v>
      </c>
      <c r="H296" s="120">
        <f t="shared" si="49"/>
        <v>0</v>
      </c>
      <c r="I296" s="121"/>
      <c r="J296" s="121"/>
      <c r="K296" s="121"/>
      <c r="L296" s="122"/>
      <c r="M296" s="92">
        <f t="shared" si="49"/>
        <v>0</v>
      </c>
      <c r="N296" s="92">
        <f t="shared" si="49"/>
        <v>0</v>
      </c>
      <c r="O296" s="135"/>
    </row>
    <row r="297" spans="1:15" ht="75.75" hidden="1" customHeight="1" x14ac:dyDescent="0.3">
      <c r="A297" s="165" t="s">
        <v>13</v>
      </c>
      <c r="B297" s="94" t="s">
        <v>42</v>
      </c>
      <c r="C297" s="91" t="s">
        <v>67</v>
      </c>
      <c r="D297" s="16" t="s">
        <v>18</v>
      </c>
      <c r="E297" s="92">
        <f>G297</f>
        <v>0</v>
      </c>
      <c r="F297" s="92">
        <v>0</v>
      </c>
      <c r="G297" s="98">
        <v>0</v>
      </c>
      <c r="H297" s="92">
        <v>0</v>
      </c>
      <c r="I297" s="92"/>
      <c r="J297" s="92"/>
      <c r="K297" s="92"/>
      <c r="L297" s="92"/>
      <c r="M297" s="92">
        <v>0</v>
      </c>
      <c r="N297" s="92">
        <v>0</v>
      </c>
      <c r="O297" s="142" t="s">
        <v>57</v>
      </c>
    </row>
    <row r="298" spans="1:15" ht="27.75" hidden="1" customHeight="1" x14ac:dyDescent="0.3">
      <c r="A298" s="165"/>
      <c r="B298" s="132" t="s">
        <v>110</v>
      </c>
      <c r="C298" s="133" t="s">
        <v>102</v>
      </c>
      <c r="D298" s="133" t="s">
        <v>102</v>
      </c>
      <c r="E298" s="134" t="s">
        <v>103</v>
      </c>
      <c r="F298" s="134" t="s">
        <v>104</v>
      </c>
      <c r="G298" s="158" t="s">
        <v>332</v>
      </c>
      <c r="H298" s="134" t="s">
        <v>105</v>
      </c>
      <c r="I298" s="92"/>
      <c r="J298" s="92"/>
      <c r="K298" s="92"/>
      <c r="L298" s="92"/>
      <c r="M298" s="134" t="s">
        <v>106</v>
      </c>
      <c r="N298" s="134" t="s">
        <v>107</v>
      </c>
      <c r="O298" s="142"/>
    </row>
    <row r="299" spans="1:15" ht="23.25" hidden="1" customHeight="1" x14ac:dyDescent="0.3">
      <c r="A299" s="165"/>
      <c r="B299" s="132"/>
      <c r="C299" s="133"/>
      <c r="D299" s="133"/>
      <c r="E299" s="134"/>
      <c r="F299" s="134"/>
      <c r="G299" s="157"/>
      <c r="H299" s="134"/>
      <c r="I299" s="92"/>
      <c r="J299" s="92"/>
      <c r="K299" s="92"/>
      <c r="L299" s="92"/>
      <c r="M299" s="134"/>
      <c r="N299" s="134"/>
      <c r="O299" s="142"/>
    </row>
    <row r="300" spans="1:15" ht="24" hidden="1" customHeight="1" x14ac:dyDescent="0.3">
      <c r="A300" s="165"/>
      <c r="B300" s="132"/>
      <c r="C300" s="133"/>
      <c r="D300" s="133"/>
      <c r="E300" s="6">
        <v>0</v>
      </c>
      <c r="F300" s="6">
        <v>0</v>
      </c>
      <c r="G300" s="6">
        <v>0</v>
      </c>
      <c r="H300" s="6">
        <v>0</v>
      </c>
      <c r="I300" s="6"/>
      <c r="J300" s="6"/>
      <c r="K300" s="6"/>
      <c r="L300" s="6"/>
      <c r="M300" s="6">
        <v>0</v>
      </c>
      <c r="N300" s="6">
        <v>0</v>
      </c>
      <c r="O300" s="142"/>
    </row>
    <row r="301" spans="1:15" ht="69.75" hidden="1" customHeight="1" x14ac:dyDescent="0.3">
      <c r="A301" s="165" t="s">
        <v>16</v>
      </c>
      <c r="B301" s="94" t="s">
        <v>43</v>
      </c>
      <c r="C301" s="91" t="s">
        <v>67</v>
      </c>
      <c r="D301" s="16" t="s">
        <v>18</v>
      </c>
      <c r="E301" s="92">
        <v>0</v>
      </c>
      <c r="F301" s="92">
        <v>0</v>
      </c>
      <c r="G301" s="98">
        <v>0</v>
      </c>
      <c r="H301" s="92">
        <v>0</v>
      </c>
      <c r="I301" s="92"/>
      <c r="J301" s="92"/>
      <c r="K301" s="92"/>
      <c r="L301" s="92"/>
      <c r="M301" s="92">
        <v>0</v>
      </c>
      <c r="N301" s="92">
        <v>0</v>
      </c>
      <c r="O301" s="142" t="s">
        <v>57</v>
      </c>
    </row>
    <row r="302" spans="1:15" ht="27" hidden="1" customHeight="1" x14ac:dyDescent="0.3">
      <c r="A302" s="165"/>
      <c r="B302" s="132" t="s">
        <v>111</v>
      </c>
      <c r="C302" s="133" t="s">
        <v>102</v>
      </c>
      <c r="D302" s="133" t="s">
        <v>102</v>
      </c>
      <c r="E302" s="134" t="s">
        <v>103</v>
      </c>
      <c r="F302" s="134" t="s">
        <v>104</v>
      </c>
      <c r="G302" s="158" t="s">
        <v>332</v>
      </c>
      <c r="H302" s="134" t="s">
        <v>105</v>
      </c>
      <c r="I302" s="92"/>
      <c r="J302" s="92"/>
      <c r="K302" s="92"/>
      <c r="L302" s="92"/>
      <c r="M302" s="134" t="s">
        <v>106</v>
      </c>
      <c r="N302" s="134" t="s">
        <v>107</v>
      </c>
      <c r="O302" s="142"/>
    </row>
    <row r="303" spans="1:15" ht="27" hidden="1" customHeight="1" x14ac:dyDescent="0.3">
      <c r="A303" s="165"/>
      <c r="B303" s="132"/>
      <c r="C303" s="133"/>
      <c r="D303" s="133"/>
      <c r="E303" s="134"/>
      <c r="F303" s="134"/>
      <c r="G303" s="157"/>
      <c r="H303" s="134"/>
      <c r="I303" s="92"/>
      <c r="J303" s="92"/>
      <c r="K303" s="92"/>
      <c r="L303" s="92"/>
      <c r="M303" s="134"/>
      <c r="N303" s="134"/>
      <c r="O303" s="142"/>
    </row>
    <row r="304" spans="1:15" ht="24.75" hidden="1" customHeight="1" x14ac:dyDescent="0.3">
      <c r="A304" s="165"/>
      <c r="B304" s="132"/>
      <c r="C304" s="133"/>
      <c r="D304" s="133"/>
      <c r="E304" s="6">
        <v>0</v>
      </c>
      <c r="F304" s="6">
        <v>0</v>
      </c>
      <c r="G304" s="6">
        <v>0</v>
      </c>
      <c r="H304" s="6">
        <v>0</v>
      </c>
      <c r="I304" s="6"/>
      <c r="J304" s="6"/>
      <c r="K304" s="6"/>
      <c r="L304" s="6"/>
      <c r="M304" s="6">
        <v>0</v>
      </c>
      <c r="N304" s="6">
        <v>0</v>
      </c>
      <c r="O304" s="142"/>
    </row>
    <row r="305" spans="1:15" ht="60" hidden="1" customHeight="1" x14ac:dyDescent="0.3">
      <c r="A305" s="126" t="s">
        <v>22</v>
      </c>
      <c r="B305" s="94" t="s">
        <v>44</v>
      </c>
      <c r="C305" s="91" t="s">
        <v>67</v>
      </c>
      <c r="D305" s="16" t="s">
        <v>18</v>
      </c>
      <c r="E305" s="92">
        <v>0</v>
      </c>
      <c r="F305" s="98">
        <v>0</v>
      </c>
      <c r="G305" s="98">
        <v>0</v>
      </c>
      <c r="H305" s="92">
        <v>0</v>
      </c>
      <c r="I305" s="92"/>
      <c r="J305" s="92"/>
      <c r="K305" s="92"/>
      <c r="L305" s="92"/>
      <c r="M305" s="92">
        <v>0</v>
      </c>
      <c r="N305" s="92">
        <v>0</v>
      </c>
      <c r="O305" s="172" t="s">
        <v>57</v>
      </c>
    </row>
    <row r="306" spans="1:15" ht="24.75" hidden="1" customHeight="1" x14ac:dyDescent="0.3">
      <c r="A306" s="127"/>
      <c r="B306" s="136" t="s">
        <v>112</v>
      </c>
      <c r="C306" s="133" t="s">
        <v>102</v>
      </c>
      <c r="D306" s="139" t="s">
        <v>102</v>
      </c>
      <c r="E306" s="156" t="s">
        <v>103</v>
      </c>
      <c r="F306" s="156" t="s">
        <v>104</v>
      </c>
      <c r="G306" s="158" t="s">
        <v>332</v>
      </c>
      <c r="H306" s="156" t="s">
        <v>105</v>
      </c>
      <c r="I306" s="95"/>
      <c r="J306" s="95"/>
      <c r="K306" s="95"/>
      <c r="L306" s="95"/>
      <c r="M306" s="156" t="s">
        <v>106</v>
      </c>
      <c r="N306" s="156" t="s">
        <v>107</v>
      </c>
      <c r="O306" s="173"/>
    </row>
    <row r="307" spans="1:15" ht="20.25" hidden="1" customHeight="1" x14ac:dyDescent="0.3">
      <c r="A307" s="127"/>
      <c r="B307" s="137"/>
      <c r="C307" s="133"/>
      <c r="D307" s="140"/>
      <c r="E307" s="157"/>
      <c r="F307" s="157"/>
      <c r="G307" s="157"/>
      <c r="H307" s="157"/>
      <c r="I307" s="96"/>
      <c r="J307" s="96"/>
      <c r="K307" s="96"/>
      <c r="L307" s="96"/>
      <c r="M307" s="157"/>
      <c r="N307" s="157"/>
      <c r="O307" s="173"/>
    </row>
    <row r="308" spans="1:15" ht="24.75" hidden="1" customHeight="1" x14ac:dyDescent="0.3">
      <c r="A308" s="128"/>
      <c r="B308" s="138"/>
      <c r="C308" s="133"/>
      <c r="D308" s="141"/>
      <c r="E308" s="6">
        <v>0</v>
      </c>
      <c r="F308" s="17">
        <v>0</v>
      </c>
      <c r="G308" s="17">
        <v>0</v>
      </c>
      <c r="H308" s="17">
        <v>0</v>
      </c>
      <c r="I308" s="17"/>
      <c r="J308" s="17"/>
      <c r="K308" s="17"/>
      <c r="L308" s="17"/>
      <c r="M308" s="17">
        <v>0</v>
      </c>
      <c r="N308" s="17">
        <v>0</v>
      </c>
      <c r="O308" s="174"/>
    </row>
    <row r="309" spans="1:15" ht="53.25" hidden="1" customHeight="1" x14ac:dyDescent="0.3">
      <c r="A309" s="165" t="s">
        <v>19</v>
      </c>
      <c r="B309" s="94" t="s">
        <v>45</v>
      </c>
      <c r="C309" s="91" t="s">
        <v>67</v>
      </c>
      <c r="D309" s="16" t="s">
        <v>18</v>
      </c>
      <c r="E309" s="92">
        <v>0</v>
      </c>
      <c r="F309" s="92">
        <v>0</v>
      </c>
      <c r="G309" s="98">
        <v>0</v>
      </c>
      <c r="H309" s="92">
        <v>0</v>
      </c>
      <c r="I309" s="92"/>
      <c r="J309" s="92"/>
      <c r="K309" s="92"/>
      <c r="L309" s="92"/>
      <c r="M309" s="92">
        <v>0</v>
      </c>
      <c r="N309" s="92">
        <v>0</v>
      </c>
      <c r="O309" s="142" t="s">
        <v>57</v>
      </c>
    </row>
    <row r="310" spans="1:15" ht="24.75" hidden="1" customHeight="1" x14ac:dyDescent="0.3">
      <c r="A310" s="165"/>
      <c r="B310" s="132" t="s">
        <v>113</v>
      </c>
      <c r="C310" s="133" t="s">
        <v>102</v>
      </c>
      <c r="D310" s="133" t="s">
        <v>102</v>
      </c>
      <c r="E310" s="134" t="s">
        <v>103</v>
      </c>
      <c r="F310" s="134" t="s">
        <v>104</v>
      </c>
      <c r="G310" s="158" t="s">
        <v>332</v>
      </c>
      <c r="H310" s="134" t="s">
        <v>105</v>
      </c>
      <c r="I310" s="92"/>
      <c r="J310" s="92"/>
      <c r="K310" s="92"/>
      <c r="L310" s="92"/>
      <c r="M310" s="134" t="s">
        <v>106</v>
      </c>
      <c r="N310" s="134" t="s">
        <v>107</v>
      </c>
      <c r="O310" s="142"/>
    </row>
    <row r="311" spans="1:15" ht="24.75" hidden="1" customHeight="1" x14ac:dyDescent="0.3">
      <c r="A311" s="165"/>
      <c r="B311" s="132"/>
      <c r="C311" s="133"/>
      <c r="D311" s="133"/>
      <c r="E311" s="134"/>
      <c r="F311" s="134"/>
      <c r="G311" s="157"/>
      <c r="H311" s="134"/>
      <c r="I311" s="92"/>
      <c r="J311" s="92"/>
      <c r="K311" s="92"/>
      <c r="L311" s="92"/>
      <c r="M311" s="134"/>
      <c r="N311" s="134"/>
      <c r="O311" s="142"/>
    </row>
    <row r="312" spans="1:15" ht="27.75" hidden="1" customHeight="1" x14ac:dyDescent="0.3">
      <c r="A312" s="165"/>
      <c r="B312" s="132"/>
      <c r="C312" s="133"/>
      <c r="D312" s="133"/>
      <c r="E312" s="6">
        <v>0</v>
      </c>
      <c r="F312" s="6">
        <v>0</v>
      </c>
      <c r="G312" s="6">
        <v>0</v>
      </c>
      <c r="H312" s="6">
        <v>0</v>
      </c>
      <c r="I312" s="6"/>
      <c r="J312" s="6"/>
      <c r="K312" s="6"/>
      <c r="L312" s="6"/>
      <c r="M312" s="6">
        <v>0</v>
      </c>
      <c r="N312" s="6">
        <v>0</v>
      </c>
      <c r="O312" s="142"/>
    </row>
    <row r="313" spans="1:15" ht="73.5" hidden="1" customHeight="1" x14ac:dyDescent="0.3">
      <c r="A313" s="165" t="s">
        <v>29</v>
      </c>
      <c r="B313" s="94" t="s">
        <v>46</v>
      </c>
      <c r="C313" s="91" t="s">
        <v>67</v>
      </c>
      <c r="D313" s="16" t="s">
        <v>18</v>
      </c>
      <c r="E313" s="92">
        <v>0</v>
      </c>
      <c r="F313" s="92">
        <v>0</v>
      </c>
      <c r="G313" s="98">
        <v>0</v>
      </c>
      <c r="H313" s="92">
        <v>0</v>
      </c>
      <c r="I313" s="92"/>
      <c r="J313" s="92"/>
      <c r="K313" s="92"/>
      <c r="L313" s="92"/>
      <c r="M313" s="92">
        <v>0</v>
      </c>
      <c r="N313" s="92">
        <v>0</v>
      </c>
      <c r="O313" s="142" t="s">
        <v>57</v>
      </c>
    </row>
    <row r="314" spans="1:15" ht="25.5" hidden="1" customHeight="1" x14ac:dyDescent="0.3">
      <c r="A314" s="165"/>
      <c r="B314" s="132" t="s">
        <v>114</v>
      </c>
      <c r="C314" s="133" t="s">
        <v>102</v>
      </c>
      <c r="D314" s="133" t="s">
        <v>102</v>
      </c>
      <c r="E314" s="134" t="s">
        <v>103</v>
      </c>
      <c r="F314" s="134" t="s">
        <v>104</v>
      </c>
      <c r="G314" s="158" t="s">
        <v>332</v>
      </c>
      <c r="H314" s="134" t="s">
        <v>105</v>
      </c>
      <c r="I314" s="92"/>
      <c r="J314" s="92"/>
      <c r="K314" s="92"/>
      <c r="L314" s="92"/>
      <c r="M314" s="134" t="s">
        <v>106</v>
      </c>
      <c r="N314" s="134" t="s">
        <v>107</v>
      </c>
      <c r="O314" s="142"/>
    </row>
    <row r="315" spans="1:15" ht="24" hidden="1" customHeight="1" x14ac:dyDescent="0.3">
      <c r="A315" s="165"/>
      <c r="B315" s="132"/>
      <c r="C315" s="133"/>
      <c r="D315" s="133"/>
      <c r="E315" s="134"/>
      <c r="F315" s="134"/>
      <c r="G315" s="157"/>
      <c r="H315" s="134"/>
      <c r="I315" s="92"/>
      <c r="J315" s="92"/>
      <c r="K315" s="92"/>
      <c r="L315" s="92"/>
      <c r="M315" s="134"/>
      <c r="N315" s="134"/>
      <c r="O315" s="142"/>
    </row>
    <row r="316" spans="1:15" ht="30.75" hidden="1" customHeight="1" x14ac:dyDescent="0.3">
      <c r="A316" s="165"/>
      <c r="B316" s="132"/>
      <c r="C316" s="133"/>
      <c r="D316" s="133"/>
      <c r="E316" s="6">
        <v>0</v>
      </c>
      <c r="F316" s="6">
        <v>0</v>
      </c>
      <c r="G316" s="6">
        <v>0</v>
      </c>
      <c r="H316" s="6">
        <v>0</v>
      </c>
      <c r="I316" s="6"/>
      <c r="J316" s="6"/>
      <c r="K316" s="6"/>
      <c r="L316" s="6"/>
      <c r="M316" s="6">
        <v>0</v>
      </c>
      <c r="N316" s="6">
        <v>0</v>
      </c>
      <c r="O316" s="142"/>
    </row>
    <row r="317" spans="1:15" ht="57.75" hidden="1" customHeight="1" x14ac:dyDescent="0.3">
      <c r="A317" s="165" t="s">
        <v>33</v>
      </c>
      <c r="B317" s="94" t="s">
        <v>47</v>
      </c>
      <c r="C317" s="91" t="s">
        <v>67</v>
      </c>
      <c r="D317" s="16" t="s">
        <v>18</v>
      </c>
      <c r="E317" s="92">
        <v>0</v>
      </c>
      <c r="F317" s="92">
        <v>0</v>
      </c>
      <c r="G317" s="98">
        <v>0</v>
      </c>
      <c r="H317" s="92">
        <v>0</v>
      </c>
      <c r="I317" s="92"/>
      <c r="J317" s="92"/>
      <c r="K317" s="92"/>
      <c r="L317" s="92"/>
      <c r="M317" s="92">
        <v>0</v>
      </c>
      <c r="N317" s="92">
        <v>0</v>
      </c>
      <c r="O317" s="142" t="s">
        <v>57</v>
      </c>
    </row>
    <row r="318" spans="1:15" ht="27" hidden="1" customHeight="1" x14ac:dyDescent="0.3">
      <c r="A318" s="165"/>
      <c r="B318" s="132" t="s">
        <v>115</v>
      </c>
      <c r="C318" s="133" t="s">
        <v>102</v>
      </c>
      <c r="D318" s="133" t="s">
        <v>102</v>
      </c>
      <c r="E318" s="134" t="s">
        <v>103</v>
      </c>
      <c r="F318" s="134" t="s">
        <v>104</v>
      </c>
      <c r="G318" s="158" t="s">
        <v>332</v>
      </c>
      <c r="H318" s="134" t="s">
        <v>105</v>
      </c>
      <c r="I318" s="92"/>
      <c r="J318" s="92"/>
      <c r="K318" s="92"/>
      <c r="L318" s="92"/>
      <c r="M318" s="134" t="s">
        <v>106</v>
      </c>
      <c r="N318" s="134" t="s">
        <v>107</v>
      </c>
      <c r="O318" s="142"/>
    </row>
    <row r="319" spans="1:15" ht="27" hidden="1" customHeight="1" x14ac:dyDescent="0.3">
      <c r="A319" s="165"/>
      <c r="B319" s="132"/>
      <c r="C319" s="133"/>
      <c r="D319" s="133"/>
      <c r="E319" s="134"/>
      <c r="F319" s="134"/>
      <c r="G319" s="157"/>
      <c r="H319" s="134"/>
      <c r="I319" s="92"/>
      <c r="J319" s="92"/>
      <c r="K319" s="92"/>
      <c r="L319" s="92"/>
      <c r="M319" s="134"/>
      <c r="N319" s="134"/>
      <c r="O319" s="142"/>
    </row>
    <row r="320" spans="1:15" ht="27" hidden="1" customHeight="1" x14ac:dyDescent="0.3">
      <c r="A320" s="165"/>
      <c r="B320" s="132"/>
      <c r="C320" s="133"/>
      <c r="D320" s="133"/>
      <c r="E320" s="6">
        <v>0</v>
      </c>
      <c r="F320" s="6">
        <v>0</v>
      </c>
      <c r="G320" s="6">
        <v>0</v>
      </c>
      <c r="H320" s="6">
        <v>0</v>
      </c>
      <c r="I320" s="6"/>
      <c r="J320" s="6"/>
      <c r="K320" s="6"/>
      <c r="L320" s="6"/>
      <c r="M320" s="6">
        <v>0</v>
      </c>
      <c r="N320" s="6">
        <v>0</v>
      </c>
      <c r="O320" s="142"/>
    </row>
    <row r="321" spans="1:15" ht="75.75" hidden="1" customHeight="1" x14ac:dyDescent="0.3">
      <c r="A321" s="165" t="s">
        <v>34</v>
      </c>
      <c r="B321" s="94" t="s">
        <v>48</v>
      </c>
      <c r="C321" s="91" t="s">
        <v>67</v>
      </c>
      <c r="D321" s="16" t="s">
        <v>18</v>
      </c>
      <c r="E321" s="92">
        <v>0</v>
      </c>
      <c r="F321" s="92">
        <v>0</v>
      </c>
      <c r="G321" s="98">
        <v>0</v>
      </c>
      <c r="H321" s="92">
        <v>0</v>
      </c>
      <c r="I321" s="92"/>
      <c r="J321" s="92"/>
      <c r="K321" s="92"/>
      <c r="L321" s="92"/>
      <c r="M321" s="92">
        <v>0</v>
      </c>
      <c r="N321" s="92">
        <v>0</v>
      </c>
      <c r="O321" s="142" t="s">
        <v>57</v>
      </c>
    </row>
    <row r="322" spans="1:15" ht="27" hidden="1" customHeight="1" x14ac:dyDescent="0.3">
      <c r="A322" s="165"/>
      <c r="B322" s="132" t="s">
        <v>116</v>
      </c>
      <c r="C322" s="133" t="s">
        <v>102</v>
      </c>
      <c r="D322" s="133" t="s">
        <v>102</v>
      </c>
      <c r="E322" s="134" t="s">
        <v>103</v>
      </c>
      <c r="F322" s="134" t="s">
        <v>104</v>
      </c>
      <c r="G322" s="158" t="s">
        <v>332</v>
      </c>
      <c r="H322" s="134" t="s">
        <v>105</v>
      </c>
      <c r="I322" s="92"/>
      <c r="J322" s="92"/>
      <c r="K322" s="92"/>
      <c r="L322" s="92"/>
      <c r="M322" s="134" t="s">
        <v>106</v>
      </c>
      <c r="N322" s="134" t="s">
        <v>107</v>
      </c>
      <c r="O322" s="142"/>
    </row>
    <row r="323" spans="1:15" ht="27" hidden="1" customHeight="1" x14ac:dyDescent="0.3">
      <c r="A323" s="165"/>
      <c r="B323" s="132"/>
      <c r="C323" s="133"/>
      <c r="D323" s="133"/>
      <c r="E323" s="134"/>
      <c r="F323" s="134"/>
      <c r="G323" s="157"/>
      <c r="H323" s="134"/>
      <c r="I323" s="92"/>
      <c r="J323" s="92"/>
      <c r="K323" s="92"/>
      <c r="L323" s="92"/>
      <c r="M323" s="134"/>
      <c r="N323" s="134"/>
      <c r="O323" s="142"/>
    </row>
    <row r="324" spans="1:15" ht="27" hidden="1" customHeight="1" x14ac:dyDescent="0.3">
      <c r="A324" s="165"/>
      <c r="B324" s="132"/>
      <c r="C324" s="133"/>
      <c r="D324" s="133"/>
      <c r="E324" s="6">
        <v>0</v>
      </c>
      <c r="F324" s="6">
        <v>0</v>
      </c>
      <c r="G324" s="6">
        <v>0</v>
      </c>
      <c r="H324" s="6">
        <v>0</v>
      </c>
      <c r="I324" s="6"/>
      <c r="J324" s="6"/>
      <c r="K324" s="6"/>
      <c r="L324" s="6"/>
      <c r="M324" s="6">
        <v>0</v>
      </c>
      <c r="N324" s="6">
        <v>0</v>
      </c>
      <c r="O324" s="142"/>
    </row>
    <row r="325" spans="1:15" ht="58.5" hidden="1" customHeight="1" x14ac:dyDescent="0.3">
      <c r="A325" s="165" t="s">
        <v>35</v>
      </c>
      <c r="B325" s="94" t="s">
        <v>49</v>
      </c>
      <c r="C325" s="91" t="s">
        <v>67</v>
      </c>
      <c r="D325" s="16" t="s">
        <v>18</v>
      </c>
      <c r="E325" s="92">
        <v>0</v>
      </c>
      <c r="F325" s="92">
        <v>0</v>
      </c>
      <c r="G325" s="98">
        <v>0</v>
      </c>
      <c r="H325" s="92">
        <v>0</v>
      </c>
      <c r="I325" s="92"/>
      <c r="J325" s="92"/>
      <c r="K325" s="92"/>
      <c r="L325" s="92"/>
      <c r="M325" s="92">
        <v>0</v>
      </c>
      <c r="N325" s="92">
        <v>0</v>
      </c>
      <c r="O325" s="142" t="s">
        <v>57</v>
      </c>
    </row>
    <row r="326" spans="1:15" ht="24.75" hidden="1" customHeight="1" x14ac:dyDescent="0.3">
      <c r="A326" s="165"/>
      <c r="B326" s="132" t="s">
        <v>117</v>
      </c>
      <c r="C326" s="133" t="s">
        <v>102</v>
      </c>
      <c r="D326" s="133" t="s">
        <v>102</v>
      </c>
      <c r="E326" s="134" t="s">
        <v>103</v>
      </c>
      <c r="F326" s="134" t="s">
        <v>104</v>
      </c>
      <c r="G326" s="158" t="s">
        <v>332</v>
      </c>
      <c r="H326" s="134" t="s">
        <v>105</v>
      </c>
      <c r="I326" s="92"/>
      <c r="J326" s="92"/>
      <c r="K326" s="92"/>
      <c r="L326" s="92"/>
      <c r="M326" s="134" t="s">
        <v>106</v>
      </c>
      <c r="N326" s="134" t="s">
        <v>107</v>
      </c>
      <c r="O326" s="142"/>
    </row>
    <row r="327" spans="1:15" ht="24.75" hidden="1" customHeight="1" x14ac:dyDescent="0.3">
      <c r="A327" s="165"/>
      <c r="B327" s="132"/>
      <c r="C327" s="133"/>
      <c r="D327" s="133"/>
      <c r="E327" s="134"/>
      <c r="F327" s="134"/>
      <c r="G327" s="157"/>
      <c r="H327" s="134"/>
      <c r="I327" s="92"/>
      <c r="J327" s="92"/>
      <c r="K327" s="92"/>
      <c r="L327" s="92"/>
      <c r="M327" s="134"/>
      <c r="N327" s="134"/>
      <c r="O327" s="142"/>
    </row>
    <row r="328" spans="1:15" ht="24.75" hidden="1" customHeight="1" x14ac:dyDescent="0.3">
      <c r="A328" s="165"/>
      <c r="B328" s="132"/>
      <c r="C328" s="133"/>
      <c r="D328" s="133"/>
      <c r="E328" s="6">
        <v>0</v>
      </c>
      <c r="F328" s="6">
        <v>0</v>
      </c>
      <c r="G328" s="6">
        <v>0</v>
      </c>
      <c r="H328" s="6">
        <v>0</v>
      </c>
      <c r="I328" s="6"/>
      <c r="J328" s="6"/>
      <c r="K328" s="6"/>
      <c r="L328" s="6"/>
      <c r="M328" s="6">
        <v>0</v>
      </c>
      <c r="N328" s="6">
        <v>0</v>
      </c>
      <c r="O328" s="142"/>
    </row>
    <row r="329" spans="1:15" ht="43.5" hidden="1" customHeight="1" x14ac:dyDescent="0.3">
      <c r="A329" s="126" t="s">
        <v>36</v>
      </c>
      <c r="B329" s="94" t="s">
        <v>50</v>
      </c>
      <c r="C329" s="91" t="s">
        <v>67</v>
      </c>
      <c r="D329" s="16" t="s">
        <v>18</v>
      </c>
      <c r="E329" s="92">
        <v>0</v>
      </c>
      <c r="F329" s="98">
        <v>0</v>
      </c>
      <c r="G329" s="98">
        <v>0</v>
      </c>
      <c r="H329" s="92">
        <v>0</v>
      </c>
      <c r="I329" s="92"/>
      <c r="J329" s="92"/>
      <c r="K329" s="92"/>
      <c r="L329" s="92"/>
      <c r="M329" s="92">
        <v>0</v>
      </c>
      <c r="N329" s="92">
        <v>0</v>
      </c>
      <c r="O329" s="172" t="s">
        <v>57</v>
      </c>
    </row>
    <row r="330" spans="1:15" ht="24.75" hidden="1" customHeight="1" x14ac:dyDescent="0.3">
      <c r="A330" s="127"/>
      <c r="B330" s="136" t="s">
        <v>118</v>
      </c>
      <c r="C330" s="133" t="s">
        <v>102</v>
      </c>
      <c r="D330" s="139" t="s">
        <v>102</v>
      </c>
      <c r="E330" s="156" t="s">
        <v>103</v>
      </c>
      <c r="F330" s="156" t="s">
        <v>104</v>
      </c>
      <c r="G330" s="158" t="s">
        <v>332</v>
      </c>
      <c r="H330" s="156" t="s">
        <v>105</v>
      </c>
      <c r="I330" s="95"/>
      <c r="J330" s="95"/>
      <c r="K330" s="95"/>
      <c r="L330" s="95"/>
      <c r="M330" s="156" t="s">
        <v>106</v>
      </c>
      <c r="N330" s="156" t="s">
        <v>107</v>
      </c>
      <c r="O330" s="173"/>
    </row>
    <row r="331" spans="1:15" ht="24.75" hidden="1" customHeight="1" x14ac:dyDescent="0.3">
      <c r="A331" s="127"/>
      <c r="B331" s="137"/>
      <c r="C331" s="133"/>
      <c r="D331" s="140"/>
      <c r="E331" s="157"/>
      <c r="F331" s="157"/>
      <c r="G331" s="157"/>
      <c r="H331" s="157"/>
      <c r="I331" s="96"/>
      <c r="J331" s="96"/>
      <c r="K331" s="96"/>
      <c r="L331" s="96"/>
      <c r="M331" s="157"/>
      <c r="N331" s="157"/>
      <c r="O331" s="173"/>
    </row>
    <row r="332" spans="1:15" ht="24.75" hidden="1" customHeight="1" x14ac:dyDescent="0.3">
      <c r="A332" s="128"/>
      <c r="B332" s="138"/>
      <c r="C332" s="133"/>
      <c r="D332" s="141"/>
      <c r="E332" s="6">
        <v>0</v>
      </c>
      <c r="F332" s="17">
        <v>0</v>
      </c>
      <c r="G332" s="17">
        <v>0</v>
      </c>
      <c r="H332" s="17">
        <v>0</v>
      </c>
      <c r="I332" s="17"/>
      <c r="J332" s="17"/>
      <c r="K332" s="17"/>
      <c r="L332" s="17"/>
      <c r="M332" s="17">
        <v>0</v>
      </c>
      <c r="N332" s="17">
        <v>0</v>
      </c>
      <c r="O332" s="174"/>
    </row>
    <row r="333" spans="1:15" ht="61.5" customHeight="1" x14ac:dyDescent="0.3">
      <c r="A333" s="165" t="s">
        <v>13</v>
      </c>
      <c r="B333" s="94" t="s">
        <v>324</v>
      </c>
      <c r="C333" s="91" t="s">
        <v>67</v>
      </c>
      <c r="D333" s="16" t="s">
        <v>18</v>
      </c>
      <c r="E333" s="92">
        <v>0</v>
      </c>
      <c r="F333" s="92">
        <v>0</v>
      </c>
      <c r="G333" s="92">
        <v>0</v>
      </c>
      <c r="H333" s="120">
        <v>0</v>
      </c>
      <c r="I333" s="121"/>
      <c r="J333" s="121"/>
      <c r="K333" s="121"/>
      <c r="L333" s="122"/>
      <c r="M333" s="92">
        <v>0</v>
      </c>
      <c r="N333" s="92">
        <v>0</v>
      </c>
      <c r="O333" s="142" t="s">
        <v>94</v>
      </c>
    </row>
    <row r="334" spans="1:15" ht="21" customHeight="1" x14ac:dyDescent="0.3">
      <c r="A334" s="165"/>
      <c r="B334" s="132" t="s">
        <v>538</v>
      </c>
      <c r="C334" s="133" t="s">
        <v>102</v>
      </c>
      <c r="D334" s="133" t="s">
        <v>102</v>
      </c>
      <c r="E334" s="134" t="s">
        <v>103</v>
      </c>
      <c r="F334" s="134" t="s">
        <v>104</v>
      </c>
      <c r="G334" s="158" t="s">
        <v>509</v>
      </c>
      <c r="H334" s="145" t="s">
        <v>507</v>
      </c>
      <c r="I334" s="120" t="s">
        <v>333</v>
      </c>
      <c r="J334" s="121"/>
      <c r="K334" s="121"/>
      <c r="L334" s="122"/>
      <c r="M334" s="134" t="s">
        <v>106</v>
      </c>
      <c r="N334" s="134" t="s">
        <v>107</v>
      </c>
      <c r="O334" s="142"/>
    </row>
    <row r="335" spans="1:15" ht="21" customHeight="1" x14ac:dyDescent="0.3">
      <c r="A335" s="165"/>
      <c r="B335" s="132"/>
      <c r="C335" s="133"/>
      <c r="D335" s="133"/>
      <c r="E335" s="134"/>
      <c r="F335" s="134"/>
      <c r="G335" s="157"/>
      <c r="H335" s="134"/>
      <c r="I335" s="96" t="s">
        <v>328</v>
      </c>
      <c r="J335" s="96" t="s">
        <v>329</v>
      </c>
      <c r="K335" s="96" t="s">
        <v>330</v>
      </c>
      <c r="L335" s="96" t="s">
        <v>331</v>
      </c>
      <c r="M335" s="134"/>
      <c r="N335" s="134"/>
      <c r="O335" s="142"/>
    </row>
    <row r="336" spans="1:15" ht="43.5" customHeight="1" x14ac:dyDescent="0.3">
      <c r="A336" s="165"/>
      <c r="B336" s="132"/>
      <c r="C336" s="133"/>
      <c r="D336" s="133"/>
      <c r="E336" s="6">
        <v>75</v>
      </c>
      <c r="F336" s="6">
        <v>0</v>
      </c>
      <c r="G336" s="6">
        <v>75</v>
      </c>
      <c r="H336" s="6">
        <v>0</v>
      </c>
      <c r="I336" s="6">
        <v>0</v>
      </c>
      <c r="J336" s="6">
        <v>0</v>
      </c>
      <c r="K336" s="6">
        <v>0</v>
      </c>
      <c r="L336" s="6">
        <v>0</v>
      </c>
      <c r="M336" s="6">
        <v>0</v>
      </c>
      <c r="N336" s="6">
        <v>0</v>
      </c>
      <c r="O336" s="142"/>
    </row>
    <row r="337" spans="1:16" ht="88.5" customHeight="1" x14ac:dyDescent="0.3">
      <c r="A337" s="165" t="s">
        <v>16</v>
      </c>
      <c r="B337" s="94" t="s">
        <v>325</v>
      </c>
      <c r="C337" s="91" t="s">
        <v>67</v>
      </c>
      <c r="D337" s="16" t="s">
        <v>18</v>
      </c>
      <c r="E337" s="92">
        <v>0</v>
      </c>
      <c r="F337" s="92">
        <v>0</v>
      </c>
      <c r="G337" s="92">
        <v>0</v>
      </c>
      <c r="H337" s="120">
        <v>0</v>
      </c>
      <c r="I337" s="121"/>
      <c r="J337" s="121"/>
      <c r="K337" s="121"/>
      <c r="L337" s="122"/>
      <c r="M337" s="92">
        <v>0</v>
      </c>
      <c r="N337" s="92">
        <v>0</v>
      </c>
      <c r="O337" s="142" t="s">
        <v>30</v>
      </c>
    </row>
    <row r="338" spans="1:16" ht="21" customHeight="1" x14ac:dyDescent="0.3">
      <c r="A338" s="165"/>
      <c r="B338" s="132" t="s">
        <v>539</v>
      </c>
      <c r="C338" s="133" t="s">
        <v>102</v>
      </c>
      <c r="D338" s="133" t="s">
        <v>102</v>
      </c>
      <c r="E338" s="134" t="s">
        <v>103</v>
      </c>
      <c r="F338" s="134" t="s">
        <v>104</v>
      </c>
      <c r="G338" s="158" t="s">
        <v>509</v>
      </c>
      <c r="H338" s="145" t="s">
        <v>507</v>
      </c>
      <c r="I338" s="120" t="s">
        <v>333</v>
      </c>
      <c r="J338" s="121"/>
      <c r="K338" s="121"/>
      <c r="L338" s="122"/>
      <c r="M338" s="134" t="s">
        <v>106</v>
      </c>
      <c r="N338" s="134" t="s">
        <v>107</v>
      </c>
      <c r="O338" s="142"/>
    </row>
    <row r="339" spans="1:16" ht="21" customHeight="1" x14ac:dyDescent="0.3">
      <c r="A339" s="165"/>
      <c r="B339" s="132"/>
      <c r="C339" s="133"/>
      <c r="D339" s="133"/>
      <c r="E339" s="134"/>
      <c r="F339" s="134"/>
      <c r="G339" s="157"/>
      <c r="H339" s="134"/>
      <c r="I339" s="96" t="s">
        <v>328</v>
      </c>
      <c r="J339" s="96" t="s">
        <v>329</v>
      </c>
      <c r="K339" s="96" t="s">
        <v>330</v>
      </c>
      <c r="L339" s="96" t="s">
        <v>331</v>
      </c>
      <c r="M339" s="134"/>
      <c r="N339" s="134"/>
      <c r="O339" s="142"/>
    </row>
    <row r="340" spans="1:16" ht="46.5" customHeight="1" x14ac:dyDescent="0.3">
      <c r="A340" s="165"/>
      <c r="B340" s="132"/>
      <c r="C340" s="133"/>
      <c r="D340" s="133"/>
      <c r="E340" s="6">
        <v>6</v>
      </c>
      <c r="F340" s="6">
        <v>0</v>
      </c>
      <c r="G340" s="6">
        <v>6</v>
      </c>
      <c r="H340" s="6">
        <v>0</v>
      </c>
      <c r="I340" s="6">
        <v>0</v>
      </c>
      <c r="J340" s="6">
        <v>0</v>
      </c>
      <c r="K340" s="6">
        <v>0</v>
      </c>
      <c r="L340" s="6">
        <v>0</v>
      </c>
      <c r="M340" s="6">
        <v>0</v>
      </c>
      <c r="N340" s="6">
        <v>0</v>
      </c>
      <c r="O340" s="142"/>
    </row>
    <row r="341" spans="1:16" ht="32.25" customHeight="1" x14ac:dyDescent="0.3">
      <c r="A341" s="165" t="s">
        <v>23</v>
      </c>
      <c r="B341" s="132" t="s">
        <v>58</v>
      </c>
      <c r="C341" s="165" t="s">
        <v>67</v>
      </c>
      <c r="D341" s="5" t="s">
        <v>8</v>
      </c>
      <c r="E341" s="92">
        <f>F341+G341+H341+M341+N341</f>
        <v>30923.406130000003</v>
      </c>
      <c r="F341" s="92">
        <f>F342+F343</f>
        <v>30923.406130000003</v>
      </c>
      <c r="G341" s="98">
        <f>G342+G343</f>
        <v>0</v>
      </c>
      <c r="H341" s="120">
        <f>H342+H343</f>
        <v>0</v>
      </c>
      <c r="I341" s="121"/>
      <c r="J341" s="121"/>
      <c r="K341" s="121"/>
      <c r="L341" s="122"/>
      <c r="M341" s="92">
        <f>M342</f>
        <v>0</v>
      </c>
      <c r="N341" s="92">
        <f>N342</f>
        <v>0</v>
      </c>
      <c r="O341" s="144"/>
    </row>
    <row r="342" spans="1:16" ht="36.75" customHeight="1" x14ac:dyDescent="0.3">
      <c r="A342" s="165"/>
      <c r="B342" s="132"/>
      <c r="C342" s="165"/>
      <c r="D342" s="94" t="s">
        <v>18</v>
      </c>
      <c r="E342" s="92">
        <f>F342</f>
        <v>30923.406130000003</v>
      </c>
      <c r="F342" s="92">
        <f>F344+F351</f>
        <v>30923.406130000003</v>
      </c>
      <c r="G342" s="98">
        <f>G344</f>
        <v>0</v>
      </c>
      <c r="H342" s="120">
        <f>H344+H351</f>
        <v>0</v>
      </c>
      <c r="I342" s="121"/>
      <c r="J342" s="121"/>
      <c r="K342" s="121"/>
      <c r="L342" s="122"/>
      <c r="M342" s="92">
        <f>M344+M351</f>
        <v>0</v>
      </c>
      <c r="N342" s="92">
        <f>N344+N351</f>
        <v>0</v>
      </c>
      <c r="O342" s="144"/>
    </row>
    <row r="343" spans="1:16" ht="30" customHeight="1" x14ac:dyDescent="0.3">
      <c r="A343" s="165"/>
      <c r="B343" s="132"/>
      <c r="C343" s="165"/>
      <c r="D343" s="16" t="s">
        <v>12</v>
      </c>
      <c r="E343" s="92">
        <v>0</v>
      </c>
      <c r="F343" s="92">
        <v>0</v>
      </c>
      <c r="G343" s="98">
        <v>0</v>
      </c>
      <c r="H343" s="120">
        <v>0</v>
      </c>
      <c r="I343" s="121"/>
      <c r="J343" s="121"/>
      <c r="K343" s="121"/>
      <c r="L343" s="122"/>
      <c r="M343" s="92">
        <v>0</v>
      </c>
      <c r="N343" s="92">
        <v>0</v>
      </c>
      <c r="O343" s="144"/>
    </row>
    <row r="344" spans="1:16" ht="39" customHeight="1" x14ac:dyDescent="0.3">
      <c r="A344" s="165" t="s">
        <v>25</v>
      </c>
      <c r="B344" s="132" t="s">
        <v>51</v>
      </c>
      <c r="C344" s="165" t="s">
        <v>67</v>
      </c>
      <c r="D344" s="16" t="s">
        <v>18</v>
      </c>
      <c r="E344" s="92">
        <f>F344+G344+H344+M344+N344</f>
        <v>385.93830000000003</v>
      </c>
      <c r="F344" s="92">
        <f>400-14.0617</f>
        <v>385.93830000000003</v>
      </c>
      <c r="G344" s="92">
        <v>0</v>
      </c>
      <c r="H344" s="120">
        <v>0</v>
      </c>
      <c r="I344" s="121"/>
      <c r="J344" s="121"/>
      <c r="K344" s="121"/>
      <c r="L344" s="122"/>
      <c r="M344" s="92">
        <v>0</v>
      </c>
      <c r="N344" s="92">
        <v>0</v>
      </c>
      <c r="O344" s="144" t="s">
        <v>37</v>
      </c>
    </row>
    <row r="345" spans="1:16" ht="33" customHeight="1" x14ac:dyDescent="0.3">
      <c r="A345" s="165"/>
      <c r="B345" s="132"/>
      <c r="C345" s="165"/>
      <c r="D345" s="16" t="s">
        <v>12</v>
      </c>
      <c r="E345" s="92">
        <f>F345+G345+H345+M345+N345</f>
        <v>0</v>
      </c>
      <c r="F345" s="92">
        <v>0</v>
      </c>
      <c r="G345" s="92">
        <v>0</v>
      </c>
      <c r="H345" s="120">
        <v>0</v>
      </c>
      <c r="I345" s="121"/>
      <c r="J345" s="121"/>
      <c r="K345" s="121"/>
      <c r="L345" s="122"/>
      <c r="M345" s="92">
        <v>0</v>
      </c>
      <c r="N345" s="92">
        <v>0</v>
      </c>
      <c r="O345" s="144"/>
    </row>
    <row r="346" spans="1:16" ht="28.5" customHeight="1" x14ac:dyDescent="0.3">
      <c r="A346" s="165"/>
      <c r="B346" s="132" t="s">
        <v>540</v>
      </c>
      <c r="C346" s="133" t="s">
        <v>102</v>
      </c>
      <c r="D346" s="133" t="s">
        <v>102</v>
      </c>
      <c r="E346" s="134" t="s">
        <v>103</v>
      </c>
      <c r="F346" s="134" t="s">
        <v>104</v>
      </c>
      <c r="G346" s="158" t="s">
        <v>509</v>
      </c>
      <c r="H346" s="145" t="s">
        <v>507</v>
      </c>
      <c r="I346" s="120" t="s">
        <v>333</v>
      </c>
      <c r="J346" s="121"/>
      <c r="K346" s="121"/>
      <c r="L346" s="122"/>
      <c r="M346" s="134" t="s">
        <v>106</v>
      </c>
      <c r="N346" s="134" t="s">
        <v>107</v>
      </c>
      <c r="O346" s="144"/>
    </row>
    <row r="347" spans="1:16" ht="23.25" customHeight="1" x14ac:dyDescent="0.3">
      <c r="A347" s="165"/>
      <c r="B347" s="132"/>
      <c r="C347" s="133"/>
      <c r="D347" s="133"/>
      <c r="E347" s="134"/>
      <c r="F347" s="134"/>
      <c r="G347" s="157"/>
      <c r="H347" s="134"/>
      <c r="I347" s="96" t="s">
        <v>328</v>
      </c>
      <c r="J347" s="96" t="s">
        <v>329</v>
      </c>
      <c r="K347" s="96" t="s">
        <v>330</v>
      </c>
      <c r="L347" s="96" t="s">
        <v>331</v>
      </c>
      <c r="M347" s="134"/>
      <c r="N347" s="134"/>
      <c r="O347" s="144"/>
    </row>
    <row r="348" spans="1:16" ht="30.75" customHeight="1" x14ac:dyDescent="0.3">
      <c r="A348" s="165"/>
      <c r="B348" s="132"/>
      <c r="C348" s="133"/>
      <c r="D348" s="133"/>
      <c r="E348" s="6">
        <v>261</v>
      </c>
      <c r="F348" s="6">
        <v>50</v>
      </c>
      <c r="G348" s="6">
        <v>211</v>
      </c>
      <c r="H348" s="6">
        <v>0</v>
      </c>
      <c r="I348" s="6">
        <v>0</v>
      </c>
      <c r="J348" s="6">
        <v>0</v>
      </c>
      <c r="K348" s="6">
        <v>0</v>
      </c>
      <c r="L348" s="6">
        <v>0</v>
      </c>
      <c r="M348" s="6">
        <v>0</v>
      </c>
      <c r="N348" s="6">
        <v>0</v>
      </c>
      <c r="O348" s="144"/>
      <c r="P348" s="12"/>
    </row>
    <row r="349" spans="1:16" ht="30" customHeight="1" x14ac:dyDescent="0.3">
      <c r="A349" s="126" t="s">
        <v>26</v>
      </c>
      <c r="B349" s="132" t="s">
        <v>339</v>
      </c>
      <c r="C349" s="165" t="s">
        <v>67</v>
      </c>
      <c r="D349" s="16" t="s">
        <v>8</v>
      </c>
      <c r="E349" s="92">
        <f>E350+E351+E352</f>
        <v>30537.467830000001</v>
      </c>
      <c r="F349" s="92">
        <f t="shared" ref="F349:N349" si="50">F350+F351+F352</f>
        <v>30537.467830000001</v>
      </c>
      <c r="G349" s="92">
        <f t="shared" si="50"/>
        <v>0</v>
      </c>
      <c r="H349" s="120">
        <f t="shared" si="50"/>
        <v>0</v>
      </c>
      <c r="I349" s="121"/>
      <c r="J349" s="121"/>
      <c r="K349" s="121"/>
      <c r="L349" s="122"/>
      <c r="M349" s="92">
        <f t="shared" si="50"/>
        <v>0</v>
      </c>
      <c r="N349" s="92">
        <f t="shared" si="50"/>
        <v>0</v>
      </c>
      <c r="O349" s="129" t="s">
        <v>96</v>
      </c>
    </row>
    <row r="350" spans="1:16" ht="33" customHeight="1" x14ac:dyDescent="0.3">
      <c r="A350" s="127"/>
      <c r="B350" s="132"/>
      <c r="C350" s="165"/>
      <c r="D350" s="16" t="s">
        <v>10</v>
      </c>
      <c r="E350" s="92">
        <f>F350+G350+H350+M350+N350</f>
        <v>0</v>
      </c>
      <c r="F350" s="92">
        <v>0</v>
      </c>
      <c r="G350" s="92">
        <v>0</v>
      </c>
      <c r="H350" s="120">
        <v>0</v>
      </c>
      <c r="I350" s="121"/>
      <c r="J350" s="121"/>
      <c r="K350" s="121"/>
      <c r="L350" s="122"/>
      <c r="M350" s="92">
        <v>0</v>
      </c>
      <c r="N350" s="92">
        <v>0</v>
      </c>
      <c r="O350" s="130"/>
    </row>
    <row r="351" spans="1:16" ht="47.25" customHeight="1" x14ac:dyDescent="0.3">
      <c r="A351" s="127"/>
      <c r="B351" s="132"/>
      <c r="C351" s="165"/>
      <c r="D351" s="16" t="s">
        <v>18</v>
      </c>
      <c r="E351" s="92">
        <f>E353</f>
        <v>30537.467830000001</v>
      </c>
      <c r="F351" s="92">
        <f t="shared" ref="F351:N351" si="51">F353</f>
        <v>30537.467830000001</v>
      </c>
      <c r="G351" s="92">
        <f t="shared" si="51"/>
        <v>0</v>
      </c>
      <c r="H351" s="120">
        <f t="shared" si="51"/>
        <v>0</v>
      </c>
      <c r="I351" s="121"/>
      <c r="J351" s="121"/>
      <c r="K351" s="121"/>
      <c r="L351" s="122"/>
      <c r="M351" s="92">
        <f t="shared" si="51"/>
        <v>0</v>
      </c>
      <c r="N351" s="92">
        <f t="shared" si="51"/>
        <v>0</v>
      </c>
      <c r="O351" s="130"/>
    </row>
    <row r="352" spans="1:16" ht="27" customHeight="1" x14ac:dyDescent="0.3">
      <c r="A352" s="127"/>
      <c r="B352" s="132"/>
      <c r="C352" s="165"/>
      <c r="D352" s="16" t="s">
        <v>12</v>
      </c>
      <c r="E352" s="92">
        <f>F352+G352+H352+M352+N352</f>
        <v>0</v>
      </c>
      <c r="F352" s="92">
        <v>0</v>
      </c>
      <c r="G352" s="92">
        <v>0</v>
      </c>
      <c r="H352" s="120">
        <v>0</v>
      </c>
      <c r="I352" s="121"/>
      <c r="J352" s="121"/>
      <c r="K352" s="121"/>
      <c r="L352" s="122"/>
      <c r="M352" s="92">
        <v>0</v>
      </c>
      <c r="N352" s="92">
        <v>0</v>
      </c>
      <c r="O352" s="130"/>
    </row>
    <row r="353" spans="1:16" ht="87.75" customHeight="1" x14ac:dyDescent="0.3">
      <c r="A353" s="128"/>
      <c r="B353" s="94" t="s">
        <v>95</v>
      </c>
      <c r="C353" s="91" t="s">
        <v>67</v>
      </c>
      <c r="D353" s="16" t="s">
        <v>18</v>
      </c>
      <c r="E353" s="92">
        <f>F353+G353+H353+M353+N353</f>
        <v>30537.467830000001</v>
      </c>
      <c r="F353" s="92">
        <v>30537.467830000001</v>
      </c>
      <c r="G353" s="92">
        <v>0</v>
      </c>
      <c r="H353" s="120">
        <v>0</v>
      </c>
      <c r="I353" s="121"/>
      <c r="J353" s="121"/>
      <c r="K353" s="121"/>
      <c r="L353" s="122"/>
      <c r="M353" s="92">
        <v>0</v>
      </c>
      <c r="N353" s="92">
        <v>0</v>
      </c>
      <c r="O353" s="131"/>
      <c r="P353" s="13"/>
    </row>
    <row r="354" spans="1:16" ht="28.5" hidden="1" customHeight="1" x14ac:dyDescent="0.3">
      <c r="A354" s="126"/>
      <c r="B354" s="132" t="s">
        <v>119</v>
      </c>
      <c r="C354" s="133" t="s">
        <v>102</v>
      </c>
      <c r="D354" s="133" t="s">
        <v>102</v>
      </c>
      <c r="E354" s="134" t="s">
        <v>103</v>
      </c>
      <c r="F354" s="134" t="s">
        <v>104</v>
      </c>
      <c r="G354" s="158" t="s">
        <v>509</v>
      </c>
      <c r="H354" s="145" t="s">
        <v>507</v>
      </c>
      <c r="I354" s="120" t="s">
        <v>333</v>
      </c>
      <c r="J354" s="121"/>
      <c r="K354" s="121"/>
      <c r="L354" s="122"/>
      <c r="M354" s="134" t="s">
        <v>106</v>
      </c>
      <c r="N354" s="134" t="s">
        <v>107</v>
      </c>
      <c r="O354" s="129"/>
    </row>
    <row r="355" spans="1:16" ht="23.25" hidden="1" customHeight="1" x14ac:dyDescent="0.3">
      <c r="A355" s="127"/>
      <c r="B355" s="132"/>
      <c r="C355" s="133"/>
      <c r="D355" s="133"/>
      <c r="E355" s="134"/>
      <c r="F355" s="134"/>
      <c r="G355" s="157"/>
      <c r="H355" s="134"/>
      <c r="I355" s="96" t="s">
        <v>328</v>
      </c>
      <c r="J355" s="96" t="s">
        <v>329</v>
      </c>
      <c r="K355" s="96" t="s">
        <v>330</v>
      </c>
      <c r="L355" s="96" t="s">
        <v>331</v>
      </c>
      <c r="M355" s="134"/>
      <c r="N355" s="134"/>
      <c r="O355" s="130"/>
    </row>
    <row r="356" spans="1:16" ht="30.75" hidden="1" customHeight="1" x14ac:dyDescent="0.3">
      <c r="A356" s="128"/>
      <c r="B356" s="132"/>
      <c r="C356" s="133"/>
      <c r="D356" s="133"/>
      <c r="E356" s="6">
        <v>5064</v>
      </c>
      <c r="F356" s="6">
        <v>5064</v>
      </c>
      <c r="G356" s="6">
        <v>0</v>
      </c>
      <c r="H356" s="6">
        <v>0</v>
      </c>
      <c r="I356" s="6">
        <v>0</v>
      </c>
      <c r="J356" s="6">
        <v>0</v>
      </c>
      <c r="K356" s="6">
        <v>0</v>
      </c>
      <c r="L356" s="6">
        <v>0</v>
      </c>
      <c r="M356" s="6">
        <v>0</v>
      </c>
      <c r="N356" s="6">
        <v>0</v>
      </c>
      <c r="O356" s="131"/>
    </row>
    <row r="357" spans="1:16" ht="25.5" customHeight="1" x14ac:dyDescent="0.3">
      <c r="A357" s="165" t="s">
        <v>27</v>
      </c>
      <c r="B357" s="132" t="s">
        <v>82</v>
      </c>
      <c r="C357" s="165" t="s">
        <v>67</v>
      </c>
      <c r="D357" s="5" t="s">
        <v>8</v>
      </c>
      <c r="E357" s="92">
        <f>E358</f>
        <v>0</v>
      </c>
      <c r="F357" s="92">
        <v>0</v>
      </c>
      <c r="G357" s="92">
        <f>G358</f>
        <v>0</v>
      </c>
      <c r="H357" s="120">
        <v>0</v>
      </c>
      <c r="I357" s="121"/>
      <c r="J357" s="121"/>
      <c r="K357" s="121"/>
      <c r="L357" s="122"/>
      <c r="M357" s="92">
        <v>0</v>
      </c>
      <c r="N357" s="92">
        <v>0</v>
      </c>
      <c r="O357" s="144"/>
    </row>
    <row r="358" spans="1:16" ht="37.5" customHeight="1" x14ac:dyDescent="0.3">
      <c r="A358" s="165"/>
      <c r="B358" s="132"/>
      <c r="C358" s="165"/>
      <c r="D358" s="16" t="s">
        <v>18</v>
      </c>
      <c r="E358" s="92">
        <f>G358</f>
        <v>0</v>
      </c>
      <c r="F358" s="92">
        <v>0</v>
      </c>
      <c r="G358" s="92">
        <v>0</v>
      </c>
      <c r="H358" s="120">
        <v>0</v>
      </c>
      <c r="I358" s="121"/>
      <c r="J358" s="121"/>
      <c r="K358" s="121"/>
      <c r="L358" s="122"/>
      <c r="M358" s="92">
        <v>0</v>
      </c>
      <c r="N358" s="92">
        <v>0</v>
      </c>
      <c r="O358" s="144"/>
    </row>
    <row r="359" spans="1:16" ht="75" customHeight="1" x14ac:dyDescent="0.3">
      <c r="A359" s="176" t="s">
        <v>28</v>
      </c>
      <c r="B359" s="94" t="s">
        <v>65</v>
      </c>
      <c r="C359" s="91" t="s">
        <v>67</v>
      </c>
      <c r="D359" s="16" t="s">
        <v>18</v>
      </c>
      <c r="E359" s="92">
        <v>0</v>
      </c>
      <c r="F359" s="92">
        <v>0</v>
      </c>
      <c r="G359" s="92">
        <v>0</v>
      </c>
      <c r="H359" s="120">
        <v>0</v>
      </c>
      <c r="I359" s="121"/>
      <c r="J359" s="121"/>
      <c r="K359" s="121"/>
      <c r="L359" s="122"/>
      <c r="M359" s="92">
        <v>0</v>
      </c>
      <c r="N359" s="92">
        <v>0</v>
      </c>
      <c r="O359" s="142" t="s">
        <v>57</v>
      </c>
      <c r="P359" s="13"/>
    </row>
    <row r="360" spans="1:16" ht="24" customHeight="1" x14ac:dyDescent="0.3">
      <c r="A360" s="176"/>
      <c r="B360" s="132" t="s">
        <v>541</v>
      </c>
      <c r="C360" s="133" t="s">
        <v>102</v>
      </c>
      <c r="D360" s="133" t="s">
        <v>102</v>
      </c>
      <c r="E360" s="134" t="s">
        <v>103</v>
      </c>
      <c r="F360" s="134" t="s">
        <v>104</v>
      </c>
      <c r="G360" s="158" t="s">
        <v>509</v>
      </c>
      <c r="H360" s="145" t="s">
        <v>507</v>
      </c>
      <c r="I360" s="120" t="s">
        <v>333</v>
      </c>
      <c r="J360" s="121"/>
      <c r="K360" s="121"/>
      <c r="L360" s="122"/>
      <c r="M360" s="134" t="s">
        <v>106</v>
      </c>
      <c r="N360" s="134" t="s">
        <v>107</v>
      </c>
      <c r="O360" s="142"/>
    </row>
    <row r="361" spans="1:16" ht="24" customHeight="1" x14ac:dyDescent="0.3">
      <c r="A361" s="176"/>
      <c r="B361" s="132"/>
      <c r="C361" s="133"/>
      <c r="D361" s="133"/>
      <c r="E361" s="134"/>
      <c r="F361" s="134"/>
      <c r="G361" s="157"/>
      <c r="H361" s="134"/>
      <c r="I361" s="96" t="s">
        <v>328</v>
      </c>
      <c r="J361" s="96" t="s">
        <v>329</v>
      </c>
      <c r="K361" s="96" t="s">
        <v>330</v>
      </c>
      <c r="L361" s="96" t="s">
        <v>331</v>
      </c>
      <c r="M361" s="134"/>
      <c r="N361" s="134"/>
      <c r="O361" s="142"/>
    </row>
    <row r="362" spans="1:16" ht="24" customHeight="1" x14ac:dyDescent="0.3">
      <c r="A362" s="176"/>
      <c r="B362" s="132"/>
      <c r="C362" s="133"/>
      <c r="D362" s="133"/>
      <c r="E362" s="6">
        <v>44</v>
      </c>
      <c r="F362" s="6">
        <v>19</v>
      </c>
      <c r="G362" s="6">
        <v>25</v>
      </c>
      <c r="H362" s="6">
        <v>0</v>
      </c>
      <c r="I362" s="6">
        <v>0</v>
      </c>
      <c r="J362" s="6">
        <v>0</v>
      </c>
      <c r="K362" s="6">
        <v>0</v>
      </c>
      <c r="L362" s="6">
        <v>0</v>
      </c>
      <c r="M362" s="6">
        <v>0</v>
      </c>
      <c r="N362" s="6">
        <v>0</v>
      </c>
      <c r="O362" s="142"/>
    </row>
    <row r="363" spans="1:16" ht="30.75" customHeight="1" x14ac:dyDescent="0.3">
      <c r="A363" s="146"/>
      <c r="B363" s="143" t="s">
        <v>326</v>
      </c>
      <c r="C363" s="146"/>
      <c r="D363" s="14" t="s">
        <v>309</v>
      </c>
      <c r="E363" s="15">
        <f t="shared" ref="E363:N364" si="52">SUM(E365:E366)</f>
        <v>30923.406130000003</v>
      </c>
      <c r="F363" s="15">
        <f t="shared" si="52"/>
        <v>30923.406130000003</v>
      </c>
      <c r="G363" s="109">
        <f t="shared" si="52"/>
        <v>0</v>
      </c>
      <c r="H363" s="150">
        <f t="shared" si="52"/>
        <v>0</v>
      </c>
      <c r="I363" s="151"/>
      <c r="J363" s="151"/>
      <c r="K363" s="151"/>
      <c r="L363" s="152"/>
      <c r="M363" s="15">
        <f t="shared" si="52"/>
        <v>0</v>
      </c>
      <c r="N363" s="15">
        <f t="shared" si="52"/>
        <v>0</v>
      </c>
      <c r="O363" s="159"/>
    </row>
    <row r="364" spans="1:16" ht="35.25" customHeight="1" x14ac:dyDescent="0.3">
      <c r="A364" s="146"/>
      <c r="B364" s="143"/>
      <c r="C364" s="146"/>
      <c r="D364" s="14" t="s">
        <v>10</v>
      </c>
      <c r="E364" s="15">
        <f t="shared" si="52"/>
        <v>0</v>
      </c>
      <c r="F364" s="15">
        <v>0</v>
      </c>
      <c r="G364" s="109">
        <v>0</v>
      </c>
      <c r="H364" s="150">
        <v>0</v>
      </c>
      <c r="I364" s="151"/>
      <c r="J364" s="151"/>
      <c r="K364" s="151"/>
      <c r="L364" s="152"/>
      <c r="M364" s="15">
        <v>0</v>
      </c>
      <c r="N364" s="15">
        <v>0</v>
      </c>
      <c r="O364" s="159"/>
    </row>
    <row r="365" spans="1:16" ht="39" customHeight="1" x14ac:dyDescent="0.3">
      <c r="A365" s="146"/>
      <c r="B365" s="143"/>
      <c r="C365" s="146"/>
      <c r="D365" s="14" t="s">
        <v>18</v>
      </c>
      <c r="E365" s="15">
        <f>SUM(F365:N365)</f>
        <v>30923.406130000003</v>
      </c>
      <c r="F365" s="15">
        <f>F342</f>
        <v>30923.406130000003</v>
      </c>
      <c r="G365" s="109">
        <f t="shared" ref="G365:N365" si="53">G342</f>
        <v>0</v>
      </c>
      <c r="H365" s="150">
        <f t="shared" si="53"/>
        <v>0</v>
      </c>
      <c r="I365" s="151"/>
      <c r="J365" s="151"/>
      <c r="K365" s="151"/>
      <c r="L365" s="152"/>
      <c r="M365" s="15">
        <f t="shared" si="53"/>
        <v>0</v>
      </c>
      <c r="N365" s="15">
        <f t="shared" si="53"/>
        <v>0</v>
      </c>
      <c r="O365" s="159"/>
    </row>
    <row r="366" spans="1:16" ht="27" customHeight="1" x14ac:dyDescent="0.3">
      <c r="A366" s="146"/>
      <c r="B366" s="143"/>
      <c r="C366" s="146"/>
      <c r="D366" s="14" t="s">
        <v>12</v>
      </c>
      <c r="E366" s="15">
        <f>SUM(F366:N366)</f>
        <v>0</v>
      </c>
      <c r="F366" s="15">
        <f>F343</f>
        <v>0</v>
      </c>
      <c r="G366" s="109">
        <f>G343</f>
        <v>0</v>
      </c>
      <c r="H366" s="150">
        <f>H343</f>
        <v>0</v>
      </c>
      <c r="I366" s="151"/>
      <c r="J366" s="151"/>
      <c r="K366" s="151"/>
      <c r="L366" s="152"/>
      <c r="M366" s="15">
        <f>M343</f>
        <v>0</v>
      </c>
      <c r="N366" s="15">
        <f>N343</f>
        <v>0</v>
      </c>
      <c r="O366" s="159"/>
    </row>
    <row r="367" spans="1:16" ht="34.5" customHeight="1" x14ac:dyDescent="0.3">
      <c r="A367" s="102"/>
      <c r="B367" s="146" t="s">
        <v>129</v>
      </c>
      <c r="C367" s="146"/>
      <c r="D367" s="146"/>
      <c r="E367" s="146"/>
      <c r="F367" s="146"/>
      <c r="G367" s="146"/>
      <c r="H367" s="146"/>
      <c r="I367" s="146"/>
      <c r="J367" s="146"/>
      <c r="K367" s="146"/>
      <c r="L367" s="146"/>
      <c r="M367" s="146"/>
      <c r="N367" s="146"/>
      <c r="O367" s="146"/>
    </row>
    <row r="368" spans="1:16" ht="27" customHeight="1" x14ac:dyDescent="0.3">
      <c r="A368" s="126" t="s">
        <v>6</v>
      </c>
      <c r="B368" s="136" t="s">
        <v>91</v>
      </c>
      <c r="C368" s="126" t="s">
        <v>67</v>
      </c>
      <c r="D368" s="5" t="s">
        <v>8</v>
      </c>
      <c r="E368" s="92">
        <f t="shared" ref="E368:N368" si="54">E369</f>
        <v>4988.9908999999998</v>
      </c>
      <c r="F368" s="98">
        <f t="shared" si="54"/>
        <v>574.30499999999995</v>
      </c>
      <c r="G368" s="98">
        <f t="shared" si="54"/>
        <v>868</v>
      </c>
      <c r="H368" s="120">
        <f t="shared" si="54"/>
        <v>1810.6858999999999</v>
      </c>
      <c r="I368" s="121"/>
      <c r="J368" s="121"/>
      <c r="K368" s="121"/>
      <c r="L368" s="122"/>
      <c r="M368" s="92">
        <f t="shared" si="54"/>
        <v>868</v>
      </c>
      <c r="N368" s="92">
        <f t="shared" si="54"/>
        <v>868</v>
      </c>
      <c r="O368" s="135"/>
    </row>
    <row r="369" spans="1:16" ht="43.5" customHeight="1" x14ac:dyDescent="0.3">
      <c r="A369" s="128"/>
      <c r="B369" s="138"/>
      <c r="C369" s="128"/>
      <c r="D369" s="18" t="s">
        <v>18</v>
      </c>
      <c r="E369" s="92">
        <f t="shared" ref="E369:N369" si="55">E371</f>
        <v>4988.9908999999998</v>
      </c>
      <c r="F369" s="98">
        <f t="shared" si="55"/>
        <v>574.30499999999995</v>
      </c>
      <c r="G369" s="98">
        <f t="shared" si="55"/>
        <v>868</v>
      </c>
      <c r="H369" s="120">
        <f t="shared" si="55"/>
        <v>1810.6858999999999</v>
      </c>
      <c r="I369" s="121"/>
      <c r="J369" s="121"/>
      <c r="K369" s="121"/>
      <c r="L369" s="122"/>
      <c r="M369" s="96">
        <f t="shared" si="55"/>
        <v>868</v>
      </c>
      <c r="N369" s="96">
        <f t="shared" si="55"/>
        <v>868</v>
      </c>
      <c r="O369" s="135"/>
    </row>
    <row r="370" spans="1:16" ht="64.5" customHeight="1" x14ac:dyDescent="0.3">
      <c r="A370" s="87" t="s">
        <v>13</v>
      </c>
      <c r="B370" s="94" t="s">
        <v>52</v>
      </c>
      <c r="C370" s="91" t="s">
        <v>67</v>
      </c>
      <c r="D370" s="94" t="s">
        <v>18</v>
      </c>
      <c r="E370" s="92">
        <v>0</v>
      </c>
      <c r="F370" s="92">
        <v>0</v>
      </c>
      <c r="G370" s="92">
        <v>0</v>
      </c>
      <c r="H370" s="120">
        <v>0</v>
      </c>
      <c r="I370" s="121"/>
      <c r="J370" s="121"/>
      <c r="K370" s="121"/>
      <c r="L370" s="122"/>
      <c r="M370" s="92">
        <v>0</v>
      </c>
      <c r="N370" s="92">
        <v>0</v>
      </c>
      <c r="O370" s="87" t="s">
        <v>57</v>
      </c>
    </row>
    <row r="371" spans="1:16" ht="63" customHeight="1" x14ac:dyDescent="0.3">
      <c r="A371" s="126" t="s">
        <v>16</v>
      </c>
      <c r="B371" s="94" t="s">
        <v>53</v>
      </c>
      <c r="C371" s="91" t="s">
        <v>67</v>
      </c>
      <c r="D371" s="94" t="s">
        <v>18</v>
      </c>
      <c r="E371" s="92">
        <f>SUM(F371:N371)</f>
        <v>4988.9908999999998</v>
      </c>
      <c r="F371" s="92">
        <v>574.30499999999995</v>
      </c>
      <c r="G371" s="92">
        <v>868</v>
      </c>
      <c r="H371" s="120">
        <f>825+721.2859+264.4</f>
        <v>1810.6858999999999</v>
      </c>
      <c r="I371" s="121"/>
      <c r="J371" s="121"/>
      <c r="K371" s="121"/>
      <c r="L371" s="122"/>
      <c r="M371" s="92">
        <v>868</v>
      </c>
      <c r="N371" s="92">
        <v>868</v>
      </c>
      <c r="O371" s="147" t="s">
        <v>57</v>
      </c>
    </row>
    <row r="372" spans="1:16" ht="18.75" customHeight="1" x14ac:dyDescent="0.3">
      <c r="A372" s="127"/>
      <c r="B372" s="136" t="s">
        <v>282</v>
      </c>
      <c r="C372" s="133" t="s">
        <v>102</v>
      </c>
      <c r="D372" s="139" t="s">
        <v>102</v>
      </c>
      <c r="E372" s="156" t="s">
        <v>103</v>
      </c>
      <c r="F372" s="156" t="s">
        <v>104</v>
      </c>
      <c r="G372" s="158" t="s">
        <v>509</v>
      </c>
      <c r="H372" s="145" t="s">
        <v>507</v>
      </c>
      <c r="I372" s="120" t="s">
        <v>333</v>
      </c>
      <c r="J372" s="121"/>
      <c r="K372" s="121"/>
      <c r="L372" s="122"/>
      <c r="M372" s="156" t="s">
        <v>106</v>
      </c>
      <c r="N372" s="156" t="s">
        <v>107</v>
      </c>
      <c r="O372" s="148"/>
      <c r="P372" s="11"/>
    </row>
    <row r="373" spans="1:16" ht="18.75" customHeight="1" x14ac:dyDescent="0.3">
      <c r="A373" s="127"/>
      <c r="B373" s="137"/>
      <c r="C373" s="133"/>
      <c r="D373" s="140"/>
      <c r="E373" s="157"/>
      <c r="F373" s="157"/>
      <c r="G373" s="157"/>
      <c r="H373" s="134"/>
      <c r="I373" s="96" t="s">
        <v>328</v>
      </c>
      <c r="J373" s="96" t="s">
        <v>329</v>
      </c>
      <c r="K373" s="96" t="s">
        <v>330</v>
      </c>
      <c r="L373" s="96" t="s">
        <v>331</v>
      </c>
      <c r="M373" s="157"/>
      <c r="N373" s="157"/>
      <c r="O373" s="148"/>
    </row>
    <row r="374" spans="1:16" ht="23.25" customHeight="1" x14ac:dyDescent="0.3">
      <c r="A374" s="128"/>
      <c r="B374" s="138"/>
      <c r="C374" s="133"/>
      <c r="D374" s="141"/>
      <c r="E374" s="6">
        <v>100</v>
      </c>
      <c r="F374" s="17">
        <v>100</v>
      </c>
      <c r="G374" s="17">
        <v>100</v>
      </c>
      <c r="H374" s="17">
        <v>100</v>
      </c>
      <c r="I374" s="17">
        <v>0</v>
      </c>
      <c r="J374" s="17">
        <v>0</v>
      </c>
      <c r="K374" s="17">
        <v>0</v>
      </c>
      <c r="L374" s="17">
        <v>100</v>
      </c>
      <c r="M374" s="17">
        <v>100</v>
      </c>
      <c r="N374" s="17">
        <v>100</v>
      </c>
      <c r="O374" s="149"/>
    </row>
    <row r="375" spans="1:16" ht="78.75" customHeight="1" x14ac:dyDescent="0.3">
      <c r="A375" s="146"/>
      <c r="B375" s="146"/>
      <c r="C375" s="146"/>
      <c r="D375" s="19" t="s">
        <v>93</v>
      </c>
      <c r="E375" s="15">
        <f t="shared" ref="E375:N375" si="56">E376</f>
        <v>4988.9908999999998</v>
      </c>
      <c r="F375" s="15">
        <f t="shared" si="56"/>
        <v>574.30499999999995</v>
      </c>
      <c r="G375" s="109">
        <f t="shared" si="56"/>
        <v>868</v>
      </c>
      <c r="H375" s="150">
        <f t="shared" si="56"/>
        <v>1810.6858999999999</v>
      </c>
      <c r="I375" s="151"/>
      <c r="J375" s="151"/>
      <c r="K375" s="151"/>
      <c r="L375" s="152"/>
      <c r="M375" s="15">
        <f t="shared" si="56"/>
        <v>868</v>
      </c>
      <c r="N375" s="15">
        <f t="shared" si="56"/>
        <v>868</v>
      </c>
      <c r="O375" s="159"/>
    </row>
    <row r="376" spans="1:16" ht="45" customHeight="1" x14ac:dyDescent="0.3">
      <c r="A376" s="146"/>
      <c r="B376" s="146"/>
      <c r="C376" s="146"/>
      <c r="D376" s="106" t="s">
        <v>18</v>
      </c>
      <c r="E376" s="15">
        <f>E369</f>
        <v>4988.9908999999998</v>
      </c>
      <c r="F376" s="15">
        <f>F369</f>
        <v>574.30499999999995</v>
      </c>
      <c r="G376" s="109">
        <f>G369</f>
        <v>868</v>
      </c>
      <c r="H376" s="150">
        <f>H369</f>
        <v>1810.6858999999999</v>
      </c>
      <c r="I376" s="151"/>
      <c r="J376" s="151"/>
      <c r="K376" s="151"/>
      <c r="L376" s="152"/>
      <c r="M376" s="15">
        <f>M369</f>
        <v>868</v>
      </c>
      <c r="N376" s="15">
        <f>N369</f>
        <v>868</v>
      </c>
      <c r="O376" s="159"/>
    </row>
    <row r="377" spans="1:16" ht="27" customHeight="1" x14ac:dyDescent="0.3">
      <c r="A377" s="102"/>
      <c r="B377" s="146" t="s">
        <v>130</v>
      </c>
      <c r="C377" s="146"/>
      <c r="D377" s="146"/>
      <c r="E377" s="146"/>
      <c r="F377" s="146"/>
      <c r="G377" s="146"/>
      <c r="H377" s="146"/>
      <c r="I377" s="146"/>
      <c r="J377" s="146"/>
      <c r="K377" s="146"/>
      <c r="L377" s="146"/>
      <c r="M377" s="146"/>
      <c r="N377" s="146"/>
      <c r="O377" s="146"/>
    </row>
    <row r="378" spans="1:16" ht="27" customHeight="1" x14ac:dyDescent="0.3">
      <c r="A378" s="165" t="s">
        <v>6</v>
      </c>
      <c r="B378" s="132" t="s">
        <v>38</v>
      </c>
      <c r="C378" s="165" t="s">
        <v>67</v>
      </c>
      <c r="D378" s="5" t="s">
        <v>8</v>
      </c>
      <c r="E378" s="92">
        <f t="shared" ref="E378:N378" si="57">E379+E380</f>
        <v>19497.60023</v>
      </c>
      <c r="F378" s="92">
        <f t="shared" si="57"/>
        <v>2827.5251399999997</v>
      </c>
      <c r="G378" s="98">
        <f t="shared" si="57"/>
        <v>7845.9151299999994</v>
      </c>
      <c r="H378" s="120">
        <f t="shared" si="57"/>
        <v>5650.15996</v>
      </c>
      <c r="I378" s="121"/>
      <c r="J378" s="121"/>
      <c r="K378" s="121"/>
      <c r="L378" s="122"/>
      <c r="M378" s="92">
        <f>M379+M380</f>
        <v>1587</v>
      </c>
      <c r="N378" s="92">
        <f t="shared" si="57"/>
        <v>1587</v>
      </c>
      <c r="O378" s="135"/>
    </row>
    <row r="379" spans="1:16" ht="33.75" customHeight="1" x14ac:dyDescent="0.3">
      <c r="A379" s="165"/>
      <c r="B379" s="132"/>
      <c r="C379" s="165"/>
      <c r="D379" s="18" t="s">
        <v>10</v>
      </c>
      <c r="E379" s="92">
        <f>F379+G379+H379+M379+N379</f>
        <v>0</v>
      </c>
      <c r="F379" s="92">
        <f>F382</f>
        <v>0</v>
      </c>
      <c r="G379" s="98">
        <f t="shared" ref="G379:N379" si="58">G382</f>
        <v>0</v>
      </c>
      <c r="H379" s="120">
        <f t="shared" si="58"/>
        <v>0</v>
      </c>
      <c r="I379" s="121"/>
      <c r="J379" s="121"/>
      <c r="K379" s="121"/>
      <c r="L379" s="122"/>
      <c r="M379" s="92">
        <f t="shared" si="58"/>
        <v>0</v>
      </c>
      <c r="N379" s="92">
        <f t="shared" si="58"/>
        <v>0</v>
      </c>
      <c r="O379" s="135"/>
    </row>
    <row r="380" spans="1:16" ht="35.25" customHeight="1" x14ac:dyDescent="0.3">
      <c r="A380" s="165"/>
      <c r="B380" s="132"/>
      <c r="C380" s="165"/>
      <c r="D380" s="18" t="s">
        <v>18</v>
      </c>
      <c r="E380" s="92">
        <f>SUM(F380:N380)</f>
        <v>19497.60023</v>
      </c>
      <c r="F380" s="92">
        <f>F383+F385</f>
        <v>2827.5251399999997</v>
      </c>
      <c r="G380" s="98">
        <f>G383+G385</f>
        <v>7845.9151299999994</v>
      </c>
      <c r="H380" s="120">
        <f>H383+H385</f>
        <v>5650.15996</v>
      </c>
      <c r="I380" s="121"/>
      <c r="J380" s="121"/>
      <c r="K380" s="121"/>
      <c r="L380" s="122"/>
      <c r="M380" s="92">
        <f>M383+M385</f>
        <v>1587</v>
      </c>
      <c r="N380" s="92">
        <f>N383+N385</f>
        <v>1587</v>
      </c>
      <c r="O380" s="135"/>
    </row>
    <row r="381" spans="1:16" ht="26.25" customHeight="1" x14ac:dyDescent="0.3">
      <c r="A381" s="176" t="s">
        <v>13</v>
      </c>
      <c r="B381" s="132" t="s">
        <v>83</v>
      </c>
      <c r="C381" s="135" t="s">
        <v>67</v>
      </c>
      <c r="D381" s="16" t="s">
        <v>14</v>
      </c>
      <c r="E381" s="92">
        <f>F381+G381+H381</f>
        <v>0</v>
      </c>
      <c r="F381" s="92">
        <f>F382+F383</f>
        <v>0</v>
      </c>
      <c r="G381" s="92">
        <f>G382+G383</f>
        <v>0</v>
      </c>
      <c r="H381" s="120">
        <f>H382+H383</f>
        <v>0</v>
      </c>
      <c r="I381" s="121"/>
      <c r="J381" s="121"/>
      <c r="K381" s="121"/>
      <c r="L381" s="122"/>
      <c r="M381" s="92">
        <f>M382+M383</f>
        <v>0</v>
      </c>
      <c r="N381" s="92">
        <f>N382+N383</f>
        <v>0</v>
      </c>
      <c r="O381" s="135" t="s">
        <v>17</v>
      </c>
    </row>
    <row r="382" spans="1:16" ht="37.5" customHeight="1" x14ac:dyDescent="0.3">
      <c r="A382" s="176"/>
      <c r="B382" s="132"/>
      <c r="C382" s="135"/>
      <c r="D382" s="16" t="s">
        <v>10</v>
      </c>
      <c r="E382" s="92">
        <f>F382+G382+H382</f>
        <v>0</v>
      </c>
      <c r="F382" s="92">
        <v>0</v>
      </c>
      <c r="G382" s="92">
        <v>0</v>
      </c>
      <c r="H382" s="120">
        <v>0</v>
      </c>
      <c r="I382" s="121"/>
      <c r="J382" s="121"/>
      <c r="K382" s="121"/>
      <c r="L382" s="122"/>
      <c r="M382" s="92">
        <v>0</v>
      </c>
      <c r="N382" s="92">
        <v>0</v>
      </c>
      <c r="O382" s="135"/>
    </row>
    <row r="383" spans="1:16" ht="36.75" customHeight="1" x14ac:dyDescent="0.3">
      <c r="A383" s="176"/>
      <c r="B383" s="132"/>
      <c r="C383" s="135"/>
      <c r="D383" s="16" t="s">
        <v>18</v>
      </c>
      <c r="E383" s="92">
        <f>SUM(F383:N383)</f>
        <v>0</v>
      </c>
      <c r="F383" s="92">
        <v>0</v>
      </c>
      <c r="G383" s="92">
        <v>0</v>
      </c>
      <c r="H383" s="120">
        <v>0</v>
      </c>
      <c r="I383" s="121"/>
      <c r="J383" s="121"/>
      <c r="K383" s="121"/>
      <c r="L383" s="122"/>
      <c r="M383" s="92">
        <v>0</v>
      </c>
      <c r="N383" s="92">
        <v>0</v>
      </c>
      <c r="O383" s="135"/>
    </row>
    <row r="384" spans="1:16" ht="93" customHeight="1" x14ac:dyDescent="0.3">
      <c r="A384" s="104" t="s">
        <v>16</v>
      </c>
      <c r="B384" s="94" t="s">
        <v>84</v>
      </c>
      <c r="C384" s="87" t="s">
        <v>67</v>
      </c>
      <c r="D384" s="16" t="s">
        <v>18</v>
      </c>
      <c r="E384" s="92">
        <f>F384+G384+H384+M384+N384</f>
        <v>0</v>
      </c>
      <c r="F384" s="92">
        <v>0</v>
      </c>
      <c r="G384" s="92">
        <v>0</v>
      </c>
      <c r="H384" s="120">
        <v>0</v>
      </c>
      <c r="I384" s="121"/>
      <c r="J384" s="121"/>
      <c r="K384" s="121"/>
      <c r="L384" s="122"/>
      <c r="M384" s="92">
        <v>0</v>
      </c>
      <c r="N384" s="92">
        <v>0</v>
      </c>
      <c r="O384" s="87" t="s">
        <v>17</v>
      </c>
    </row>
    <row r="385" spans="1:15" ht="85.5" customHeight="1" x14ac:dyDescent="0.3">
      <c r="A385" s="104" t="s">
        <v>22</v>
      </c>
      <c r="B385" s="94" t="s">
        <v>85</v>
      </c>
      <c r="C385" s="87" t="s">
        <v>67</v>
      </c>
      <c r="D385" s="16" t="s">
        <v>18</v>
      </c>
      <c r="E385" s="92">
        <f>SUM(F385:N385)</f>
        <v>19497.60023</v>
      </c>
      <c r="F385" s="98">
        <f>F386+F2348+F387+F388+F389</f>
        <v>2827.5251399999997</v>
      </c>
      <c r="G385" s="98">
        <f>G386+G387+G390+G391</f>
        <v>7845.9151299999994</v>
      </c>
      <c r="H385" s="120">
        <f>H386+H387+H390</f>
        <v>5650.15996</v>
      </c>
      <c r="I385" s="121"/>
      <c r="J385" s="121"/>
      <c r="K385" s="121"/>
      <c r="L385" s="122"/>
      <c r="M385" s="92">
        <f t="shared" ref="M385:N385" si="59">M386</f>
        <v>1587</v>
      </c>
      <c r="N385" s="92">
        <f t="shared" si="59"/>
        <v>1587</v>
      </c>
      <c r="O385" s="87" t="s">
        <v>17</v>
      </c>
    </row>
    <row r="386" spans="1:15" ht="58.5" hidden="1" customHeight="1" x14ac:dyDescent="0.3">
      <c r="A386" s="20" t="s">
        <v>127</v>
      </c>
      <c r="B386" s="93" t="s">
        <v>62</v>
      </c>
      <c r="C386" s="97" t="s">
        <v>67</v>
      </c>
      <c r="D386" s="16" t="s">
        <v>18</v>
      </c>
      <c r="E386" s="92">
        <f>SUM(F386:N386)</f>
        <v>7913.1734400000005</v>
      </c>
      <c r="F386" s="98">
        <f>1327+153.8768</f>
        <v>1480.8768</v>
      </c>
      <c r="G386" s="98">
        <f>1481+54.15328+73.4064</f>
        <v>1608.5596800000001</v>
      </c>
      <c r="H386" s="120">
        <f>1508+141.73696</f>
        <v>1649.73696</v>
      </c>
      <c r="I386" s="121"/>
      <c r="J386" s="121"/>
      <c r="K386" s="121"/>
      <c r="L386" s="122"/>
      <c r="M386" s="92">
        <v>1587</v>
      </c>
      <c r="N386" s="92">
        <v>1587</v>
      </c>
      <c r="O386" s="97" t="s">
        <v>17</v>
      </c>
    </row>
    <row r="387" spans="1:15" ht="38.25" hidden="1" customHeight="1" x14ac:dyDescent="0.3">
      <c r="A387" s="104" t="s">
        <v>128</v>
      </c>
      <c r="B387" s="94" t="s">
        <v>101</v>
      </c>
      <c r="C387" s="87" t="s">
        <v>67</v>
      </c>
      <c r="D387" s="16" t="s">
        <v>18</v>
      </c>
      <c r="E387" s="92">
        <f>F387+G387+H387+M387+N387</f>
        <v>6468.4434299999994</v>
      </c>
      <c r="F387" s="92">
        <f>1202.907-77.15235</f>
        <v>1125.7546499999999</v>
      </c>
      <c r="G387" s="98">
        <f>2500-207.31122+50</f>
        <v>2342.68878</v>
      </c>
      <c r="H387" s="120">
        <v>3000</v>
      </c>
      <c r="I387" s="121"/>
      <c r="J387" s="121"/>
      <c r="K387" s="121"/>
      <c r="L387" s="122"/>
      <c r="M387" s="92">
        <v>0</v>
      </c>
      <c r="N387" s="92">
        <v>0</v>
      </c>
      <c r="O387" s="87" t="s">
        <v>17</v>
      </c>
    </row>
    <row r="388" spans="1:15" ht="51" hidden="1" customHeight="1" x14ac:dyDescent="0.3">
      <c r="A388" s="104" t="s">
        <v>126</v>
      </c>
      <c r="B388" s="94" t="s">
        <v>61</v>
      </c>
      <c r="C388" s="87" t="s">
        <v>67</v>
      </c>
      <c r="D388" s="16" t="s">
        <v>18</v>
      </c>
      <c r="E388" s="92">
        <v>0</v>
      </c>
      <c r="F388" s="92">
        <v>0</v>
      </c>
      <c r="G388" s="98">
        <v>0</v>
      </c>
      <c r="H388" s="120">
        <v>0</v>
      </c>
      <c r="I388" s="121"/>
      <c r="J388" s="121"/>
      <c r="K388" s="121"/>
      <c r="L388" s="122"/>
      <c r="M388" s="92">
        <v>0</v>
      </c>
      <c r="N388" s="92">
        <v>0</v>
      </c>
      <c r="O388" s="87" t="s">
        <v>17</v>
      </c>
    </row>
    <row r="389" spans="1:15" ht="51" hidden="1" customHeight="1" x14ac:dyDescent="0.3">
      <c r="A389" s="104" t="s">
        <v>279</v>
      </c>
      <c r="B389" s="94" t="s">
        <v>284</v>
      </c>
      <c r="C389" s="87" t="s">
        <v>67</v>
      </c>
      <c r="D389" s="16" t="s">
        <v>18</v>
      </c>
      <c r="E389" s="92">
        <f>F389+G389+H389+M389+N389</f>
        <v>220.89368999999999</v>
      </c>
      <c r="F389" s="92">
        <v>220.89368999999999</v>
      </c>
      <c r="G389" s="98">
        <v>0</v>
      </c>
      <c r="H389" s="120">
        <v>0</v>
      </c>
      <c r="I389" s="121"/>
      <c r="J389" s="121"/>
      <c r="K389" s="121"/>
      <c r="L389" s="122"/>
      <c r="M389" s="92">
        <v>0</v>
      </c>
      <c r="N389" s="92">
        <v>0</v>
      </c>
      <c r="O389" s="87" t="s">
        <v>17</v>
      </c>
    </row>
    <row r="390" spans="1:15" ht="51" hidden="1" customHeight="1" x14ac:dyDescent="0.3">
      <c r="A390" s="104" t="s">
        <v>360</v>
      </c>
      <c r="B390" s="94" t="s">
        <v>361</v>
      </c>
      <c r="C390" s="87" t="s">
        <v>67</v>
      </c>
      <c r="D390" s="16" t="s">
        <v>18</v>
      </c>
      <c r="E390" s="92">
        <f>F390+G390+H390+M390+N390</f>
        <v>4450.4229999999998</v>
      </c>
      <c r="F390" s="92">
        <v>0</v>
      </c>
      <c r="G390" s="98">
        <v>3450</v>
      </c>
      <c r="H390" s="120">
        <v>1000.423</v>
      </c>
      <c r="I390" s="121"/>
      <c r="J390" s="121"/>
      <c r="K390" s="121"/>
      <c r="L390" s="122"/>
      <c r="M390" s="92">
        <v>0</v>
      </c>
      <c r="N390" s="92">
        <v>0</v>
      </c>
      <c r="O390" s="87" t="s">
        <v>17</v>
      </c>
    </row>
    <row r="391" spans="1:15" ht="108" hidden="1" customHeight="1" x14ac:dyDescent="0.3">
      <c r="A391" s="104" t="s">
        <v>462</v>
      </c>
      <c r="B391" s="94" t="s">
        <v>463</v>
      </c>
      <c r="C391" s="87" t="s">
        <v>67</v>
      </c>
      <c r="D391" s="16" t="s">
        <v>18</v>
      </c>
      <c r="E391" s="92">
        <f>F391+G391+H391+M391+N391</f>
        <v>444.66667000000001</v>
      </c>
      <c r="F391" s="92">
        <v>0</v>
      </c>
      <c r="G391" s="98">
        <v>444.66667000000001</v>
      </c>
      <c r="H391" s="120">
        <v>0</v>
      </c>
      <c r="I391" s="121"/>
      <c r="J391" s="121"/>
      <c r="K391" s="121"/>
      <c r="L391" s="122"/>
      <c r="M391" s="92">
        <v>0</v>
      </c>
      <c r="N391" s="92">
        <v>0</v>
      </c>
      <c r="O391" s="87" t="s">
        <v>17</v>
      </c>
    </row>
    <row r="392" spans="1:15" ht="32.25" customHeight="1" x14ac:dyDescent="0.3">
      <c r="A392" s="146"/>
      <c r="B392" s="143" t="s">
        <v>321</v>
      </c>
      <c r="C392" s="146"/>
      <c r="D392" s="14" t="s">
        <v>309</v>
      </c>
      <c r="E392" s="15">
        <f>E393+E394</f>
        <v>19497.60023</v>
      </c>
      <c r="F392" s="15">
        <f t="shared" ref="F392:N392" si="60">F393+F394</f>
        <v>2827.5251399999997</v>
      </c>
      <c r="G392" s="109">
        <f t="shared" si="60"/>
        <v>7845.9151299999994</v>
      </c>
      <c r="H392" s="150">
        <f t="shared" si="60"/>
        <v>5650.15996</v>
      </c>
      <c r="I392" s="151"/>
      <c r="J392" s="151"/>
      <c r="K392" s="151"/>
      <c r="L392" s="152"/>
      <c r="M392" s="15">
        <f t="shared" si="60"/>
        <v>1587</v>
      </c>
      <c r="N392" s="15">
        <f t="shared" si="60"/>
        <v>1587</v>
      </c>
      <c r="O392" s="159"/>
    </row>
    <row r="393" spans="1:15" ht="35.25" customHeight="1" x14ac:dyDescent="0.3">
      <c r="A393" s="146"/>
      <c r="B393" s="143"/>
      <c r="C393" s="146"/>
      <c r="D393" s="106" t="s">
        <v>10</v>
      </c>
      <c r="E393" s="15">
        <f t="shared" ref="E393:G394" si="61">E379</f>
        <v>0</v>
      </c>
      <c r="F393" s="15">
        <f t="shared" si="61"/>
        <v>0</v>
      </c>
      <c r="G393" s="109">
        <f t="shared" si="61"/>
        <v>0</v>
      </c>
      <c r="H393" s="150">
        <f t="shared" ref="H393:N394" si="62">H379</f>
        <v>0</v>
      </c>
      <c r="I393" s="151"/>
      <c r="J393" s="151"/>
      <c r="K393" s="151"/>
      <c r="L393" s="152"/>
      <c r="M393" s="15">
        <f t="shared" si="62"/>
        <v>0</v>
      </c>
      <c r="N393" s="15">
        <f t="shared" si="62"/>
        <v>0</v>
      </c>
      <c r="O393" s="159"/>
    </row>
    <row r="394" spans="1:15" ht="37.5" customHeight="1" x14ac:dyDescent="0.3">
      <c r="A394" s="146"/>
      <c r="B394" s="143"/>
      <c r="C394" s="146"/>
      <c r="D394" s="106" t="s">
        <v>18</v>
      </c>
      <c r="E394" s="15">
        <f t="shared" si="61"/>
        <v>19497.60023</v>
      </c>
      <c r="F394" s="15">
        <f t="shared" si="61"/>
        <v>2827.5251399999997</v>
      </c>
      <c r="G394" s="109">
        <f t="shared" si="61"/>
        <v>7845.9151299999994</v>
      </c>
      <c r="H394" s="150">
        <f t="shared" si="62"/>
        <v>5650.15996</v>
      </c>
      <c r="I394" s="151"/>
      <c r="J394" s="151"/>
      <c r="K394" s="151"/>
      <c r="L394" s="152"/>
      <c r="M394" s="15">
        <f t="shared" si="62"/>
        <v>1587</v>
      </c>
      <c r="N394" s="15">
        <f t="shared" si="62"/>
        <v>1587</v>
      </c>
      <c r="O394" s="159"/>
    </row>
    <row r="395" spans="1:15" ht="27" customHeight="1" x14ac:dyDescent="0.3">
      <c r="A395" s="146" t="s">
        <v>131</v>
      </c>
      <c r="B395" s="146"/>
      <c r="C395" s="146"/>
      <c r="D395" s="146"/>
      <c r="E395" s="146"/>
      <c r="F395" s="146"/>
      <c r="G395" s="146"/>
      <c r="H395" s="146"/>
      <c r="I395" s="146"/>
      <c r="J395" s="146"/>
      <c r="K395" s="146"/>
      <c r="L395" s="146"/>
      <c r="M395" s="146"/>
      <c r="N395" s="146"/>
      <c r="O395" s="146"/>
    </row>
    <row r="396" spans="1:15" ht="28.5" customHeight="1" x14ac:dyDescent="0.3">
      <c r="A396" s="135" t="s">
        <v>6</v>
      </c>
      <c r="B396" s="132" t="s">
        <v>86</v>
      </c>
      <c r="C396" s="135" t="s">
        <v>67</v>
      </c>
      <c r="D396" s="94" t="s">
        <v>8</v>
      </c>
      <c r="E396" s="90">
        <f>E397+E398</f>
        <v>3983522.6068799999</v>
      </c>
      <c r="F396" s="90">
        <f t="shared" ref="F396:N396" si="63">F397+F398</f>
        <v>1074800</v>
      </c>
      <c r="G396" s="90">
        <f t="shared" si="63"/>
        <v>1752489.6942099999</v>
      </c>
      <c r="H396" s="123">
        <f t="shared" si="63"/>
        <v>1046486.91267</v>
      </c>
      <c r="I396" s="124"/>
      <c r="J396" s="124"/>
      <c r="K396" s="124"/>
      <c r="L396" s="125"/>
      <c r="M396" s="90">
        <f t="shared" si="63"/>
        <v>109746</v>
      </c>
      <c r="N396" s="90">
        <f t="shared" si="63"/>
        <v>0</v>
      </c>
      <c r="O396" s="142"/>
    </row>
    <row r="397" spans="1:15" ht="34.5" customHeight="1" x14ac:dyDescent="0.3">
      <c r="A397" s="135"/>
      <c r="B397" s="132"/>
      <c r="C397" s="135"/>
      <c r="D397" s="94" t="s">
        <v>10</v>
      </c>
      <c r="E397" s="90">
        <f>F397+G397+H397+M397+N397</f>
        <v>135626</v>
      </c>
      <c r="F397" s="90">
        <f>F400</f>
        <v>21800</v>
      </c>
      <c r="G397" s="90">
        <f>G400</f>
        <v>0</v>
      </c>
      <c r="H397" s="123">
        <f>H400+H441+H453</f>
        <v>4080</v>
      </c>
      <c r="I397" s="124"/>
      <c r="J397" s="124"/>
      <c r="K397" s="124"/>
      <c r="L397" s="125"/>
      <c r="M397" s="90">
        <f>M441+M453</f>
        <v>109746</v>
      </c>
      <c r="N397" s="90">
        <f>N400</f>
        <v>0</v>
      </c>
      <c r="O397" s="142"/>
    </row>
    <row r="398" spans="1:15" ht="36.75" customHeight="1" x14ac:dyDescent="0.3">
      <c r="A398" s="135"/>
      <c r="B398" s="132"/>
      <c r="C398" s="135"/>
      <c r="D398" s="94" t="s">
        <v>18</v>
      </c>
      <c r="E398" s="90">
        <f>F398+G398+H398+M398+N398</f>
        <v>3847896.6068799999</v>
      </c>
      <c r="F398" s="90">
        <f>F406</f>
        <v>1053000</v>
      </c>
      <c r="G398" s="90">
        <f>G406</f>
        <v>1752489.6942099999</v>
      </c>
      <c r="H398" s="123">
        <f>H400+H406</f>
        <v>1042406.91267</v>
      </c>
      <c r="I398" s="124"/>
      <c r="J398" s="124"/>
      <c r="K398" s="124"/>
      <c r="L398" s="125"/>
      <c r="M398" s="90">
        <v>0</v>
      </c>
      <c r="N398" s="90">
        <v>0</v>
      </c>
      <c r="O398" s="142"/>
    </row>
    <row r="399" spans="1:15" ht="42.75" customHeight="1" x14ac:dyDescent="0.3">
      <c r="A399" s="165" t="s">
        <v>13</v>
      </c>
      <c r="B399" s="132" t="s">
        <v>562</v>
      </c>
      <c r="C399" s="135" t="s">
        <v>67</v>
      </c>
      <c r="D399" s="94" t="s">
        <v>8</v>
      </c>
      <c r="E399" s="92">
        <f>E400</f>
        <v>21800</v>
      </c>
      <c r="F399" s="92">
        <f>F400</f>
        <v>21800</v>
      </c>
      <c r="G399" s="92">
        <f>G400</f>
        <v>0</v>
      </c>
      <c r="H399" s="134">
        <f t="shared" ref="H399" si="64">H400</f>
        <v>0</v>
      </c>
      <c r="I399" s="134"/>
      <c r="J399" s="134"/>
      <c r="K399" s="134"/>
      <c r="L399" s="134"/>
      <c r="M399" s="92">
        <f t="shared" ref="M399" si="65">M400</f>
        <v>0</v>
      </c>
      <c r="N399" s="92">
        <f t="shared" ref="N399" si="66">N400</f>
        <v>0</v>
      </c>
      <c r="O399" s="135" t="s">
        <v>17</v>
      </c>
    </row>
    <row r="400" spans="1:15" ht="376.5" customHeight="1" x14ac:dyDescent="0.3">
      <c r="A400" s="165"/>
      <c r="B400" s="132"/>
      <c r="C400" s="135"/>
      <c r="D400" s="94" t="s">
        <v>10</v>
      </c>
      <c r="E400" s="92">
        <f>F400+G400+H400+M400+N400</f>
        <v>21800</v>
      </c>
      <c r="F400" s="92">
        <v>21800</v>
      </c>
      <c r="G400" s="92">
        <v>0</v>
      </c>
      <c r="H400" s="134">
        <v>0</v>
      </c>
      <c r="I400" s="134"/>
      <c r="J400" s="134"/>
      <c r="K400" s="134"/>
      <c r="L400" s="134"/>
      <c r="M400" s="92">
        <v>0</v>
      </c>
      <c r="N400" s="92">
        <v>0</v>
      </c>
      <c r="O400" s="135"/>
    </row>
    <row r="401" spans="1:16" ht="42.75" customHeight="1" x14ac:dyDescent="0.3">
      <c r="A401" s="165"/>
      <c r="B401" s="132" t="s">
        <v>120</v>
      </c>
      <c r="C401" s="133" t="s">
        <v>102</v>
      </c>
      <c r="D401" s="133" t="s">
        <v>102</v>
      </c>
      <c r="E401" s="134" t="s">
        <v>103</v>
      </c>
      <c r="F401" s="134" t="s">
        <v>104</v>
      </c>
      <c r="G401" s="145" t="s">
        <v>509</v>
      </c>
      <c r="H401" s="145" t="s">
        <v>507</v>
      </c>
      <c r="I401" s="134" t="s">
        <v>333</v>
      </c>
      <c r="J401" s="134"/>
      <c r="K401" s="134"/>
      <c r="L401" s="134"/>
      <c r="M401" s="134" t="s">
        <v>106</v>
      </c>
      <c r="N401" s="134" t="s">
        <v>107</v>
      </c>
      <c r="O401" s="135"/>
    </row>
    <row r="402" spans="1:16" ht="42.75" customHeight="1" x14ac:dyDescent="0.3">
      <c r="A402" s="165"/>
      <c r="B402" s="132"/>
      <c r="C402" s="133"/>
      <c r="D402" s="133"/>
      <c r="E402" s="134"/>
      <c r="F402" s="134"/>
      <c r="G402" s="134"/>
      <c r="H402" s="134"/>
      <c r="I402" s="92" t="s">
        <v>328</v>
      </c>
      <c r="J402" s="92" t="s">
        <v>329</v>
      </c>
      <c r="K402" s="92" t="s">
        <v>330</v>
      </c>
      <c r="L402" s="92" t="s">
        <v>331</v>
      </c>
      <c r="M402" s="134"/>
      <c r="N402" s="134"/>
      <c r="O402" s="135"/>
    </row>
    <row r="403" spans="1:16" ht="42.75" customHeight="1" x14ac:dyDescent="0.3">
      <c r="A403" s="165"/>
      <c r="B403" s="132"/>
      <c r="C403" s="133"/>
      <c r="D403" s="133"/>
      <c r="E403" s="6">
        <v>21800</v>
      </c>
      <c r="F403" s="6">
        <v>21800</v>
      </c>
      <c r="G403" s="6">
        <v>0</v>
      </c>
      <c r="H403" s="6">
        <v>0</v>
      </c>
      <c r="I403" s="6">
        <v>0</v>
      </c>
      <c r="J403" s="6">
        <v>0</v>
      </c>
      <c r="K403" s="6">
        <v>0</v>
      </c>
      <c r="L403" s="6">
        <v>0</v>
      </c>
      <c r="M403" s="6">
        <v>0</v>
      </c>
      <c r="N403" s="6">
        <v>0</v>
      </c>
      <c r="O403" s="135"/>
    </row>
    <row r="404" spans="1:16" ht="27.75" customHeight="1" x14ac:dyDescent="0.3">
      <c r="A404" s="135" t="s">
        <v>16</v>
      </c>
      <c r="B404" s="132" t="s">
        <v>90</v>
      </c>
      <c r="C404" s="135" t="s">
        <v>67</v>
      </c>
      <c r="D404" s="94" t="s">
        <v>8</v>
      </c>
      <c r="E404" s="90">
        <f>F404+G404+H404+M404+N404</f>
        <v>3847896.6068799999</v>
      </c>
      <c r="F404" s="90">
        <f>F405+F406</f>
        <v>1053000</v>
      </c>
      <c r="G404" s="90">
        <f t="shared" ref="G404:N404" si="67">G405+G406</f>
        <v>1752489.6942099999</v>
      </c>
      <c r="H404" s="123">
        <f t="shared" si="67"/>
        <v>1042406.91267</v>
      </c>
      <c r="I404" s="124"/>
      <c r="J404" s="124"/>
      <c r="K404" s="124"/>
      <c r="L404" s="125"/>
      <c r="M404" s="90">
        <f t="shared" si="67"/>
        <v>0</v>
      </c>
      <c r="N404" s="90">
        <f t="shared" si="67"/>
        <v>0</v>
      </c>
      <c r="O404" s="142" t="s">
        <v>17</v>
      </c>
    </row>
    <row r="405" spans="1:16" ht="37.5" customHeight="1" x14ac:dyDescent="0.3">
      <c r="A405" s="135"/>
      <c r="B405" s="132"/>
      <c r="C405" s="135"/>
      <c r="D405" s="94" t="s">
        <v>10</v>
      </c>
      <c r="E405" s="90">
        <f>F405+G405+H405+M405+N405</f>
        <v>0</v>
      </c>
      <c r="F405" s="90">
        <v>0</v>
      </c>
      <c r="G405" s="90">
        <v>0</v>
      </c>
      <c r="H405" s="123">
        <v>0</v>
      </c>
      <c r="I405" s="124"/>
      <c r="J405" s="124"/>
      <c r="K405" s="124"/>
      <c r="L405" s="125"/>
      <c r="M405" s="90">
        <v>0</v>
      </c>
      <c r="N405" s="90">
        <v>0</v>
      </c>
      <c r="O405" s="142"/>
      <c r="P405" s="11"/>
    </row>
    <row r="406" spans="1:16" ht="37.5" customHeight="1" x14ac:dyDescent="0.3">
      <c r="A406" s="135"/>
      <c r="B406" s="132"/>
      <c r="C406" s="135"/>
      <c r="D406" s="94" t="s">
        <v>18</v>
      </c>
      <c r="E406" s="90">
        <f>E408+E416+E427</f>
        <v>3847896.6068799999</v>
      </c>
      <c r="F406" s="90">
        <f>F408+F416+F427</f>
        <v>1053000</v>
      </c>
      <c r="G406" s="90">
        <f>G408+G416+G427</f>
        <v>1752489.6942099999</v>
      </c>
      <c r="H406" s="123">
        <f>H408+H416+H427</f>
        <v>1042406.91267</v>
      </c>
      <c r="I406" s="124"/>
      <c r="J406" s="124"/>
      <c r="K406" s="124"/>
      <c r="L406" s="125"/>
      <c r="M406" s="90">
        <f>M408+M416+M427</f>
        <v>0</v>
      </c>
      <c r="N406" s="90">
        <f>N408+N416+N427</f>
        <v>0</v>
      </c>
      <c r="O406" s="142"/>
    </row>
    <row r="407" spans="1:16" ht="23.25" customHeight="1" x14ac:dyDescent="0.3">
      <c r="A407" s="147" t="s">
        <v>21</v>
      </c>
      <c r="B407" s="169" t="s">
        <v>438</v>
      </c>
      <c r="C407" s="147" t="s">
        <v>67</v>
      </c>
      <c r="D407" s="94" t="s">
        <v>8</v>
      </c>
      <c r="E407" s="90">
        <f>F407+G407+H407+M407+N407</f>
        <v>2461695.9068799997</v>
      </c>
      <c r="F407" s="90">
        <f>F408</f>
        <v>798000</v>
      </c>
      <c r="G407" s="89">
        <f>G408</f>
        <v>1127788.9942099999</v>
      </c>
      <c r="H407" s="123">
        <f>H408</f>
        <v>535906.91266999999</v>
      </c>
      <c r="I407" s="124"/>
      <c r="J407" s="124"/>
      <c r="K407" s="124"/>
      <c r="L407" s="125"/>
      <c r="M407" s="90">
        <f t="shared" ref="M407:N407" si="68">M408</f>
        <v>0</v>
      </c>
      <c r="N407" s="90">
        <f t="shared" si="68"/>
        <v>0</v>
      </c>
      <c r="O407" s="172" t="s">
        <v>17</v>
      </c>
    </row>
    <row r="408" spans="1:16" ht="37.5" customHeight="1" x14ac:dyDescent="0.3">
      <c r="A408" s="148"/>
      <c r="B408" s="170"/>
      <c r="C408" s="149"/>
      <c r="D408" s="16" t="s">
        <v>18</v>
      </c>
      <c r="E408" s="90">
        <f>E409+E410+E411</f>
        <v>2461695.9068800001</v>
      </c>
      <c r="F408" s="90">
        <f>F409+F410</f>
        <v>798000</v>
      </c>
      <c r="G408" s="89">
        <f>G409+G410+G411</f>
        <v>1127788.9942099999</v>
      </c>
      <c r="H408" s="123">
        <f>H409+H410</f>
        <v>535906.91266999999</v>
      </c>
      <c r="I408" s="124"/>
      <c r="J408" s="124"/>
      <c r="K408" s="124"/>
      <c r="L408" s="125"/>
      <c r="M408" s="90">
        <f t="shared" ref="M408:N408" si="69">M409+M410</f>
        <v>0</v>
      </c>
      <c r="N408" s="90">
        <f t="shared" si="69"/>
        <v>0</v>
      </c>
      <c r="O408" s="173"/>
    </row>
    <row r="409" spans="1:16" ht="177" customHeight="1" x14ac:dyDescent="0.3">
      <c r="A409" s="148"/>
      <c r="B409" s="94" t="s">
        <v>99</v>
      </c>
      <c r="C409" s="87" t="s">
        <v>67</v>
      </c>
      <c r="D409" s="94" t="s">
        <v>18</v>
      </c>
      <c r="E409" s="90">
        <f>F409+G409+H409+M409+N409</f>
        <v>798000</v>
      </c>
      <c r="F409" s="90">
        <f>773000+25000</f>
        <v>798000</v>
      </c>
      <c r="G409" s="90">
        <v>0</v>
      </c>
      <c r="H409" s="123">
        <v>0</v>
      </c>
      <c r="I409" s="124"/>
      <c r="J409" s="124"/>
      <c r="K409" s="124"/>
      <c r="L409" s="125"/>
      <c r="M409" s="90">
        <v>0</v>
      </c>
      <c r="N409" s="90">
        <v>0</v>
      </c>
      <c r="O409" s="173"/>
      <c r="P409" s="12"/>
    </row>
    <row r="410" spans="1:16" ht="75" customHeight="1" x14ac:dyDescent="0.3">
      <c r="A410" s="148"/>
      <c r="B410" s="94" t="s">
        <v>363</v>
      </c>
      <c r="C410" s="87" t="s">
        <v>67</v>
      </c>
      <c r="D410" s="94" t="s">
        <v>18</v>
      </c>
      <c r="E410" s="90">
        <f>F410+G410+H410+M410+N410</f>
        <v>1638906.91267</v>
      </c>
      <c r="F410" s="90">
        <v>0</v>
      </c>
      <c r="G410" s="90">
        <f>250000+200000+353000+200000+100000</f>
        <v>1103000</v>
      </c>
      <c r="H410" s="123">
        <f>155906.91267+250000+130000</f>
        <v>535906.91266999999</v>
      </c>
      <c r="I410" s="124"/>
      <c r="J410" s="124"/>
      <c r="K410" s="124"/>
      <c r="L410" s="125"/>
      <c r="M410" s="90">
        <v>0</v>
      </c>
      <c r="N410" s="90">
        <v>0</v>
      </c>
      <c r="O410" s="173"/>
    </row>
    <row r="411" spans="1:16" ht="144" customHeight="1" x14ac:dyDescent="0.3">
      <c r="A411" s="148"/>
      <c r="B411" s="94" t="s">
        <v>500</v>
      </c>
      <c r="C411" s="87" t="s">
        <v>67</v>
      </c>
      <c r="D411" s="94" t="s">
        <v>18</v>
      </c>
      <c r="E411" s="90">
        <f>F411+G411+H411+M411+N411</f>
        <v>24788.994210000001</v>
      </c>
      <c r="F411" s="90">
        <v>0</v>
      </c>
      <c r="G411" s="90">
        <v>24788.994210000001</v>
      </c>
      <c r="H411" s="123">
        <v>0</v>
      </c>
      <c r="I411" s="124"/>
      <c r="J411" s="124"/>
      <c r="K411" s="124"/>
      <c r="L411" s="125"/>
      <c r="M411" s="90">
        <v>0</v>
      </c>
      <c r="N411" s="90">
        <v>0</v>
      </c>
      <c r="O411" s="173"/>
    </row>
    <row r="412" spans="1:16" ht="40.5" customHeight="1" x14ac:dyDescent="0.3">
      <c r="A412" s="148"/>
      <c r="B412" s="132" t="s">
        <v>137</v>
      </c>
      <c r="C412" s="133" t="s">
        <v>102</v>
      </c>
      <c r="D412" s="133" t="s">
        <v>102</v>
      </c>
      <c r="E412" s="134" t="s">
        <v>103</v>
      </c>
      <c r="F412" s="134" t="s">
        <v>104</v>
      </c>
      <c r="G412" s="158" t="s">
        <v>509</v>
      </c>
      <c r="H412" s="145" t="s">
        <v>507</v>
      </c>
      <c r="I412" s="120" t="s">
        <v>333</v>
      </c>
      <c r="J412" s="121"/>
      <c r="K412" s="121"/>
      <c r="L412" s="122"/>
      <c r="M412" s="134" t="s">
        <v>106</v>
      </c>
      <c r="N412" s="134" t="s">
        <v>107</v>
      </c>
      <c r="O412" s="173"/>
    </row>
    <row r="413" spans="1:16" ht="40.5" customHeight="1" x14ac:dyDescent="0.3">
      <c r="A413" s="148"/>
      <c r="B413" s="132"/>
      <c r="C413" s="133"/>
      <c r="D413" s="133"/>
      <c r="E413" s="134"/>
      <c r="F413" s="134"/>
      <c r="G413" s="157"/>
      <c r="H413" s="134"/>
      <c r="I413" s="96" t="s">
        <v>328</v>
      </c>
      <c r="J413" s="96" t="s">
        <v>329</v>
      </c>
      <c r="K413" s="96" t="s">
        <v>330</v>
      </c>
      <c r="L413" s="96" t="s">
        <v>331</v>
      </c>
      <c r="M413" s="134"/>
      <c r="N413" s="134"/>
      <c r="O413" s="173"/>
    </row>
    <row r="414" spans="1:16" ht="49.5" customHeight="1" x14ac:dyDescent="0.3">
      <c r="A414" s="149"/>
      <c r="B414" s="132"/>
      <c r="C414" s="133"/>
      <c r="D414" s="133"/>
      <c r="E414" s="6">
        <f>F414+G414+H414</f>
        <v>2461695.9042099998</v>
      </c>
      <c r="F414" s="6">
        <v>798000</v>
      </c>
      <c r="G414" s="6">
        <v>1127788.9942099999</v>
      </c>
      <c r="H414" s="6">
        <f>J414+K414+L414</f>
        <v>535906.90999999992</v>
      </c>
      <c r="I414" s="6">
        <v>0</v>
      </c>
      <c r="J414" s="6">
        <v>405906.91</v>
      </c>
      <c r="K414" s="6">
        <v>130000</v>
      </c>
      <c r="L414" s="6">
        <v>0</v>
      </c>
      <c r="M414" s="6">
        <v>0</v>
      </c>
      <c r="N414" s="6">
        <v>0</v>
      </c>
      <c r="O414" s="174"/>
    </row>
    <row r="415" spans="1:16" ht="23.25" customHeight="1" x14ac:dyDescent="0.3">
      <c r="A415" s="135" t="s">
        <v>291</v>
      </c>
      <c r="B415" s="190" t="s">
        <v>439</v>
      </c>
      <c r="C415" s="135" t="s">
        <v>67</v>
      </c>
      <c r="D415" s="94" t="s">
        <v>8</v>
      </c>
      <c r="E415" s="90">
        <f>E417+E418+E419+E420+E421+E422</f>
        <v>1169320.7</v>
      </c>
      <c r="F415" s="90">
        <f>F417+F418+F419</f>
        <v>185000</v>
      </c>
      <c r="G415" s="90">
        <f>G416</f>
        <v>537820.69999999995</v>
      </c>
      <c r="H415" s="145">
        <f>H416</f>
        <v>446500</v>
      </c>
      <c r="I415" s="145"/>
      <c r="J415" s="145"/>
      <c r="K415" s="145"/>
      <c r="L415" s="145"/>
      <c r="M415" s="90">
        <f t="shared" ref="M415" si="70">M416</f>
        <v>0</v>
      </c>
      <c r="N415" s="90">
        <f t="shared" ref="N415" si="71">N416</f>
        <v>0</v>
      </c>
      <c r="O415" s="142" t="s">
        <v>17</v>
      </c>
    </row>
    <row r="416" spans="1:16" ht="37.5" customHeight="1" x14ac:dyDescent="0.3">
      <c r="A416" s="135"/>
      <c r="B416" s="190"/>
      <c r="C416" s="135"/>
      <c r="D416" s="16" t="s">
        <v>18</v>
      </c>
      <c r="E416" s="90">
        <f>E417+E418+E419+E420+E421+E422</f>
        <v>1169320.7</v>
      </c>
      <c r="F416" s="90">
        <f>F417+F418+F419</f>
        <v>185000</v>
      </c>
      <c r="G416" s="90">
        <f>G417+G418+G419+G420</f>
        <v>537820.69999999995</v>
      </c>
      <c r="H416" s="145">
        <f>H417+H418+H419+H420+H421+H422</f>
        <v>446500</v>
      </c>
      <c r="I416" s="145"/>
      <c r="J416" s="145"/>
      <c r="K416" s="145"/>
      <c r="L416" s="145"/>
      <c r="M416" s="90">
        <f t="shared" ref="M416:N416" si="72">M417+M418+M419</f>
        <v>0</v>
      </c>
      <c r="N416" s="90">
        <f t="shared" si="72"/>
        <v>0</v>
      </c>
      <c r="O416" s="142"/>
    </row>
    <row r="417" spans="1:15" ht="107.25" customHeight="1" x14ac:dyDescent="0.3">
      <c r="A417" s="135"/>
      <c r="B417" s="94" t="s">
        <v>289</v>
      </c>
      <c r="C417" s="87" t="s">
        <v>67</v>
      </c>
      <c r="D417" s="94" t="s">
        <v>18</v>
      </c>
      <c r="E417" s="90">
        <f t="shared" ref="E417:E421" si="73">F417+G417+H417+M417+N417</f>
        <v>185000</v>
      </c>
      <c r="F417" s="90">
        <v>185000</v>
      </c>
      <c r="G417" s="90">
        <v>0</v>
      </c>
      <c r="H417" s="145">
        <v>0</v>
      </c>
      <c r="I417" s="145"/>
      <c r="J417" s="145"/>
      <c r="K417" s="145"/>
      <c r="L417" s="145"/>
      <c r="M417" s="90">
        <v>0</v>
      </c>
      <c r="N417" s="90">
        <v>0</v>
      </c>
      <c r="O417" s="142"/>
    </row>
    <row r="418" spans="1:15" ht="110.25" customHeight="1" x14ac:dyDescent="0.3">
      <c r="A418" s="135"/>
      <c r="B418" s="94" t="s">
        <v>362</v>
      </c>
      <c r="C418" s="87" t="s">
        <v>67</v>
      </c>
      <c r="D418" s="94" t="s">
        <v>18</v>
      </c>
      <c r="E418" s="90">
        <f t="shared" si="73"/>
        <v>347000</v>
      </c>
      <c r="F418" s="90">
        <v>0</v>
      </c>
      <c r="G418" s="90">
        <f>150000+50000+147000</f>
        <v>347000</v>
      </c>
      <c r="H418" s="145">
        <v>0</v>
      </c>
      <c r="I418" s="145"/>
      <c r="J418" s="145"/>
      <c r="K418" s="145"/>
      <c r="L418" s="145"/>
      <c r="M418" s="90">
        <v>0</v>
      </c>
      <c r="N418" s="90">
        <v>0</v>
      </c>
      <c r="O418" s="142"/>
    </row>
    <row r="419" spans="1:15" ht="110.25" customHeight="1" x14ac:dyDescent="0.3">
      <c r="A419" s="135"/>
      <c r="B419" s="94" t="s">
        <v>437</v>
      </c>
      <c r="C419" s="87" t="s">
        <v>67</v>
      </c>
      <c r="D419" s="94" t="s">
        <v>18</v>
      </c>
      <c r="E419" s="90">
        <f t="shared" si="73"/>
        <v>103000</v>
      </c>
      <c r="F419" s="90">
        <v>0</v>
      </c>
      <c r="G419" s="90">
        <v>103000</v>
      </c>
      <c r="H419" s="145">
        <v>0</v>
      </c>
      <c r="I419" s="145"/>
      <c r="J419" s="145"/>
      <c r="K419" s="145"/>
      <c r="L419" s="145"/>
      <c r="M419" s="90">
        <v>0</v>
      </c>
      <c r="N419" s="90">
        <v>0</v>
      </c>
      <c r="O419" s="142"/>
    </row>
    <row r="420" spans="1:15" ht="144" customHeight="1" x14ac:dyDescent="0.3">
      <c r="A420" s="135"/>
      <c r="B420" s="94" t="s">
        <v>501</v>
      </c>
      <c r="C420" s="87" t="s">
        <v>67</v>
      </c>
      <c r="D420" s="94" t="s">
        <v>18</v>
      </c>
      <c r="E420" s="90">
        <f t="shared" si="73"/>
        <v>87820.7</v>
      </c>
      <c r="F420" s="90">
        <v>0</v>
      </c>
      <c r="G420" s="90">
        <v>87820.7</v>
      </c>
      <c r="H420" s="145">
        <v>0</v>
      </c>
      <c r="I420" s="145"/>
      <c r="J420" s="145"/>
      <c r="K420" s="145"/>
      <c r="L420" s="145"/>
      <c r="M420" s="90">
        <v>0</v>
      </c>
      <c r="N420" s="90">
        <v>0</v>
      </c>
      <c r="O420" s="142"/>
    </row>
    <row r="421" spans="1:15" ht="64.5" customHeight="1" x14ac:dyDescent="0.3">
      <c r="A421" s="135"/>
      <c r="B421" s="94" t="s">
        <v>566</v>
      </c>
      <c r="C421" s="87" t="s">
        <v>67</v>
      </c>
      <c r="D421" s="94" t="s">
        <v>18</v>
      </c>
      <c r="E421" s="90">
        <f t="shared" si="73"/>
        <v>150000</v>
      </c>
      <c r="F421" s="90">
        <v>0</v>
      </c>
      <c r="G421" s="90">
        <v>0</v>
      </c>
      <c r="H421" s="123">
        <v>150000</v>
      </c>
      <c r="I421" s="124"/>
      <c r="J421" s="124"/>
      <c r="K421" s="124"/>
      <c r="L421" s="125"/>
      <c r="M421" s="90">
        <v>0</v>
      </c>
      <c r="N421" s="90">
        <v>0</v>
      </c>
      <c r="O421" s="142"/>
    </row>
    <row r="422" spans="1:15" ht="64.5" customHeight="1" x14ac:dyDescent="0.3">
      <c r="A422" s="135"/>
      <c r="B422" s="94" t="s">
        <v>576</v>
      </c>
      <c r="C422" s="87" t="s">
        <v>67</v>
      </c>
      <c r="D422" s="94" t="s">
        <v>18</v>
      </c>
      <c r="E422" s="90">
        <f>F422+G422+H422+M422+N422</f>
        <v>296500</v>
      </c>
      <c r="F422" s="90">
        <v>0</v>
      </c>
      <c r="G422" s="90">
        <v>0</v>
      </c>
      <c r="H422" s="123">
        <f>170000+126500</f>
        <v>296500</v>
      </c>
      <c r="I422" s="124"/>
      <c r="J422" s="124"/>
      <c r="K422" s="124"/>
      <c r="L422" s="125"/>
      <c r="M422" s="90">
        <v>0</v>
      </c>
      <c r="N422" s="90">
        <v>0</v>
      </c>
      <c r="O422" s="142"/>
    </row>
    <row r="423" spans="1:15" ht="40.5" customHeight="1" x14ac:dyDescent="0.3">
      <c r="A423" s="135"/>
      <c r="B423" s="132" t="s">
        <v>137</v>
      </c>
      <c r="C423" s="133" t="s">
        <v>102</v>
      </c>
      <c r="D423" s="133" t="s">
        <v>102</v>
      </c>
      <c r="E423" s="134" t="s">
        <v>103</v>
      </c>
      <c r="F423" s="134" t="s">
        <v>104</v>
      </c>
      <c r="G423" s="145" t="s">
        <v>509</v>
      </c>
      <c r="H423" s="145" t="s">
        <v>507</v>
      </c>
      <c r="I423" s="134" t="s">
        <v>333</v>
      </c>
      <c r="J423" s="134"/>
      <c r="K423" s="134"/>
      <c r="L423" s="134"/>
      <c r="M423" s="134" t="s">
        <v>106</v>
      </c>
      <c r="N423" s="134" t="s">
        <v>107</v>
      </c>
      <c r="O423" s="142"/>
    </row>
    <row r="424" spans="1:15" ht="40.5" customHeight="1" x14ac:dyDescent="0.3">
      <c r="A424" s="135"/>
      <c r="B424" s="132"/>
      <c r="C424" s="133"/>
      <c r="D424" s="133"/>
      <c r="E424" s="134"/>
      <c r="F424" s="134"/>
      <c r="G424" s="134"/>
      <c r="H424" s="134"/>
      <c r="I424" s="92" t="s">
        <v>328</v>
      </c>
      <c r="J424" s="92" t="s">
        <v>329</v>
      </c>
      <c r="K424" s="92" t="s">
        <v>330</v>
      </c>
      <c r="L424" s="92" t="s">
        <v>331</v>
      </c>
      <c r="M424" s="134"/>
      <c r="N424" s="134"/>
      <c r="O424" s="142"/>
    </row>
    <row r="425" spans="1:15" ht="49.5" customHeight="1" x14ac:dyDescent="0.3">
      <c r="A425" s="135"/>
      <c r="B425" s="132"/>
      <c r="C425" s="133"/>
      <c r="D425" s="133"/>
      <c r="E425" s="6">
        <f>F425+G425+H425</f>
        <v>1169320.7</v>
      </c>
      <c r="F425" s="6">
        <v>185000</v>
      </c>
      <c r="G425" s="6">
        <v>537820.69999999995</v>
      </c>
      <c r="H425" s="6">
        <f>I425+J425+K425+L425</f>
        <v>446500</v>
      </c>
      <c r="I425" s="6">
        <v>0</v>
      </c>
      <c r="J425" s="6">
        <v>0</v>
      </c>
      <c r="K425" s="6">
        <v>446500</v>
      </c>
      <c r="L425" s="6">
        <v>0</v>
      </c>
      <c r="M425" s="6">
        <v>0</v>
      </c>
      <c r="N425" s="6">
        <v>0</v>
      </c>
      <c r="O425" s="142"/>
    </row>
    <row r="426" spans="1:15" ht="23.25" customHeight="1" x14ac:dyDescent="0.3">
      <c r="A426" s="135" t="s">
        <v>292</v>
      </c>
      <c r="B426" s="190" t="s">
        <v>440</v>
      </c>
      <c r="C426" s="135" t="s">
        <v>67</v>
      </c>
      <c r="D426" s="94" t="s">
        <v>8</v>
      </c>
      <c r="E426" s="90">
        <f>E428+E429+E430+E431</f>
        <v>216880</v>
      </c>
      <c r="F426" s="90">
        <f>F428+F429</f>
        <v>70000</v>
      </c>
      <c r="G426" s="90">
        <f>G427</f>
        <v>86880</v>
      </c>
      <c r="H426" s="145">
        <f>H427</f>
        <v>60000</v>
      </c>
      <c r="I426" s="145"/>
      <c r="J426" s="145"/>
      <c r="K426" s="145"/>
      <c r="L426" s="145"/>
      <c r="M426" s="90">
        <f t="shared" ref="M426" si="74">M427</f>
        <v>0</v>
      </c>
      <c r="N426" s="90">
        <f t="shared" ref="N426" si="75">N427</f>
        <v>0</v>
      </c>
      <c r="O426" s="142" t="s">
        <v>17</v>
      </c>
    </row>
    <row r="427" spans="1:15" ht="37.5" customHeight="1" x14ac:dyDescent="0.3">
      <c r="A427" s="135"/>
      <c r="B427" s="190"/>
      <c r="C427" s="135"/>
      <c r="D427" s="16" t="s">
        <v>18</v>
      </c>
      <c r="E427" s="90">
        <f>E428+E429+E430+E431</f>
        <v>216880</v>
      </c>
      <c r="F427" s="90">
        <f>F428+F429</f>
        <v>70000</v>
      </c>
      <c r="G427" s="90">
        <f>G428+G429+G430</f>
        <v>86880</v>
      </c>
      <c r="H427" s="145">
        <f>H428+H429+H430+H431</f>
        <v>60000</v>
      </c>
      <c r="I427" s="145"/>
      <c r="J427" s="145"/>
      <c r="K427" s="145"/>
      <c r="L427" s="145"/>
      <c r="M427" s="90">
        <f t="shared" ref="M427:N427" si="76">M428+M429</f>
        <v>0</v>
      </c>
      <c r="N427" s="90">
        <f t="shared" si="76"/>
        <v>0</v>
      </c>
      <c r="O427" s="142"/>
    </row>
    <row r="428" spans="1:15" ht="117" customHeight="1" x14ac:dyDescent="0.3">
      <c r="A428" s="135"/>
      <c r="B428" s="94" t="s">
        <v>290</v>
      </c>
      <c r="C428" s="87" t="s">
        <v>67</v>
      </c>
      <c r="D428" s="94" t="s">
        <v>18</v>
      </c>
      <c r="E428" s="90">
        <f>F428+G428+H428+M428+N428</f>
        <v>70000</v>
      </c>
      <c r="F428" s="90">
        <v>70000</v>
      </c>
      <c r="G428" s="90">
        <v>0</v>
      </c>
      <c r="H428" s="145">
        <v>0</v>
      </c>
      <c r="I428" s="145"/>
      <c r="J428" s="145"/>
      <c r="K428" s="145"/>
      <c r="L428" s="145"/>
      <c r="M428" s="90">
        <v>0</v>
      </c>
      <c r="N428" s="90">
        <v>0</v>
      </c>
      <c r="O428" s="142"/>
    </row>
    <row r="429" spans="1:15" ht="117" customHeight="1" x14ac:dyDescent="0.3">
      <c r="A429" s="135"/>
      <c r="B429" s="94" t="s">
        <v>290</v>
      </c>
      <c r="C429" s="87" t="s">
        <v>67</v>
      </c>
      <c r="D429" s="94" t="s">
        <v>18</v>
      </c>
      <c r="E429" s="90">
        <f>F429+G429+H429+M429+N429</f>
        <v>70000</v>
      </c>
      <c r="F429" s="90">
        <v>0</v>
      </c>
      <c r="G429" s="90">
        <v>70000</v>
      </c>
      <c r="H429" s="145">
        <v>0</v>
      </c>
      <c r="I429" s="145"/>
      <c r="J429" s="145"/>
      <c r="K429" s="145"/>
      <c r="L429" s="145"/>
      <c r="M429" s="90">
        <v>0</v>
      </c>
      <c r="N429" s="90">
        <v>0</v>
      </c>
      <c r="O429" s="142"/>
    </row>
    <row r="430" spans="1:15" ht="148.5" customHeight="1" x14ac:dyDescent="0.3">
      <c r="A430" s="135"/>
      <c r="B430" s="94" t="s">
        <v>502</v>
      </c>
      <c r="C430" s="87" t="s">
        <v>67</v>
      </c>
      <c r="D430" s="94" t="s">
        <v>18</v>
      </c>
      <c r="E430" s="90">
        <f>F430+G430+H430+M430+N430</f>
        <v>16880</v>
      </c>
      <c r="F430" s="90">
        <v>0</v>
      </c>
      <c r="G430" s="90">
        <v>16880</v>
      </c>
      <c r="H430" s="145">
        <v>0</v>
      </c>
      <c r="I430" s="145"/>
      <c r="J430" s="145"/>
      <c r="K430" s="145"/>
      <c r="L430" s="145"/>
      <c r="M430" s="90">
        <v>0</v>
      </c>
      <c r="N430" s="90">
        <v>0</v>
      </c>
      <c r="O430" s="21"/>
    </row>
    <row r="431" spans="1:15" ht="96.75" customHeight="1" x14ac:dyDescent="0.3">
      <c r="A431" s="135"/>
      <c r="B431" s="94" t="s">
        <v>577</v>
      </c>
      <c r="C431" s="87" t="s">
        <v>67</v>
      </c>
      <c r="D431" s="94" t="s">
        <v>18</v>
      </c>
      <c r="E431" s="90">
        <f>F431+G431+H431+M431+N431</f>
        <v>60000</v>
      </c>
      <c r="F431" s="90">
        <v>0</v>
      </c>
      <c r="G431" s="90">
        <v>0</v>
      </c>
      <c r="H431" s="145">
        <v>60000</v>
      </c>
      <c r="I431" s="145"/>
      <c r="J431" s="145"/>
      <c r="K431" s="145"/>
      <c r="L431" s="145"/>
      <c r="M431" s="90">
        <v>0</v>
      </c>
      <c r="N431" s="90">
        <v>0</v>
      </c>
      <c r="O431" s="88"/>
    </row>
    <row r="432" spans="1:15" ht="40.5" customHeight="1" x14ac:dyDescent="0.3">
      <c r="A432" s="135"/>
      <c r="B432" s="132" t="s">
        <v>137</v>
      </c>
      <c r="C432" s="133" t="s">
        <v>102</v>
      </c>
      <c r="D432" s="133" t="s">
        <v>102</v>
      </c>
      <c r="E432" s="134" t="s">
        <v>103</v>
      </c>
      <c r="F432" s="134" t="s">
        <v>104</v>
      </c>
      <c r="G432" s="145" t="s">
        <v>509</v>
      </c>
      <c r="H432" s="145" t="s">
        <v>507</v>
      </c>
      <c r="I432" s="134" t="s">
        <v>333</v>
      </c>
      <c r="J432" s="134"/>
      <c r="K432" s="134"/>
      <c r="L432" s="134"/>
      <c r="M432" s="134" t="s">
        <v>106</v>
      </c>
      <c r="N432" s="134" t="s">
        <v>107</v>
      </c>
      <c r="O432" s="142"/>
    </row>
    <row r="433" spans="1:15" ht="40.5" customHeight="1" x14ac:dyDescent="0.3">
      <c r="A433" s="135"/>
      <c r="B433" s="132"/>
      <c r="C433" s="133"/>
      <c r="D433" s="133"/>
      <c r="E433" s="134"/>
      <c r="F433" s="134"/>
      <c r="G433" s="134"/>
      <c r="H433" s="134"/>
      <c r="I433" s="92" t="s">
        <v>328</v>
      </c>
      <c r="J433" s="92" t="s">
        <v>329</v>
      </c>
      <c r="K433" s="92" t="s">
        <v>330</v>
      </c>
      <c r="L433" s="92" t="s">
        <v>331</v>
      </c>
      <c r="M433" s="134"/>
      <c r="N433" s="134"/>
      <c r="O433" s="142"/>
    </row>
    <row r="434" spans="1:15" ht="49.5" customHeight="1" x14ac:dyDescent="0.3">
      <c r="A434" s="135"/>
      <c r="B434" s="132"/>
      <c r="C434" s="133"/>
      <c r="D434" s="133"/>
      <c r="E434" s="6">
        <f>F434+G434+H434</f>
        <v>216880</v>
      </c>
      <c r="F434" s="6">
        <v>70000</v>
      </c>
      <c r="G434" s="6">
        <v>86880</v>
      </c>
      <c r="H434" s="6">
        <f>I434+J434+K434+L434</f>
        <v>60000</v>
      </c>
      <c r="I434" s="6">
        <v>0</v>
      </c>
      <c r="J434" s="6">
        <v>0</v>
      </c>
      <c r="K434" s="6">
        <v>60000</v>
      </c>
      <c r="L434" s="6">
        <v>0</v>
      </c>
      <c r="M434" s="6">
        <v>0</v>
      </c>
      <c r="N434" s="6">
        <v>0</v>
      </c>
      <c r="O434" s="142"/>
    </row>
    <row r="435" spans="1:15" ht="33" customHeight="1" x14ac:dyDescent="0.3">
      <c r="A435" s="135" t="s">
        <v>19</v>
      </c>
      <c r="B435" s="132" t="s">
        <v>340</v>
      </c>
      <c r="C435" s="135" t="s">
        <v>67</v>
      </c>
      <c r="D435" s="94" t="s">
        <v>8</v>
      </c>
      <c r="E435" s="90">
        <f>E436+E437</f>
        <v>0</v>
      </c>
      <c r="F435" s="90">
        <f t="shared" ref="F435:G435" si="77">F436+F437</f>
        <v>0</v>
      </c>
      <c r="G435" s="90">
        <f t="shared" si="77"/>
        <v>0</v>
      </c>
      <c r="H435" s="123">
        <f t="shared" ref="H435:N435" si="78">H436+H437</f>
        <v>0</v>
      </c>
      <c r="I435" s="124"/>
      <c r="J435" s="124"/>
      <c r="K435" s="124"/>
      <c r="L435" s="125"/>
      <c r="M435" s="90">
        <f t="shared" si="78"/>
        <v>0</v>
      </c>
      <c r="N435" s="90">
        <f t="shared" si="78"/>
        <v>0</v>
      </c>
      <c r="O435" s="142" t="s">
        <v>17</v>
      </c>
    </row>
    <row r="436" spans="1:15" ht="42.75" customHeight="1" x14ac:dyDescent="0.3">
      <c r="A436" s="135"/>
      <c r="B436" s="132"/>
      <c r="C436" s="135"/>
      <c r="D436" s="94" t="s">
        <v>10</v>
      </c>
      <c r="E436" s="92">
        <f>SUM(F436:N436)</f>
        <v>0</v>
      </c>
      <c r="F436" s="92">
        <v>0</v>
      </c>
      <c r="G436" s="92">
        <v>0</v>
      </c>
      <c r="H436" s="120">
        <v>0</v>
      </c>
      <c r="I436" s="121"/>
      <c r="J436" s="121"/>
      <c r="K436" s="121"/>
      <c r="L436" s="122"/>
      <c r="M436" s="92">
        <v>0</v>
      </c>
      <c r="N436" s="92">
        <v>0</v>
      </c>
      <c r="O436" s="142"/>
    </row>
    <row r="437" spans="1:15" ht="39.75" customHeight="1" x14ac:dyDescent="0.3">
      <c r="A437" s="135"/>
      <c r="B437" s="132"/>
      <c r="C437" s="135"/>
      <c r="D437" s="94" t="s">
        <v>18</v>
      </c>
      <c r="E437" s="92">
        <f>SUM(F437:N437)</f>
        <v>0</v>
      </c>
      <c r="F437" s="90">
        <v>0</v>
      </c>
      <c r="G437" s="90">
        <v>0</v>
      </c>
      <c r="H437" s="123">
        <v>0</v>
      </c>
      <c r="I437" s="124"/>
      <c r="J437" s="124"/>
      <c r="K437" s="124"/>
      <c r="L437" s="125"/>
      <c r="M437" s="90">
        <v>0</v>
      </c>
      <c r="N437" s="90">
        <v>0</v>
      </c>
      <c r="O437" s="142"/>
    </row>
    <row r="438" spans="1:15" ht="25.5" customHeight="1" x14ac:dyDescent="0.3">
      <c r="A438" s="135"/>
      <c r="B438" s="132" t="s">
        <v>341</v>
      </c>
      <c r="C438" s="133" t="s">
        <v>102</v>
      </c>
      <c r="D438" s="133" t="s">
        <v>102</v>
      </c>
      <c r="E438" s="134" t="s">
        <v>103</v>
      </c>
      <c r="F438" s="134" t="s">
        <v>104</v>
      </c>
      <c r="G438" s="158" t="s">
        <v>509</v>
      </c>
      <c r="H438" s="145" t="s">
        <v>507</v>
      </c>
      <c r="I438" s="120" t="s">
        <v>333</v>
      </c>
      <c r="J438" s="121"/>
      <c r="K438" s="121"/>
      <c r="L438" s="122"/>
      <c r="M438" s="134" t="s">
        <v>106</v>
      </c>
      <c r="N438" s="134" t="s">
        <v>107</v>
      </c>
      <c r="O438" s="142"/>
    </row>
    <row r="439" spans="1:15" ht="27.75" customHeight="1" x14ac:dyDescent="0.3">
      <c r="A439" s="135"/>
      <c r="B439" s="132"/>
      <c r="C439" s="133"/>
      <c r="D439" s="133"/>
      <c r="E439" s="134"/>
      <c r="F439" s="134"/>
      <c r="G439" s="157"/>
      <c r="H439" s="134"/>
      <c r="I439" s="96" t="s">
        <v>328</v>
      </c>
      <c r="J439" s="96" t="s">
        <v>329</v>
      </c>
      <c r="K439" s="96" t="s">
        <v>330</v>
      </c>
      <c r="L439" s="96" t="s">
        <v>331</v>
      </c>
      <c r="M439" s="134"/>
      <c r="N439" s="134"/>
      <c r="O439" s="142"/>
    </row>
    <row r="440" spans="1:15" ht="34.5" customHeight="1" x14ac:dyDescent="0.3">
      <c r="A440" s="135"/>
      <c r="B440" s="132"/>
      <c r="C440" s="133"/>
      <c r="D440" s="133"/>
      <c r="E440" s="6">
        <v>0</v>
      </c>
      <c r="F440" s="6">
        <v>0</v>
      </c>
      <c r="G440" s="6">
        <v>0</v>
      </c>
      <c r="H440" s="6">
        <v>0</v>
      </c>
      <c r="I440" s="6">
        <v>0</v>
      </c>
      <c r="J440" s="6">
        <v>0</v>
      </c>
      <c r="K440" s="6">
        <v>0</v>
      </c>
      <c r="L440" s="6">
        <v>0</v>
      </c>
      <c r="M440" s="6">
        <v>0</v>
      </c>
      <c r="N440" s="6">
        <v>0</v>
      </c>
      <c r="O440" s="142"/>
    </row>
    <row r="441" spans="1:15" ht="31.5" customHeight="1" x14ac:dyDescent="0.3">
      <c r="A441" s="147" t="s">
        <v>33</v>
      </c>
      <c r="B441" s="132" t="s">
        <v>487</v>
      </c>
      <c r="C441" s="135" t="s">
        <v>67</v>
      </c>
      <c r="D441" s="94" t="s">
        <v>8</v>
      </c>
      <c r="E441" s="90">
        <f>E442+E443</f>
        <v>13600</v>
      </c>
      <c r="F441" s="90">
        <f t="shared" ref="F441:G441" si="79">F442+F443</f>
        <v>0</v>
      </c>
      <c r="G441" s="90">
        <f t="shared" si="79"/>
        <v>0</v>
      </c>
      <c r="H441" s="123">
        <f t="shared" ref="H441:N441" si="80">H442+H443</f>
        <v>4080</v>
      </c>
      <c r="I441" s="124"/>
      <c r="J441" s="124"/>
      <c r="K441" s="124"/>
      <c r="L441" s="125"/>
      <c r="M441" s="90">
        <f t="shared" si="80"/>
        <v>9520</v>
      </c>
      <c r="N441" s="90">
        <f t="shared" si="80"/>
        <v>0</v>
      </c>
      <c r="O441" s="172" t="s">
        <v>17</v>
      </c>
    </row>
    <row r="442" spans="1:15" ht="40.5" customHeight="1" x14ac:dyDescent="0.3">
      <c r="A442" s="148"/>
      <c r="B442" s="132"/>
      <c r="C442" s="135"/>
      <c r="D442" s="94" t="s">
        <v>10</v>
      </c>
      <c r="E442" s="90">
        <f>F442+G442+H442+M442+N442</f>
        <v>13600</v>
      </c>
      <c r="F442" s="90">
        <v>0</v>
      </c>
      <c r="G442" s="90">
        <v>0</v>
      </c>
      <c r="H442" s="123">
        <v>4080</v>
      </c>
      <c r="I442" s="124"/>
      <c r="J442" s="124"/>
      <c r="K442" s="124"/>
      <c r="L442" s="125"/>
      <c r="M442" s="90">
        <v>9520</v>
      </c>
      <c r="N442" s="90">
        <v>0</v>
      </c>
      <c r="O442" s="173"/>
    </row>
    <row r="443" spans="1:15" ht="43.5" customHeight="1" x14ac:dyDescent="0.3">
      <c r="A443" s="148"/>
      <c r="B443" s="132"/>
      <c r="C443" s="135"/>
      <c r="D443" s="94" t="s">
        <v>18</v>
      </c>
      <c r="E443" s="90">
        <f>F443+G443+H443+M443+N443</f>
        <v>0</v>
      </c>
      <c r="F443" s="90">
        <v>0</v>
      </c>
      <c r="G443" s="90">
        <v>0</v>
      </c>
      <c r="H443" s="123">
        <v>0</v>
      </c>
      <c r="I443" s="124"/>
      <c r="J443" s="124"/>
      <c r="K443" s="124"/>
      <c r="L443" s="125"/>
      <c r="M443" s="90">
        <v>0</v>
      </c>
      <c r="N443" s="90">
        <v>0</v>
      </c>
      <c r="O443" s="173"/>
    </row>
    <row r="444" spans="1:15" ht="37.5" customHeight="1" x14ac:dyDescent="0.3">
      <c r="A444" s="148"/>
      <c r="B444" s="132" t="s">
        <v>518</v>
      </c>
      <c r="C444" s="133" t="s">
        <v>102</v>
      </c>
      <c r="D444" s="133" t="s">
        <v>102</v>
      </c>
      <c r="E444" s="134" t="s">
        <v>103</v>
      </c>
      <c r="F444" s="134" t="s">
        <v>104</v>
      </c>
      <c r="G444" s="158" t="s">
        <v>509</v>
      </c>
      <c r="H444" s="145" t="s">
        <v>507</v>
      </c>
      <c r="I444" s="120" t="s">
        <v>333</v>
      </c>
      <c r="J444" s="121"/>
      <c r="K444" s="121"/>
      <c r="L444" s="122"/>
      <c r="M444" s="134" t="s">
        <v>106</v>
      </c>
      <c r="N444" s="134" t="s">
        <v>107</v>
      </c>
      <c r="O444" s="173"/>
    </row>
    <row r="445" spans="1:15" ht="33" customHeight="1" x14ac:dyDescent="0.3">
      <c r="A445" s="148"/>
      <c r="B445" s="132"/>
      <c r="C445" s="133"/>
      <c r="D445" s="133"/>
      <c r="E445" s="134"/>
      <c r="F445" s="134"/>
      <c r="G445" s="157"/>
      <c r="H445" s="134"/>
      <c r="I445" s="96" t="s">
        <v>328</v>
      </c>
      <c r="J445" s="96" t="s">
        <v>329</v>
      </c>
      <c r="K445" s="96" t="s">
        <v>330</v>
      </c>
      <c r="L445" s="96" t="s">
        <v>331</v>
      </c>
      <c r="M445" s="134"/>
      <c r="N445" s="134"/>
      <c r="O445" s="173"/>
    </row>
    <row r="446" spans="1:15" ht="39.75" customHeight="1" x14ac:dyDescent="0.3">
      <c r="A446" s="149"/>
      <c r="B446" s="132"/>
      <c r="C446" s="133"/>
      <c r="D446" s="133"/>
      <c r="E446" s="6">
        <v>0</v>
      </c>
      <c r="F446" s="6">
        <v>0</v>
      </c>
      <c r="G446" s="6">
        <v>0</v>
      </c>
      <c r="H446" s="6">
        <v>0</v>
      </c>
      <c r="I446" s="6">
        <v>0</v>
      </c>
      <c r="J446" s="6">
        <v>0</v>
      </c>
      <c r="K446" s="6">
        <v>0</v>
      </c>
      <c r="L446" s="6">
        <v>0</v>
      </c>
      <c r="M446" s="6">
        <v>0</v>
      </c>
      <c r="N446" s="6">
        <v>0</v>
      </c>
      <c r="O446" s="174"/>
    </row>
    <row r="447" spans="1:15" ht="31.5" customHeight="1" x14ac:dyDescent="0.3">
      <c r="A447" s="147" t="s">
        <v>34</v>
      </c>
      <c r="B447" s="132" t="s">
        <v>520</v>
      </c>
      <c r="C447" s="135" t="s">
        <v>67</v>
      </c>
      <c r="D447" s="94" t="s">
        <v>8</v>
      </c>
      <c r="E447" s="90">
        <f>E448+E449</f>
        <v>0</v>
      </c>
      <c r="F447" s="90">
        <f t="shared" ref="F447:H447" si="81">F448+F449</f>
        <v>0</v>
      </c>
      <c r="G447" s="90">
        <f t="shared" si="81"/>
        <v>0</v>
      </c>
      <c r="H447" s="123">
        <f t="shared" si="81"/>
        <v>0</v>
      </c>
      <c r="I447" s="124"/>
      <c r="J447" s="124"/>
      <c r="K447" s="124"/>
      <c r="L447" s="125"/>
      <c r="M447" s="90">
        <f t="shared" ref="M447:N447" si="82">M448+M449</f>
        <v>0</v>
      </c>
      <c r="N447" s="90">
        <f t="shared" si="82"/>
        <v>0</v>
      </c>
      <c r="O447" s="172" t="s">
        <v>17</v>
      </c>
    </row>
    <row r="448" spans="1:15" ht="40.5" customHeight="1" x14ac:dyDescent="0.3">
      <c r="A448" s="148"/>
      <c r="B448" s="132"/>
      <c r="C448" s="135"/>
      <c r="D448" s="94" t="s">
        <v>10</v>
      </c>
      <c r="E448" s="90">
        <f>F448+G448+H448+M448+N448</f>
        <v>0</v>
      </c>
      <c r="F448" s="90">
        <v>0</v>
      </c>
      <c r="G448" s="90">
        <v>0</v>
      </c>
      <c r="H448" s="123">
        <v>0</v>
      </c>
      <c r="I448" s="124"/>
      <c r="J448" s="124"/>
      <c r="K448" s="124"/>
      <c r="L448" s="125"/>
      <c r="M448" s="90">
        <v>0</v>
      </c>
      <c r="N448" s="90">
        <v>0</v>
      </c>
      <c r="O448" s="173"/>
    </row>
    <row r="449" spans="1:15" ht="43.5" customHeight="1" x14ac:dyDescent="0.3">
      <c r="A449" s="148"/>
      <c r="B449" s="132"/>
      <c r="C449" s="135"/>
      <c r="D449" s="94" t="s">
        <v>18</v>
      </c>
      <c r="E449" s="90">
        <f>F449+G449+H449+M449+N449</f>
        <v>0</v>
      </c>
      <c r="F449" s="90">
        <v>0</v>
      </c>
      <c r="G449" s="90">
        <v>0</v>
      </c>
      <c r="H449" s="123">
        <v>0</v>
      </c>
      <c r="I449" s="124"/>
      <c r="J449" s="124"/>
      <c r="K449" s="124"/>
      <c r="L449" s="125"/>
      <c r="M449" s="90">
        <v>0</v>
      </c>
      <c r="N449" s="90">
        <v>0</v>
      </c>
      <c r="O449" s="173"/>
    </row>
    <row r="450" spans="1:15" ht="37.5" customHeight="1" x14ac:dyDescent="0.3">
      <c r="A450" s="148"/>
      <c r="B450" s="132" t="s">
        <v>521</v>
      </c>
      <c r="C450" s="133" t="s">
        <v>102</v>
      </c>
      <c r="D450" s="133" t="s">
        <v>102</v>
      </c>
      <c r="E450" s="134" t="s">
        <v>103</v>
      </c>
      <c r="F450" s="134" t="s">
        <v>104</v>
      </c>
      <c r="G450" s="158" t="s">
        <v>509</v>
      </c>
      <c r="H450" s="145" t="s">
        <v>507</v>
      </c>
      <c r="I450" s="120" t="s">
        <v>333</v>
      </c>
      <c r="J450" s="121"/>
      <c r="K450" s="121"/>
      <c r="L450" s="122"/>
      <c r="M450" s="134" t="s">
        <v>106</v>
      </c>
      <c r="N450" s="134" t="s">
        <v>107</v>
      </c>
      <c r="O450" s="173"/>
    </row>
    <row r="451" spans="1:15" ht="33" customHeight="1" x14ac:dyDescent="0.3">
      <c r="A451" s="148"/>
      <c r="B451" s="132"/>
      <c r="C451" s="133"/>
      <c r="D451" s="133"/>
      <c r="E451" s="134"/>
      <c r="F451" s="134"/>
      <c r="G451" s="157"/>
      <c r="H451" s="134"/>
      <c r="I451" s="96" t="s">
        <v>328</v>
      </c>
      <c r="J451" s="96" t="s">
        <v>329</v>
      </c>
      <c r="K451" s="96" t="s">
        <v>330</v>
      </c>
      <c r="L451" s="96" t="s">
        <v>331</v>
      </c>
      <c r="M451" s="134"/>
      <c r="N451" s="134"/>
      <c r="O451" s="173"/>
    </row>
    <row r="452" spans="1:15" ht="39.75" customHeight="1" x14ac:dyDescent="0.3">
      <c r="A452" s="149"/>
      <c r="B452" s="132"/>
      <c r="C452" s="133"/>
      <c r="D452" s="133"/>
      <c r="E452" s="6">
        <v>0</v>
      </c>
      <c r="F452" s="6">
        <v>0</v>
      </c>
      <c r="G452" s="6">
        <v>0</v>
      </c>
      <c r="H452" s="6">
        <v>0</v>
      </c>
      <c r="I452" s="6">
        <v>0</v>
      </c>
      <c r="J452" s="6">
        <v>0</v>
      </c>
      <c r="K452" s="6">
        <v>0</v>
      </c>
      <c r="L452" s="6">
        <v>0</v>
      </c>
      <c r="M452" s="6">
        <v>0</v>
      </c>
      <c r="N452" s="6">
        <v>0</v>
      </c>
      <c r="O452" s="174"/>
    </row>
    <row r="453" spans="1:15" ht="31.5" customHeight="1" x14ac:dyDescent="0.3">
      <c r="A453" s="147" t="s">
        <v>35</v>
      </c>
      <c r="B453" s="132" t="s">
        <v>488</v>
      </c>
      <c r="C453" s="135" t="s">
        <v>67</v>
      </c>
      <c r="D453" s="94" t="s">
        <v>8</v>
      </c>
      <c r="E453" s="90">
        <f>E454+E455</f>
        <v>100226</v>
      </c>
      <c r="F453" s="90">
        <f t="shared" ref="F453:G453" si="83">F454+F455</f>
        <v>0</v>
      </c>
      <c r="G453" s="90">
        <f t="shared" si="83"/>
        <v>0</v>
      </c>
      <c r="H453" s="123">
        <f t="shared" ref="H453:N453" si="84">H454+H455</f>
        <v>0</v>
      </c>
      <c r="I453" s="124"/>
      <c r="J453" s="124"/>
      <c r="K453" s="124"/>
      <c r="L453" s="125"/>
      <c r="M453" s="90">
        <f t="shared" si="84"/>
        <v>100226</v>
      </c>
      <c r="N453" s="90">
        <f t="shared" si="84"/>
        <v>0</v>
      </c>
      <c r="O453" s="172" t="s">
        <v>17</v>
      </c>
    </row>
    <row r="454" spans="1:15" ht="40.5" customHeight="1" x14ac:dyDescent="0.3">
      <c r="A454" s="148"/>
      <c r="B454" s="132"/>
      <c r="C454" s="135"/>
      <c r="D454" s="94" t="s">
        <v>10</v>
      </c>
      <c r="E454" s="90">
        <f>F454+G454+H454+M454+N454</f>
        <v>100226</v>
      </c>
      <c r="F454" s="90">
        <v>0</v>
      </c>
      <c r="G454" s="90">
        <v>0</v>
      </c>
      <c r="H454" s="123">
        <v>0</v>
      </c>
      <c r="I454" s="124"/>
      <c r="J454" s="124"/>
      <c r="K454" s="124"/>
      <c r="L454" s="125"/>
      <c r="M454" s="90">
        <v>100226</v>
      </c>
      <c r="N454" s="90">
        <v>0</v>
      </c>
      <c r="O454" s="173"/>
    </row>
    <row r="455" spans="1:15" ht="43.5" customHeight="1" x14ac:dyDescent="0.3">
      <c r="A455" s="148"/>
      <c r="B455" s="132"/>
      <c r="C455" s="135"/>
      <c r="D455" s="94" t="s">
        <v>18</v>
      </c>
      <c r="E455" s="90">
        <f>F455+G455+H455+M455+N455</f>
        <v>0</v>
      </c>
      <c r="F455" s="90">
        <v>0</v>
      </c>
      <c r="G455" s="90">
        <v>0</v>
      </c>
      <c r="H455" s="123">
        <v>0</v>
      </c>
      <c r="I455" s="124"/>
      <c r="J455" s="124"/>
      <c r="K455" s="124"/>
      <c r="L455" s="125"/>
      <c r="M455" s="90">
        <v>0</v>
      </c>
      <c r="N455" s="90">
        <v>0</v>
      </c>
      <c r="O455" s="173"/>
    </row>
    <row r="456" spans="1:15" ht="37.5" customHeight="1" x14ac:dyDescent="0.3">
      <c r="A456" s="148"/>
      <c r="B456" s="132" t="s">
        <v>519</v>
      </c>
      <c r="C456" s="133" t="s">
        <v>102</v>
      </c>
      <c r="D456" s="133" t="s">
        <v>102</v>
      </c>
      <c r="E456" s="134" t="s">
        <v>103</v>
      </c>
      <c r="F456" s="134" t="s">
        <v>104</v>
      </c>
      <c r="G456" s="158" t="s">
        <v>509</v>
      </c>
      <c r="H456" s="145" t="s">
        <v>507</v>
      </c>
      <c r="I456" s="120" t="s">
        <v>333</v>
      </c>
      <c r="J456" s="121"/>
      <c r="K456" s="121"/>
      <c r="L456" s="122"/>
      <c r="M456" s="134" t="s">
        <v>106</v>
      </c>
      <c r="N456" s="134" t="s">
        <v>107</v>
      </c>
      <c r="O456" s="173"/>
    </row>
    <row r="457" spans="1:15" ht="33" customHeight="1" x14ac:dyDescent="0.3">
      <c r="A457" s="148"/>
      <c r="B457" s="132"/>
      <c r="C457" s="133"/>
      <c r="D457" s="133"/>
      <c r="E457" s="134"/>
      <c r="F457" s="134"/>
      <c r="G457" s="157"/>
      <c r="H457" s="134"/>
      <c r="I457" s="96" t="s">
        <v>328</v>
      </c>
      <c r="J457" s="96" t="s">
        <v>329</v>
      </c>
      <c r="K457" s="96" t="s">
        <v>330</v>
      </c>
      <c r="L457" s="96" t="s">
        <v>331</v>
      </c>
      <c r="M457" s="134"/>
      <c r="N457" s="134"/>
      <c r="O457" s="173"/>
    </row>
    <row r="458" spans="1:15" ht="39.75" customHeight="1" x14ac:dyDescent="0.3">
      <c r="A458" s="149"/>
      <c r="B458" s="132"/>
      <c r="C458" s="133"/>
      <c r="D458" s="133"/>
      <c r="E458" s="6">
        <v>0</v>
      </c>
      <c r="F458" s="6">
        <v>0</v>
      </c>
      <c r="G458" s="6">
        <v>0</v>
      </c>
      <c r="H458" s="6">
        <v>0</v>
      </c>
      <c r="I458" s="6">
        <v>0</v>
      </c>
      <c r="J458" s="6">
        <v>0</v>
      </c>
      <c r="K458" s="6">
        <v>0</v>
      </c>
      <c r="L458" s="6">
        <v>0</v>
      </c>
      <c r="M458" s="6">
        <v>0</v>
      </c>
      <c r="N458" s="6">
        <v>0</v>
      </c>
      <c r="O458" s="174"/>
    </row>
    <row r="459" spans="1:15" ht="30" customHeight="1" x14ac:dyDescent="0.3">
      <c r="A459" s="135" t="s">
        <v>23</v>
      </c>
      <c r="B459" s="132" t="s">
        <v>87</v>
      </c>
      <c r="C459" s="135" t="s">
        <v>67</v>
      </c>
      <c r="D459" s="94" t="s">
        <v>8</v>
      </c>
      <c r="E459" s="90">
        <f>E460+E461</f>
        <v>2190.93001</v>
      </c>
      <c r="F459" s="90">
        <f t="shared" ref="F459:N459" si="85">F460+F461</f>
        <v>2190.93001</v>
      </c>
      <c r="G459" s="90">
        <f t="shared" si="85"/>
        <v>0</v>
      </c>
      <c r="H459" s="123">
        <f t="shared" si="85"/>
        <v>0</v>
      </c>
      <c r="I459" s="124"/>
      <c r="J459" s="124"/>
      <c r="K459" s="124"/>
      <c r="L459" s="125"/>
      <c r="M459" s="90">
        <f t="shared" si="85"/>
        <v>0</v>
      </c>
      <c r="N459" s="90">
        <f t="shared" si="85"/>
        <v>0</v>
      </c>
      <c r="O459" s="142"/>
    </row>
    <row r="460" spans="1:15" ht="37.5" customHeight="1" x14ac:dyDescent="0.3">
      <c r="A460" s="135"/>
      <c r="B460" s="132"/>
      <c r="C460" s="135"/>
      <c r="D460" s="94" t="s">
        <v>10</v>
      </c>
      <c r="E460" s="90">
        <f>F460+G460+H460+M460+N460</f>
        <v>1945</v>
      </c>
      <c r="F460" s="90">
        <f>F463</f>
        <v>1945</v>
      </c>
      <c r="G460" s="90">
        <f t="shared" ref="G460:N460" si="86">G463</f>
        <v>0</v>
      </c>
      <c r="H460" s="123">
        <f t="shared" si="86"/>
        <v>0</v>
      </c>
      <c r="I460" s="124"/>
      <c r="J460" s="124"/>
      <c r="K460" s="124"/>
      <c r="L460" s="125"/>
      <c r="M460" s="90">
        <f t="shared" si="86"/>
        <v>0</v>
      </c>
      <c r="N460" s="90">
        <f t="shared" si="86"/>
        <v>0</v>
      </c>
      <c r="O460" s="142"/>
    </row>
    <row r="461" spans="1:15" ht="37.5" customHeight="1" x14ac:dyDescent="0.3">
      <c r="A461" s="135"/>
      <c r="B461" s="132"/>
      <c r="C461" s="135"/>
      <c r="D461" s="94" t="s">
        <v>18</v>
      </c>
      <c r="E461" s="90">
        <f>F461+G461+H461+M461+N461</f>
        <v>245.93001000000001</v>
      </c>
      <c r="F461" s="90">
        <f>F464</f>
        <v>245.93001000000001</v>
      </c>
      <c r="G461" s="90">
        <v>0</v>
      </c>
      <c r="H461" s="123">
        <v>0</v>
      </c>
      <c r="I461" s="124"/>
      <c r="J461" s="124"/>
      <c r="K461" s="124"/>
      <c r="L461" s="125"/>
      <c r="M461" s="90">
        <v>0</v>
      </c>
      <c r="N461" s="90">
        <v>0</v>
      </c>
      <c r="O461" s="142"/>
    </row>
    <row r="462" spans="1:15" ht="30.75" customHeight="1" x14ac:dyDescent="0.3">
      <c r="A462" s="135" t="s">
        <v>25</v>
      </c>
      <c r="B462" s="132" t="s">
        <v>88</v>
      </c>
      <c r="C462" s="135" t="s">
        <v>67</v>
      </c>
      <c r="D462" s="94" t="s">
        <v>8</v>
      </c>
      <c r="E462" s="90">
        <f>E463+E464</f>
        <v>2190.93001</v>
      </c>
      <c r="F462" s="90">
        <f t="shared" ref="F462:N462" si="87">F463+F464</f>
        <v>2190.93001</v>
      </c>
      <c r="G462" s="90">
        <f t="shared" si="87"/>
        <v>0</v>
      </c>
      <c r="H462" s="123">
        <f t="shared" si="87"/>
        <v>0</v>
      </c>
      <c r="I462" s="124"/>
      <c r="J462" s="124"/>
      <c r="K462" s="124"/>
      <c r="L462" s="125"/>
      <c r="M462" s="90">
        <f t="shared" si="87"/>
        <v>0</v>
      </c>
      <c r="N462" s="90">
        <f t="shared" si="87"/>
        <v>0</v>
      </c>
      <c r="O462" s="142" t="s">
        <v>17</v>
      </c>
    </row>
    <row r="463" spans="1:15" ht="39.75" customHeight="1" x14ac:dyDescent="0.3">
      <c r="A463" s="135"/>
      <c r="B463" s="132"/>
      <c r="C463" s="135"/>
      <c r="D463" s="94" t="s">
        <v>10</v>
      </c>
      <c r="E463" s="92">
        <f>SUM(F463:N463)</f>
        <v>1945</v>
      </c>
      <c r="F463" s="92">
        <f>2190.93001-245.93001</f>
        <v>1945</v>
      </c>
      <c r="G463" s="92">
        <v>0</v>
      </c>
      <c r="H463" s="120">
        <v>0</v>
      </c>
      <c r="I463" s="121"/>
      <c r="J463" s="121"/>
      <c r="K463" s="121"/>
      <c r="L463" s="122"/>
      <c r="M463" s="92">
        <v>0</v>
      </c>
      <c r="N463" s="92">
        <v>0</v>
      </c>
      <c r="O463" s="142"/>
    </row>
    <row r="464" spans="1:15" ht="54.75" customHeight="1" x14ac:dyDescent="0.3">
      <c r="A464" s="135"/>
      <c r="B464" s="132"/>
      <c r="C464" s="135"/>
      <c r="D464" s="94" t="s">
        <v>18</v>
      </c>
      <c r="E464" s="92">
        <f>SUM(F464:N464)</f>
        <v>245.93001000000001</v>
      </c>
      <c r="F464" s="90">
        <v>245.93001000000001</v>
      </c>
      <c r="G464" s="90">
        <v>0</v>
      </c>
      <c r="H464" s="123">
        <v>0</v>
      </c>
      <c r="I464" s="124"/>
      <c r="J464" s="124"/>
      <c r="K464" s="124"/>
      <c r="L464" s="125"/>
      <c r="M464" s="90">
        <v>0</v>
      </c>
      <c r="N464" s="90">
        <v>0</v>
      </c>
      <c r="O464" s="142"/>
    </row>
    <row r="465" spans="1:17" ht="30" customHeight="1" x14ac:dyDescent="0.3">
      <c r="A465" s="135"/>
      <c r="B465" s="132" t="s">
        <v>323</v>
      </c>
      <c r="C465" s="133" t="s">
        <v>102</v>
      </c>
      <c r="D465" s="133" t="s">
        <v>102</v>
      </c>
      <c r="E465" s="134" t="s">
        <v>103</v>
      </c>
      <c r="F465" s="134" t="s">
        <v>104</v>
      </c>
      <c r="G465" s="158" t="s">
        <v>509</v>
      </c>
      <c r="H465" s="145" t="s">
        <v>507</v>
      </c>
      <c r="I465" s="120" t="s">
        <v>333</v>
      </c>
      <c r="J465" s="121"/>
      <c r="K465" s="121"/>
      <c r="L465" s="122"/>
      <c r="M465" s="134" t="s">
        <v>106</v>
      </c>
      <c r="N465" s="134" t="s">
        <v>107</v>
      </c>
      <c r="O465" s="142"/>
    </row>
    <row r="466" spans="1:17" ht="27.75" customHeight="1" x14ac:dyDescent="0.3">
      <c r="A466" s="135"/>
      <c r="B466" s="132"/>
      <c r="C466" s="133"/>
      <c r="D466" s="133"/>
      <c r="E466" s="134"/>
      <c r="F466" s="134"/>
      <c r="G466" s="157"/>
      <c r="H466" s="134"/>
      <c r="I466" s="96" t="s">
        <v>328</v>
      </c>
      <c r="J466" s="96" t="s">
        <v>329</v>
      </c>
      <c r="K466" s="96" t="s">
        <v>330</v>
      </c>
      <c r="L466" s="96" t="s">
        <v>331</v>
      </c>
      <c r="M466" s="134"/>
      <c r="N466" s="134"/>
      <c r="O466" s="142"/>
    </row>
    <row r="467" spans="1:17" ht="27.75" customHeight="1" x14ac:dyDescent="0.3">
      <c r="A467" s="135"/>
      <c r="B467" s="132"/>
      <c r="C467" s="133"/>
      <c r="D467" s="133"/>
      <c r="E467" s="6">
        <v>0</v>
      </c>
      <c r="F467" s="6">
        <v>0</v>
      </c>
      <c r="G467" s="6">
        <v>0</v>
      </c>
      <c r="H467" s="6">
        <v>0</v>
      </c>
      <c r="I467" s="6">
        <v>0</v>
      </c>
      <c r="J467" s="6">
        <v>0</v>
      </c>
      <c r="K467" s="6">
        <v>0</v>
      </c>
      <c r="L467" s="6">
        <v>0</v>
      </c>
      <c r="M467" s="6">
        <v>0</v>
      </c>
      <c r="N467" s="6">
        <v>0</v>
      </c>
      <c r="O467" s="142"/>
    </row>
    <row r="468" spans="1:17" ht="28.5" customHeight="1" x14ac:dyDescent="0.3">
      <c r="A468" s="147"/>
      <c r="B468" s="191" t="s">
        <v>322</v>
      </c>
      <c r="C468" s="147"/>
      <c r="D468" s="106" t="s">
        <v>309</v>
      </c>
      <c r="E468" s="15">
        <f>E469+E470</f>
        <v>3985713.5368899996</v>
      </c>
      <c r="F468" s="109">
        <f t="shared" ref="F468:N468" si="88">F469+F470</f>
        <v>1076990.93001</v>
      </c>
      <c r="G468" s="109">
        <f t="shared" si="88"/>
        <v>1752489.6942099999</v>
      </c>
      <c r="H468" s="150">
        <f t="shared" si="88"/>
        <v>1046486.91267</v>
      </c>
      <c r="I468" s="151"/>
      <c r="J468" s="151"/>
      <c r="K468" s="151"/>
      <c r="L468" s="152"/>
      <c r="M468" s="15">
        <f t="shared" si="88"/>
        <v>109746</v>
      </c>
      <c r="N468" s="15">
        <f t="shared" si="88"/>
        <v>0</v>
      </c>
      <c r="O468" s="172"/>
    </row>
    <row r="469" spans="1:17" ht="33.950000000000003" customHeight="1" x14ac:dyDescent="0.3">
      <c r="A469" s="148"/>
      <c r="B469" s="192"/>
      <c r="C469" s="148"/>
      <c r="D469" s="106" t="s">
        <v>10</v>
      </c>
      <c r="E469" s="15">
        <f>F469+G469+H469+M469+N469</f>
        <v>137571</v>
      </c>
      <c r="F469" s="109">
        <f t="shared" ref="F469:H470" si="89">F397+F460</f>
        <v>23745</v>
      </c>
      <c r="G469" s="109">
        <f t="shared" si="89"/>
        <v>0</v>
      </c>
      <c r="H469" s="150">
        <f t="shared" si="89"/>
        <v>4080</v>
      </c>
      <c r="I469" s="151"/>
      <c r="J469" s="151"/>
      <c r="K469" s="151"/>
      <c r="L469" s="152"/>
      <c r="M469" s="15">
        <f>M397+M460</f>
        <v>109746</v>
      </c>
      <c r="N469" s="15">
        <f>N397+N460</f>
        <v>0</v>
      </c>
      <c r="O469" s="173"/>
      <c r="P469" s="11"/>
      <c r="Q469" s="11"/>
    </row>
    <row r="470" spans="1:17" ht="39.75" customHeight="1" x14ac:dyDescent="0.3">
      <c r="A470" s="149"/>
      <c r="B470" s="193"/>
      <c r="C470" s="149"/>
      <c r="D470" s="106" t="s">
        <v>18</v>
      </c>
      <c r="E470" s="15">
        <f>F470+G470+H470+M470+N470</f>
        <v>3848142.5368899996</v>
      </c>
      <c r="F470" s="109">
        <f t="shared" si="89"/>
        <v>1053245.93001</v>
      </c>
      <c r="G470" s="109">
        <f t="shared" si="89"/>
        <v>1752489.6942099999</v>
      </c>
      <c r="H470" s="150">
        <f t="shared" si="89"/>
        <v>1042406.91267</v>
      </c>
      <c r="I470" s="151"/>
      <c r="J470" s="151"/>
      <c r="K470" s="151"/>
      <c r="L470" s="152"/>
      <c r="M470" s="15">
        <f>M398+M461</f>
        <v>0</v>
      </c>
      <c r="N470" s="15">
        <f>N398+N461</f>
        <v>0</v>
      </c>
      <c r="O470" s="174"/>
      <c r="P470" s="11"/>
      <c r="Q470" s="11"/>
    </row>
    <row r="471" spans="1:17" ht="28.5" customHeight="1" x14ac:dyDescent="0.3">
      <c r="A471" s="184"/>
      <c r="B471" s="184"/>
      <c r="C471" s="184"/>
      <c r="D471" s="103" t="s">
        <v>39</v>
      </c>
      <c r="E471" s="8">
        <f>SUM(E472:E475)</f>
        <v>24537217.187679999</v>
      </c>
      <c r="F471" s="107">
        <f>SUM(F472:F475)</f>
        <v>1839675.3227999997</v>
      </c>
      <c r="G471" s="107">
        <f t="shared" ref="G471:N471" si="90">SUM(G472:G475)</f>
        <v>4768607.00887</v>
      </c>
      <c r="H471" s="153">
        <f>SUM(H472:H475)</f>
        <v>7074112.7360100001</v>
      </c>
      <c r="I471" s="154"/>
      <c r="J471" s="154"/>
      <c r="K471" s="154"/>
      <c r="L471" s="155"/>
      <c r="M471" s="8">
        <f>SUM(M472:M475)</f>
        <v>6915459.169999999</v>
      </c>
      <c r="N471" s="8">
        <f t="shared" si="90"/>
        <v>3939362.95</v>
      </c>
      <c r="O471" s="187"/>
    </row>
    <row r="472" spans="1:17" ht="26.1" customHeight="1" x14ac:dyDescent="0.3">
      <c r="A472" s="185"/>
      <c r="B472" s="185"/>
      <c r="C472" s="185"/>
      <c r="D472" s="19" t="s">
        <v>9</v>
      </c>
      <c r="E472" s="8">
        <f>F472+G472+H472+M472+N472</f>
        <v>700000</v>
      </c>
      <c r="F472" s="107">
        <f>F42+F112</f>
        <v>200000</v>
      </c>
      <c r="G472" s="107">
        <f>G42+G112</f>
        <v>312943.8</v>
      </c>
      <c r="H472" s="153">
        <f>H42+H112</f>
        <v>187056.2</v>
      </c>
      <c r="I472" s="154"/>
      <c r="J472" s="154"/>
      <c r="K472" s="154"/>
      <c r="L472" s="155"/>
      <c r="M472" s="8">
        <f>M42+M112</f>
        <v>0</v>
      </c>
      <c r="N472" s="8">
        <f>N42+N112</f>
        <v>0</v>
      </c>
      <c r="O472" s="188"/>
    </row>
    <row r="473" spans="1:17" ht="35.25" customHeight="1" x14ac:dyDescent="0.3">
      <c r="A473" s="185"/>
      <c r="B473" s="185"/>
      <c r="C473" s="185"/>
      <c r="D473" s="103" t="s">
        <v>10</v>
      </c>
      <c r="E473" s="8">
        <f>F473+G473+H473+M473+N473</f>
        <v>15407257.889999999</v>
      </c>
      <c r="F473" s="107">
        <f>F275+F393+F43+F113+F469+F364</f>
        <v>414319.61</v>
      </c>
      <c r="G473" s="107">
        <f>G275+G393+G43+G113+G469+G364</f>
        <v>1957180.85</v>
      </c>
      <c r="H473" s="153">
        <f>H275+H393+H43+H113+H469+H364</f>
        <v>4091350.89</v>
      </c>
      <c r="I473" s="154"/>
      <c r="J473" s="154"/>
      <c r="K473" s="154"/>
      <c r="L473" s="155"/>
      <c r="M473" s="8">
        <f>M275+M393+M43+M113+M469+M364</f>
        <v>5892822.0299999993</v>
      </c>
      <c r="N473" s="8">
        <f>N275+N393+N43+N113+N469+N364</f>
        <v>3051584.5100000002</v>
      </c>
      <c r="O473" s="188"/>
      <c r="P473" s="11"/>
    </row>
    <row r="474" spans="1:17" ht="35.25" customHeight="1" x14ac:dyDescent="0.3">
      <c r="A474" s="185"/>
      <c r="B474" s="185"/>
      <c r="C474" s="185"/>
      <c r="D474" s="106" t="s">
        <v>18</v>
      </c>
      <c r="E474" s="8">
        <f>SUM(F474:N474)</f>
        <v>8429959.2976799998</v>
      </c>
      <c r="F474" s="107">
        <f>F276+F394+F44+F114+F365+F376+F470</f>
        <v>1225355.7127999999</v>
      </c>
      <c r="G474" s="107">
        <f>G276+G394+G44+G114+G365+G376+G470</f>
        <v>2498482.3588700001</v>
      </c>
      <c r="H474" s="153">
        <f>H276+H394+H44+H114+H365+H376+H470</f>
        <v>2795705.6460100003</v>
      </c>
      <c r="I474" s="154"/>
      <c r="J474" s="154"/>
      <c r="K474" s="154"/>
      <c r="L474" s="155"/>
      <c r="M474" s="8">
        <f>M276+M394+M44+M114+M365+M376+M470</f>
        <v>1022637.14</v>
      </c>
      <c r="N474" s="8">
        <f>N276+N394+N44+N114+N365+N376+N470</f>
        <v>887778.44000000006</v>
      </c>
      <c r="O474" s="188"/>
      <c r="P474" s="11"/>
    </row>
    <row r="475" spans="1:17" ht="24" customHeight="1" x14ac:dyDescent="0.3">
      <c r="A475" s="186"/>
      <c r="B475" s="186"/>
      <c r="C475" s="186"/>
      <c r="D475" s="103" t="s">
        <v>12</v>
      </c>
      <c r="E475" s="8">
        <f>SUM(F475:N475)</f>
        <v>0</v>
      </c>
      <c r="F475" s="107">
        <f>F115+F277</f>
        <v>0</v>
      </c>
      <c r="G475" s="107">
        <f>G115+G277</f>
        <v>0</v>
      </c>
      <c r="H475" s="153">
        <f>H115+H277</f>
        <v>0</v>
      </c>
      <c r="I475" s="154"/>
      <c r="J475" s="154"/>
      <c r="K475" s="154"/>
      <c r="L475" s="155"/>
      <c r="M475" s="8">
        <f>M115+M277</f>
        <v>0</v>
      </c>
      <c r="N475" s="8">
        <f>N115+N277</f>
        <v>0</v>
      </c>
      <c r="O475" s="189"/>
      <c r="P475" s="11"/>
    </row>
    <row r="476" spans="1:17" ht="28.5" customHeight="1" x14ac:dyDescent="0.3">
      <c r="A476" s="22"/>
      <c r="B476" s="22"/>
      <c r="C476" s="22"/>
      <c r="D476" s="23"/>
      <c r="E476" s="24"/>
      <c r="F476" s="25"/>
      <c r="G476" s="25"/>
      <c r="H476" s="25"/>
      <c r="I476" s="25"/>
      <c r="J476" s="25"/>
      <c r="K476" s="25"/>
      <c r="L476" s="25"/>
      <c r="M476" s="25"/>
      <c r="N476" s="25"/>
      <c r="O476" s="26" t="s">
        <v>157</v>
      </c>
    </row>
    <row r="477" spans="1:17" ht="18" hidden="1" customHeight="1" x14ac:dyDescent="0.3">
      <c r="B477" s="2"/>
      <c r="C477" s="2"/>
      <c r="D477" s="2"/>
      <c r="E477" s="28"/>
      <c r="F477" s="28"/>
      <c r="G477" s="29"/>
      <c r="H477" s="2"/>
      <c r="I477" s="2"/>
      <c r="J477" s="28"/>
      <c r="K477" s="2"/>
      <c r="L477" s="2"/>
      <c r="M477" s="2"/>
      <c r="N477" s="2"/>
    </row>
    <row r="478" spans="1:17" ht="21" customHeight="1" x14ac:dyDescent="0.3">
      <c r="B478" s="2" t="s">
        <v>355</v>
      </c>
      <c r="C478" s="2"/>
      <c r="D478" s="2"/>
      <c r="E478" s="28"/>
      <c r="F478" s="28"/>
      <c r="G478" s="29"/>
      <c r="H478" s="28"/>
      <c r="I478" s="28"/>
      <c r="J478" s="28"/>
      <c r="K478" s="28"/>
      <c r="L478" s="28"/>
      <c r="M478" s="28"/>
      <c r="N478" s="28"/>
      <c r="O478" s="2" t="s">
        <v>356</v>
      </c>
    </row>
    <row r="479" spans="1:17" ht="21.75" customHeight="1" x14ac:dyDescent="0.3">
      <c r="B479" s="2"/>
      <c r="C479" s="2"/>
      <c r="D479" s="2"/>
      <c r="E479" s="2"/>
      <c r="F479" s="28"/>
      <c r="G479" s="29"/>
      <c r="H479" s="28"/>
      <c r="I479" s="28"/>
      <c r="J479" s="28"/>
      <c r="K479" s="28"/>
      <c r="L479" s="28"/>
      <c r="M479" s="2"/>
      <c r="N479" s="2"/>
      <c r="O479" s="2"/>
    </row>
    <row r="480" spans="1:17" ht="23.65" hidden="1" customHeight="1" x14ac:dyDescent="0.3">
      <c r="B480" s="2"/>
      <c r="C480" s="2"/>
      <c r="D480" s="2"/>
      <c r="E480" s="2"/>
      <c r="F480" s="28"/>
      <c r="G480" s="29"/>
      <c r="H480" s="28"/>
      <c r="I480" s="28"/>
      <c r="J480" s="28"/>
      <c r="K480" s="28"/>
      <c r="L480" s="28"/>
      <c r="M480" s="2"/>
      <c r="N480" s="2"/>
      <c r="O480" s="2"/>
    </row>
    <row r="481" spans="1:15" ht="21" customHeight="1" x14ac:dyDescent="0.3">
      <c r="B481" s="2" t="s">
        <v>574</v>
      </c>
      <c r="C481" s="2"/>
      <c r="D481" s="2"/>
      <c r="E481" s="2"/>
      <c r="F481" s="28"/>
      <c r="G481" s="2"/>
      <c r="H481" s="2"/>
      <c r="I481" s="2"/>
      <c r="J481" s="2"/>
      <c r="K481" s="2"/>
      <c r="L481" s="2"/>
      <c r="M481" s="2"/>
      <c r="N481" s="2"/>
      <c r="O481" s="2" t="s">
        <v>575</v>
      </c>
    </row>
    <row r="482" spans="1:15" ht="21" customHeight="1" x14ac:dyDescent="0.3">
      <c r="B482" s="2"/>
      <c r="C482" s="2"/>
      <c r="D482" s="2"/>
      <c r="E482" s="2"/>
      <c r="F482" s="28"/>
      <c r="G482" s="29"/>
      <c r="H482" s="2"/>
      <c r="I482" s="2"/>
      <c r="J482" s="2"/>
      <c r="K482" s="2"/>
      <c r="L482" s="2"/>
      <c r="M482" s="2"/>
      <c r="N482" s="2"/>
      <c r="O482" s="2"/>
    </row>
    <row r="483" spans="1:15" ht="21" customHeight="1" x14ac:dyDescent="0.3">
      <c r="C483" s="2"/>
    </row>
    <row r="484" spans="1:15" ht="21" customHeight="1" x14ac:dyDescent="0.3">
      <c r="A484" s="3"/>
      <c r="J484" s="11"/>
    </row>
    <row r="485" spans="1:15" ht="75" customHeight="1" x14ac:dyDescent="0.3">
      <c r="G485" s="30"/>
      <c r="H485" s="11"/>
      <c r="I485" s="11"/>
      <c r="J485" s="11"/>
      <c r="K485" s="11"/>
      <c r="L485" s="11"/>
    </row>
  </sheetData>
  <mergeCells count="1192">
    <mergeCell ref="A357:A358"/>
    <mergeCell ref="C349:C352"/>
    <mergeCell ref="C357:C358"/>
    <mergeCell ref="F354:F355"/>
    <mergeCell ref="B360:B362"/>
    <mergeCell ref="A317:A320"/>
    <mergeCell ref="M322:M323"/>
    <mergeCell ref="N346:N347"/>
    <mergeCell ref="N306:N307"/>
    <mergeCell ref="A321:A324"/>
    <mergeCell ref="A325:A328"/>
    <mergeCell ref="E423:E424"/>
    <mergeCell ref="C326:C328"/>
    <mergeCell ref="A415:A417"/>
    <mergeCell ref="F412:F413"/>
    <mergeCell ref="O407:O414"/>
    <mergeCell ref="B334:B336"/>
    <mergeCell ref="C334:C336"/>
    <mergeCell ref="B378:B380"/>
    <mergeCell ref="C368:C369"/>
    <mergeCell ref="B357:B358"/>
    <mergeCell ref="B349:B352"/>
    <mergeCell ref="M346:M347"/>
    <mergeCell ref="M330:M331"/>
    <mergeCell ref="A117:A120"/>
    <mergeCell ref="B121:B124"/>
    <mergeCell ref="G125:G126"/>
    <mergeCell ref="F97:F98"/>
    <mergeCell ref="H86:H87"/>
    <mergeCell ref="B134:B136"/>
    <mergeCell ref="O237:O239"/>
    <mergeCell ref="B234:B236"/>
    <mergeCell ref="O215:O221"/>
    <mergeCell ref="N234:N235"/>
    <mergeCell ref="M234:M235"/>
    <mergeCell ref="C219:C221"/>
    <mergeCell ref="D219:D221"/>
    <mergeCell ref="A252:A256"/>
    <mergeCell ref="A134:A139"/>
    <mergeCell ref="G137:G138"/>
    <mergeCell ref="B128:B130"/>
    <mergeCell ref="C97:C99"/>
    <mergeCell ref="A82:A88"/>
    <mergeCell ref="C128:C130"/>
    <mergeCell ref="B125:B127"/>
    <mergeCell ref="N219:N220"/>
    <mergeCell ref="A215:A221"/>
    <mergeCell ref="H215:L215"/>
    <mergeCell ref="B219:B221"/>
    <mergeCell ref="C169:C172"/>
    <mergeCell ref="O404:O406"/>
    <mergeCell ref="N450:N451"/>
    <mergeCell ref="A375:A376"/>
    <mergeCell ref="C363:C366"/>
    <mergeCell ref="A363:A366"/>
    <mergeCell ref="O146:O151"/>
    <mergeCell ref="E173:E174"/>
    <mergeCell ref="B176:B179"/>
    <mergeCell ref="B198:B200"/>
    <mergeCell ref="B169:B172"/>
    <mergeCell ref="B201:B204"/>
    <mergeCell ref="O169:O175"/>
    <mergeCell ref="O162:O168"/>
    <mergeCell ref="A201:A207"/>
    <mergeCell ref="A180:A186"/>
    <mergeCell ref="A176:A179"/>
    <mergeCell ref="A418:A425"/>
    <mergeCell ref="O415:O417"/>
    <mergeCell ref="O418:O425"/>
    <mergeCell ref="A432:A434"/>
    <mergeCell ref="O432:O434"/>
    <mergeCell ref="H252:L252"/>
    <mergeCell ref="H259:L259"/>
    <mergeCell ref="O257:O264"/>
    <mergeCell ref="B257:B261"/>
    <mergeCell ref="A426:A429"/>
    <mergeCell ref="A430:A431"/>
    <mergeCell ref="O426:O429"/>
    <mergeCell ref="H422:L422"/>
    <mergeCell ref="H431:L431"/>
    <mergeCell ref="A401:A403"/>
    <mergeCell ref="M314:M315"/>
    <mergeCell ref="O453:O458"/>
    <mergeCell ref="O447:O452"/>
    <mergeCell ref="O441:O446"/>
    <mergeCell ref="H444:H445"/>
    <mergeCell ref="I444:L444"/>
    <mergeCell ref="M444:M445"/>
    <mergeCell ref="N444:N445"/>
    <mergeCell ref="A441:A446"/>
    <mergeCell ref="B456:B458"/>
    <mergeCell ref="C456:C458"/>
    <mergeCell ref="D456:D458"/>
    <mergeCell ref="E456:E457"/>
    <mergeCell ref="F456:F457"/>
    <mergeCell ref="G456:G457"/>
    <mergeCell ref="H456:H457"/>
    <mergeCell ref="M456:M457"/>
    <mergeCell ref="N456:N457"/>
    <mergeCell ref="F450:F451"/>
    <mergeCell ref="G450:G451"/>
    <mergeCell ref="H450:H451"/>
    <mergeCell ref="M450:M451"/>
    <mergeCell ref="B447:B449"/>
    <mergeCell ref="H443:L443"/>
    <mergeCell ref="H442:L442"/>
    <mergeCell ref="H441:L441"/>
    <mergeCell ref="A447:A452"/>
    <mergeCell ref="C447:C449"/>
    <mergeCell ref="M432:M433"/>
    <mergeCell ref="N432:N433"/>
    <mergeCell ref="O401:O403"/>
    <mergeCell ref="H330:H331"/>
    <mergeCell ref="D330:D332"/>
    <mergeCell ref="C330:C332"/>
    <mergeCell ref="A337:A340"/>
    <mergeCell ref="B314:B316"/>
    <mergeCell ref="G360:G361"/>
    <mergeCell ref="C360:C362"/>
    <mergeCell ref="A333:A336"/>
    <mergeCell ref="D334:D336"/>
    <mergeCell ref="E334:E335"/>
    <mergeCell ref="A295:A296"/>
    <mergeCell ref="A283:A289"/>
    <mergeCell ref="C322:C324"/>
    <mergeCell ref="A399:A400"/>
    <mergeCell ref="O399:O400"/>
    <mergeCell ref="F322:F323"/>
    <mergeCell ref="O297:O300"/>
    <mergeCell ref="C290:C293"/>
    <mergeCell ref="O371:O374"/>
    <mergeCell ref="A371:A374"/>
    <mergeCell ref="B381:B383"/>
    <mergeCell ref="A395:O395"/>
    <mergeCell ref="A378:A380"/>
    <mergeCell ref="B375:B376"/>
    <mergeCell ref="B377:O377"/>
    <mergeCell ref="O375:O376"/>
    <mergeCell ref="H372:H373"/>
    <mergeCell ref="B363:B366"/>
    <mergeCell ref="B432:B434"/>
    <mergeCell ref="B158:B161"/>
    <mergeCell ref="C415:C416"/>
    <mergeCell ref="G412:G413"/>
    <mergeCell ref="B412:B414"/>
    <mergeCell ref="E219:E220"/>
    <mergeCell ref="F86:F87"/>
    <mergeCell ref="D184:D186"/>
    <mergeCell ref="B152:B154"/>
    <mergeCell ref="F166:F167"/>
    <mergeCell ref="C346:C348"/>
    <mergeCell ref="C341:C343"/>
    <mergeCell ref="F346:F347"/>
    <mergeCell ref="G346:G347"/>
    <mergeCell ref="D241:D243"/>
    <mergeCell ref="A407:A414"/>
    <mergeCell ref="A392:A394"/>
    <mergeCell ref="A381:A383"/>
    <mergeCell ref="B401:B403"/>
    <mergeCell ref="A396:A398"/>
    <mergeCell ref="C412:C414"/>
    <mergeCell ref="D412:D414"/>
    <mergeCell ref="C375:C376"/>
    <mergeCell ref="A279:A282"/>
    <mergeCell ref="B222:B224"/>
    <mergeCell ref="A344:A348"/>
    <mergeCell ref="A341:A343"/>
    <mergeCell ref="G241:G242"/>
    <mergeCell ref="A257:A264"/>
    <mergeCell ref="E245:E246"/>
    <mergeCell ref="B252:B256"/>
    <mergeCell ref="C252:C256"/>
    <mergeCell ref="A128:A133"/>
    <mergeCell ref="N166:N167"/>
    <mergeCell ref="O208:O214"/>
    <mergeCell ref="M143:M144"/>
    <mergeCell ref="O176:O179"/>
    <mergeCell ref="D143:D145"/>
    <mergeCell ref="O111:O115"/>
    <mergeCell ref="O93:O99"/>
    <mergeCell ref="D326:D328"/>
    <mergeCell ref="H253:L253"/>
    <mergeCell ref="H241:H242"/>
    <mergeCell ref="A368:A369"/>
    <mergeCell ref="A359:A362"/>
    <mergeCell ref="O231:O236"/>
    <mergeCell ref="A273:A277"/>
    <mergeCell ref="A297:A300"/>
    <mergeCell ref="E228:E229"/>
    <mergeCell ref="E234:E235"/>
    <mergeCell ref="A240:A243"/>
    <mergeCell ref="I219:L219"/>
    <mergeCell ref="C225:C227"/>
    <mergeCell ref="A222:A224"/>
    <mergeCell ref="A231:A236"/>
    <mergeCell ref="A225:A230"/>
    <mergeCell ref="B93:B96"/>
    <mergeCell ref="C121:C124"/>
    <mergeCell ref="M137:M138"/>
    <mergeCell ref="N137:N138"/>
    <mergeCell ref="B137:B139"/>
    <mergeCell ref="C137:C139"/>
    <mergeCell ref="C143:C145"/>
    <mergeCell ref="H149:H150"/>
    <mergeCell ref="C162:C165"/>
    <mergeCell ref="H131:H132"/>
    <mergeCell ref="I125:L125"/>
    <mergeCell ref="C111:C115"/>
    <mergeCell ref="H120:L120"/>
    <mergeCell ref="B57:B59"/>
    <mergeCell ref="C57:C59"/>
    <mergeCell ref="H57:L57"/>
    <mergeCell ref="O57:O62"/>
    <mergeCell ref="B97:B99"/>
    <mergeCell ref="B89:B92"/>
    <mergeCell ref="B54:B56"/>
    <mergeCell ref="B82:B85"/>
    <mergeCell ref="B65:B68"/>
    <mergeCell ref="D125:D127"/>
    <mergeCell ref="E125:E126"/>
    <mergeCell ref="B60:B62"/>
    <mergeCell ref="B86:B88"/>
    <mergeCell ref="B111:B115"/>
    <mergeCell ref="F54:F55"/>
    <mergeCell ref="N60:N61"/>
    <mergeCell ref="N79:N80"/>
    <mergeCell ref="O104:O110"/>
    <mergeCell ref="M108:M109"/>
    <mergeCell ref="N108:N109"/>
    <mergeCell ref="M69:M70"/>
    <mergeCell ref="N69:N70"/>
    <mergeCell ref="O82:O88"/>
    <mergeCell ref="N97:N98"/>
    <mergeCell ref="O100:O103"/>
    <mergeCell ref="O63:O64"/>
    <mergeCell ref="H100:L100"/>
    <mergeCell ref="A76:A81"/>
    <mergeCell ref="B72:B75"/>
    <mergeCell ref="B63:B64"/>
    <mergeCell ref="C63:C64"/>
    <mergeCell ref="H63:L63"/>
    <mergeCell ref="A111:A115"/>
    <mergeCell ref="C125:C127"/>
    <mergeCell ref="C89:C92"/>
    <mergeCell ref="C93:C96"/>
    <mergeCell ref="A93:A99"/>
    <mergeCell ref="A121:A127"/>
    <mergeCell ref="B76:B78"/>
    <mergeCell ref="B117:B120"/>
    <mergeCell ref="C117:C120"/>
    <mergeCell ref="H64:L64"/>
    <mergeCell ref="F108:F109"/>
    <mergeCell ref="H117:L117"/>
    <mergeCell ref="H105:L105"/>
    <mergeCell ref="H106:L106"/>
    <mergeCell ref="H107:L107"/>
    <mergeCell ref="H108:H109"/>
    <mergeCell ref="I108:L108"/>
    <mergeCell ref="F69:F70"/>
    <mergeCell ref="H101:L101"/>
    <mergeCell ref="H102:L102"/>
    <mergeCell ref="H103:L103"/>
    <mergeCell ref="H97:H98"/>
    <mergeCell ref="D86:D88"/>
    <mergeCell ref="H125:H126"/>
    <mergeCell ref="G86:G87"/>
    <mergeCell ref="A65:A71"/>
    <mergeCell ref="D97:D99"/>
    <mergeCell ref="E54:E55"/>
    <mergeCell ref="E86:E87"/>
    <mergeCell ref="A41:A45"/>
    <mergeCell ref="A63:A64"/>
    <mergeCell ref="C69:C71"/>
    <mergeCell ref="C76:C78"/>
    <mergeCell ref="C86:C88"/>
    <mergeCell ref="C82:C85"/>
    <mergeCell ref="D69:D71"/>
    <mergeCell ref="C65:C68"/>
    <mergeCell ref="B79:B81"/>
    <mergeCell ref="C79:C81"/>
    <mergeCell ref="D79:D81"/>
    <mergeCell ref="A72:A75"/>
    <mergeCell ref="A100:A103"/>
    <mergeCell ref="B100:B103"/>
    <mergeCell ref="C100:C103"/>
    <mergeCell ref="A89:A92"/>
    <mergeCell ref="O47:O50"/>
    <mergeCell ref="H41:L41"/>
    <mergeCell ref="H42:L42"/>
    <mergeCell ref="A29:A34"/>
    <mergeCell ref="A16:A21"/>
    <mergeCell ref="A51:A56"/>
    <mergeCell ref="C32:C34"/>
    <mergeCell ref="E19:E20"/>
    <mergeCell ref="D19:D21"/>
    <mergeCell ref="E26:E27"/>
    <mergeCell ref="B47:B50"/>
    <mergeCell ref="B29:B31"/>
    <mergeCell ref="C26:C28"/>
    <mergeCell ref="B26:B28"/>
    <mergeCell ref="C22:C25"/>
    <mergeCell ref="E60:E61"/>
    <mergeCell ref="C60:C62"/>
    <mergeCell ref="B35:B37"/>
    <mergeCell ref="A35:A40"/>
    <mergeCell ref="M26:M27"/>
    <mergeCell ref="B51:B53"/>
    <mergeCell ref="C54:C56"/>
    <mergeCell ref="N32:N33"/>
    <mergeCell ref="A22:A28"/>
    <mergeCell ref="A47:A50"/>
    <mergeCell ref="G60:G61"/>
    <mergeCell ref="C29:C31"/>
    <mergeCell ref="C47:C50"/>
    <mergeCell ref="D38:D40"/>
    <mergeCell ref="A57:A62"/>
    <mergeCell ref="H38:H39"/>
    <mergeCell ref="N19:N20"/>
    <mergeCell ref="H24:L24"/>
    <mergeCell ref="H25:L25"/>
    <mergeCell ref="I26:L26"/>
    <mergeCell ref="H29:L29"/>
    <mergeCell ref="H30:L30"/>
    <mergeCell ref="H31:L31"/>
    <mergeCell ref="I32:L32"/>
    <mergeCell ref="H32:H33"/>
    <mergeCell ref="N2:O2"/>
    <mergeCell ref="O35:O40"/>
    <mergeCell ref="D54:D56"/>
    <mergeCell ref="O41:O45"/>
    <mergeCell ref="C51:C53"/>
    <mergeCell ref="C19:C21"/>
    <mergeCell ref="B11:O11"/>
    <mergeCell ref="D26:D28"/>
    <mergeCell ref="O29:O34"/>
    <mergeCell ref="B69:B71"/>
    <mergeCell ref="D60:D62"/>
    <mergeCell ref="D32:D34"/>
    <mergeCell ref="C12:C15"/>
    <mergeCell ref="E69:E70"/>
    <mergeCell ref="B12:B15"/>
    <mergeCell ref="G26:G27"/>
    <mergeCell ref="G32:G33"/>
    <mergeCell ref="F32:F33"/>
    <mergeCell ref="E32:E33"/>
    <mergeCell ref="G38:G39"/>
    <mergeCell ref="C8:C9"/>
    <mergeCell ref="O8:O9"/>
    <mergeCell ref="H19:H20"/>
    <mergeCell ref="M19:M20"/>
    <mergeCell ref="B19:B21"/>
    <mergeCell ref="G19:G20"/>
    <mergeCell ref="O16:O21"/>
    <mergeCell ref="E38:E39"/>
    <mergeCell ref="B41:B45"/>
    <mergeCell ref="F26:F27"/>
    <mergeCell ref="C41:C45"/>
    <mergeCell ref="C16:C18"/>
    <mergeCell ref="G166:G167"/>
    <mergeCell ref="E149:E150"/>
    <mergeCell ref="F149:F150"/>
    <mergeCell ref="G131:G132"/>
    <mergeCell ref="C140:C142"/>
    <mergeCell ref="M125:M126"/>
    <mergeCell ref="N125:N126"/>
    <mergeCell ref="G97:G98"/>
    <mergeCell ref="B149:B151"/>
    <mergeCell ref="B162:B165"/>
    <mergeCell ref="H166:H167"/>
    <mergeCell ref="B140:B142"/>
    <mergeCell ref="I97:L97"/>
    <mergeCell ref="G143:G144"/>
    <mergeCell ref="N131:N132"/>
    <mergeCell ref="H137:H138"/>
    <mergeCell ref="F137:F138"/>
    <mergeCell ref="H129:L129"/>
    <mergeCell ref="H130:L130"/>
    <mergeCell ref="H134:L134"/>
    <mergeCell ref="H135:L135"/>
    <mergeCell ref="B131:B133"/>
    <mergeCell ref="B166:B168"/>
    <mergeCell ref="M97:M98"/>
    <mergeCell ref="E108:E109"/>
    <mergeCell ref="E143:E144"/>
    <mergeCell ref="F143:F144"/>
    <mergeCell ref="I137:L137"/>
    <mergeCell ref="I143:L143"/>
    <mergeCell ref="I149:L149"/>
    <mergeCell ref="D137:D139"/>
    <mergeCell ref="E137:E138"/>
    <mergeCell ref="I155:L155"/>
    <mergeCell ref="O462:O467"/>
    <mergeCell ref="H128:L128"/>
    <mergeCell ref="A468:A470"/>
    <mergeCell ref="A471:A475"/>
    <mergeCell ref="B468:B470"/>
    <mergeCell ref="B459:B461"/>
    <mergeCell ref="C471:C475"/>
    <mergeCell ref="B438:B440"/>
    <mergeCell ref="C438:C440"/>
    <mergeCell ref="C459:C461"/>
    <mergeCell ref="A404:A406"/>
    <mergeCell ref="B426:B427"/>
    <mergeCell ref="C426:C427"/>
    <mergeCell ref="M412:M413"/>
    <mergeCell ref="F219:F220"/>
    <mergeCell ref="G219:G220"/>
    <mergeCell ref="H219:H220"/>
    <mergeCell ref="M198:M199"/>
    <mergeCell ref="C198:C200"/>
    <mergeCell ref="D198:D200"/>
    <mergeCell ref="H462:L462"/>
    <mergeCell ref="H461:L461"/>
    <mergeCell ref="H460:L460"/>
    <mergeCell ref="H459:L459"/>
    <mergeCell ref="D205:D207"/>
    <mergeCell ref="A194:A200"/>
    <mergeCell ref="A162:A168"/>
    <mergeCell ref="B184:B186"/>
    <mergeCell ref="C184:C186"/>
    <mergeCell ref="E205:E206"/>
    <mergeCell ref="C201:C204"/>
    <mergeCell ref="A104:A110"/>
    <mergeCell ref="B108:B110"/>
    <mergeCell ref="M219:M220"/>
    <mergeCell ref="O471:O475"/>
    <mergeCell ref="O468:O470"/>
    <mergeCell ref="C468:C470"/>
    <mergeCell ref="O459:O461"/>
    <mergeCell ref="D432:D434"/>
    <mergeCell ref="E432:E433"/>
    <mergeCell ref="F432:F433"/>
    <mergeCell ref="G432:G433"/>
    <mergeCell ref="B441:B443"/>
    <mergeCell ref="C441:C443"/>
    <mergeCell ref="B453:B455"/>
    <mergeCell ref="C453:C455"/>
    <mergeCell ref="B415:B416"/>
    <mergeCell ref="M423:M424"/>
    <mergeCell ref="N465:N466"/>
    <mergeCell ref="A459:A461"/>
    <mergeCell ref="O435:O437"/>
    <mergeCell ref="C465:C467"/>
    <mergeCell ref="D465:D467"/>
    <mergeCell ref="E465:E466"/>
    <mergeCell ref="N143:N144"/>
    <mergeCell ref="B143:B145"/>
    <mergeCell ref="H115:L115"/>
    <mergeCell ref="H119:L119"/>
    <mergeCell ref="B116:O116"/>
    <mergeCell ref="N149:N150"/>
    <mergeCell ref="B104:B107"/>
    <mergeCell ref="M438:M439"/>
    <mergeCell ref="A462:A467"/>
    <mergeCell ref="A8:A9"/>
    <mergeCell ref="B8:B9"/>
    <mergeCell ref="D8:D9"/>
    <mergeCell ref="H9:L9"/>
    <mergeCell ref="H10:L10"/>
    <mergeCell ref="H465:H466"/>
    <mergeCell ref="B471:B475"/>
    <mergeCell ref="N249:N250"/>
    <mergeCell ref="O222:O224"/>
    <mergeCell ref="D212:D214"/>
    <mergeCell ref="E212:E213"/>
    <mergeCell ref="F212:F213"/>
    <mergeCell ref="M212:M213"/>
    <mergeCell ref="N212:N213"/>
    <mergeCell ref="H205:H206"/>
    <mergeCell ref="G234:G235"/>
    <mergeCell ref="C234:C236"/>
    <mergeCell ref="O194:O200"/>
    <mergeCell ref="N228:N229"/>
    <mergeCell ref="N198:N199"/>
    <mergeCell ref="N184:N185"/>
    <mergeCell ref="N205:N206"/>
    <mergeCell ref="B194:B197"/>
    <mergeCell ref="C241:C243"/>
    <mergeCell ref="C228:C230"/>
    <mergeCell ref="A453:A458"/>
    <mergeCell ref="F60:F61"/>
    <mergeCell ref="E97:E98"/>
    <mergeCell ref="C432:C434"/>
    <mergeCell ref="B215:B218"/>
    <mergeCell ref="C215:C218"/>
    <mergeCell ref="A140:A145"/>
    <mergeCell ref="A12:A15"/>
    <mergeCell ref="O12:O15"/>
    <mergeCell ref="O22:O28"/>
    <mergeCell ref="N54:N55"/>
    <mergeCell ref="O51:O56"/>
    <mergeCell ref="N26:N27"/>
    <mergeCell ref="H26:H27"/>
    <mergeCell ref="B32:B34"/>
    <mergeCell ref="B22:B25"/>
    <mergeCell ref="H54:H55"/>
    <mergeCell ref="B16:B18"/>
    <mergeCell ref="F19:F20"/>
    <mergeCell ref="B38:B40"/>
    <mergeCell ref="N38:N39"/>
    <mergeCell ref="M32:M33"/>
    <mergeCell ref="C38:C40"/>
    <mergeCell ref="H36:L36"/>
    <mergeCell ref="H37:L37"/>
    <mergeCell ref="H12:L12"/>
    <mergeCell ref="H13:L13"/>
    <mergeCell ref="H14:L14"/>
    <mergeCell ref="H15:L15"/>
    <mergeCell ref="H16:L16"/>
    <mergeCell ref="H17:L17"/>
    <mergeCell ref="H48:L48"/>
    <mergeCell ref="I38:L38"/>
    <mergeCell ref="H43:L43"/>
    <mergeCell ref="H44:L44"/>
    <mergeCell ref="H45:L45"/>
    <mergeCell ref="H47:L47"/>
    <mergeCell ref="C35:C37"/>
    <mergeCell ref="B46:O46"/>
    <mergeCell ref="G173:G174"/>
    <mergeCell ref="D149:D151"/>
    <mergeCell ref="D173:D175"/>
    <mergeCell ref="C166:C168"/>
    <mergeCell ref="H69:H70"/>
    <mergeCell ref="H79:H80"/>
    <mergeCell ref="H60:H61"/>
    <mergeCell ref="H76:L76"/>
    <mergeCell ref="H77:L77"/>
    <mergeCell ref="H78:L78"/>
    <mergeCell ref="H82:L82"/>
    <mergeCell ref="H83:L83"/>
    <mergeCell ref="H136:L136"/>
    <mergeCell ref="C134:C136"/>
    <mergeCell ref="O140:O145"/>
    <mergeCell ref="O117:O120"/>
    <mergeCell ref="O134:O139"/>
    <mergeCell ref="G69:G70"/>
    <mergeCell ref="O89:O92"/>
    <mergeCell ref="O76:O81"/>
    <mergeCell ref="O65:O71"/>
    <mergeCell ref="O128:O133"/>
    <mergeCell ref="O121:O127"/>
    <mergeCell ref="N86:N87"/>
    <mergeCell ref="O72:O75"/>
    <mergeCell ref="H104:L104"/>
    <mergeCell ref="C152:C154"/>
    <mergeCell ref="C104:C107"/>
    <mergeCell ref="M155:M156"/>
    <mergeCell ref="N155:N156"/>
    <mergeCell ref="G108:G109"/>
    <mergeCell ref="C131:C133"/>
    <mergeCell ref="O152:O157"/>
    <mergeCell ref="H121:L121"/>
    <mergeCell ref="H122:L122"/>
    <mergeCell ref="H123:L123"/>
    <mergeCell ref="H124:L124"/>
    <mergeCell ref="H143:H144"/>
    <mergeCell ref="H146:L146"/>
    <mergeCell ref="H147:L147"/>
    <mergeCell ref="C149:C151"/>
    <mergeCell ref="H84:L84"/>
    <mergeCell ref="H140:L140"/>
    <mergeCell ref="H141:L141"/>
    <mergeCell ref="H142:L142"/>
    <mergeCell ref="H114:L114"/>
    <mergeCell ref="O158:O161"/>
    <mergeCell ref="M38:M39"/>
    <mergeCell ref="M79:M80"/>
    <mergeCell ref="E131:E132"/>
    <mergeCell ref="C158:C161"/>
    <mergeCell ref="D131:D133"/>
    <mergeCell ref="M54:M55"/>
    <mergeCell ref="F38:F39"/>
    <mergeCell ref="C72:C75"/>
    <mergeCell ref="E79:E80"/>
    <mergeCell ref="H154:L154"/>
    <mergeCell ref="H72:L72"/>
    <mergeCell ref="H73:L73"/>
    <mergeCell ref="H74:L74"/>
    <mergeCell ref="H75:L75"/>
    <mergeCell ref="M86:M87"/>
    <mergeCell ref="M60:M61"/>
    <mergeCell ref="H118:L118"/>
    <mergeCell ref="A146:A151"/>
    <mergeCell ref="H85:L85"/>
    <mergeCell ref="H89:L89"/>
    <mergeCell ref="H90:L90"/>
    <mergeCell ref="H91:L91"/>
    <mergeCell ref="H92:L92"/>
    <mergeCell ref="H93:L93"/>
    <mergeCell ref="H94:L94"/>
    <mergeCell ref="H95:L95"/>
    <mergeCell ref="H96:L96"/>
    <mergeCell ref="H51:L51"/>
    <mergeCell ref="H52:L52"/>
    <mergeCell ref="H53:L53"/>
    <mergeCell ref="I54:L54"/>
    <mergeCell ref="H59:L59"/>
    <mergeCell ref="I60:L60"/>
    <mergeCell ref="I69:L69"/>
    <mergeCell ref="I79:L79"/>
    <mergeCell ref="I86:L86"/>
    <mergeCell ref="I131:L131"/>
    <mergeCell ref="F79:F80"/>
    <mergeCell ref="H111:L111"/>
    <mergeCell ref="H112:L112"/>
    <mergeCell ref="F125:F126"/>
    <mergeCell ref="C108:C110"/>
    <mergeCell ref="D108:D110"/>
    <mergeCell ref="G79:G80"/>
    <mergeCell ref="G54:G55"/>
    <mergeCell ref="H65:L65"/>
    <mergeCell ref="H66:L66"/>
    <mergeCell ref="H67:L67"/>
    <mergeCell ref="H68:L68"/>
    <mergeCell ref="B155:B157"/>
    <mergeCell ref="C155:C157"/>
    <mergeCell ref="D155:D157"/>
    <mergeCell ref="E155:E156"/>
    <mergeCell ref="F155:F156"/>
    <mergeCell ref="G155:G156"/>
    <mergeCell ref="H155:H156"/>
    <mergeCell ref="C194:C197"/>
    <mergeCell ref="A169:A175"/>
    <mergeCell ref="D228:D230"/>
    <mergeCell ref="B208:B211"/>
    <mergeCell ref="C208:C211"/>
    <mergeCell ref="D234:D236"/>
    <mergeCell ref="B212:B214"/>
    <mergeCell ref="C212:C214"/>
    <mergeCell ref="A208:A214"/>
    <mergeCell ref="M228:M229"/>
    <mergeCell ref="A158:A161"/>
    <mergeCell ref="H161:L161"/>
    <mergeCell ref="H162:L162"/>
    <mergeCell ref="H163:L163"/>
    <mergeCell ref="M173:M174"/>
    <mergeCell ref="H173:H174"/>
    <mergeCell ref="G184:G185"/>
    <mergeCell ref="C180:C183"/>
    <mergeCell ref="H184:H185"/>
    <mergeCell ref="H172:L172"/>
    <mergeCell ref="D166:D168"/>
    <mergeCell ref="E166:E167"/>
    <mergeCell ref="B225:B227"/>
    <mergeCell ref="H208:L208"/>
    <mergeCell ref="H223:L223"/>
    <mergeCell ref="N173:N174"/>
    <mergeCell ref="A152:A157"/>
    <mergeCell ref="B231:B233"/>
    <mergeCell ref="E184:E185"/>
    <mergeCell ref="F228:F229"/>
    <mergeCell ref="F198:F199"/>
    <mergeCell ref="G198:G199"/>
    <mergeCell ref="B228:B230"/>
    <mergeCell ref="C231:C233"/>
    <mergeCell ref="B180:B183"/>
    <mergeCell ref="N191:N192"/>
    <mergeCell ref="F334:F335"/>
    <mergeCell ref="A313:A316"/>
    <mergeCell ref="F314:F315"/>
    <mergeCell ref="A237:A239"/>
    <mergeCell ref="B318:B320"/>
    <mergeCell ref="C318:C320"/>
    <mergeCell ref="D318:D320"/>
    <mergeCell ref="A248:A251"/>
    <mergeCell ref="A305:A308"/>
    <mergeCell ref="C237:C239"/>
    <mergeCell ref="F302:F303"/>
    <mergeCell ref="G314:G315"/>
    <mergeCell ref="F326:F327"/>
    <mergeCell ref="A309:A312"/>
    <mergeCell ref="A329:A332"/>
    <mergeCell ref="A301:A304"/>
    <mergeCell ref="B322:B324"/>
    <mergeCell ref="G334:G335"/>
    <mergeCell ref="B310:B312"/>
    <mergeCell ref="F318:F319"/>
    <mergeCell ref="E249:E250"/>
    <mergeCell ref="O252:O256"/>
    <mergeCell ref="H254:L254"/>
    <mergeCell ref="N287:N288"/>
    <mergeCell ref="O309:O312"/>
    <mergeCell ref="B326:B328"/>
    <mergeCell ref="N314:N315"/>
    <mergeCell ref="E310:E311"/>
    <mergeCell ref="H314:H315"/>
    <mergeCell ref="O313:O316"/>
    <mergeCell ref="F310:F311"/>
    <mergeCell ref="C283:C286"/>
    <mergeCell ref="F287:F288"/>
    <mergeCell ref="G298:G299"/>
    <mergeCell ref="C298:C300"/>
    <mergeCell ref="H287:H288"/>
    <mergeCell ref="C295:C296"/>
    <mergeCell ref="O283:O289"/>
    <mergeCell ref="M310:M311"/>
    <mergeCell ref="O325:O328"/>
    <mergeCell ref="M326:M327"/>
    <mergeCell ref="E326:E327"/>
    <mergeCell ref="C310:C312"/>
    <mergeCell ref="O279:O282"/>
    <mergeCell ref="B279:B282"/>
    <mergeCell ref="G326:G327"/>
    <mergeCell ref="H298:H299"/>
    <mergeCell ref="H265:L265"/>
    <mergeCell ref="H266:L266"/>
    <mergeCell ref="H267:L267"/>
    <mergeCell ref="H268:L268"/>
    <mergeCell ref="O265:O272"/>
    <mergeCell ref="O317:O320"/>
    <mergeCell ref="M302:M303"/>
    <mergeCell ref="I338:L338"/>
    <mergeCell ref="O341:O343"/>
    <mergeCell ref="H346:H347"/>
    <mergeCell ref="E322:E323"/>
    <mergeCell ref="M318:M319"/>
    <mergeCell ref="E318:E319"/>
    <mergeCell ref="G338:G339"/>
    <mergeCell ref="H337:L337"/>
    <mergeCell ref="H333:L333"/>
    <mergeCell ref="O301:O304"/>
    <mergeCell ref="O368:O369"/>
    <mergeCell ref="H322:H323"/>
    <mergeCell ref="O295:O296"/>
    <mergeCell ref="N270:N271"/>
    <mergeCell ref="B302:B304"/>
    <mergeCell ref="G306:G307"/>
    <mergeCell ref="B344:B345"/>
    <mergeCell ref="M338:M339"/>
    <mergeCell ref="N334:N335"/>
    <mergeCell ref="H334:H335"/>
    <mergeCell ref="B368:B369"/>
    <mergeCell ref="O290:O293"/>
    <mergeCell ref="C249:C251"/>
    <mergeCell ref="F241:F242"/>
    <mergeCell ref="B298:B300"/>
    <mergeCell ref="H281:L281"/>
    <mergeCell ref="H280:L280"/>
    <mergeCell ref="H279:L279"/>
    <mergeCell ref="A244:A247"/>
    <mergeCell ref="D310:D312"/>
    <mergeCell ref="B306:B308"/>
    <mergeCell ref="C262:C264"/>
    <mergeCell ref="D262:D264"/>
    <mergeCell ref="H255:L255"/>
    <mergeCell ref="H256:L256"/>
    <mergeCell ref="C257:C261"/>
    <mergeCell ref="H261:L261"/>
    <mergeCell ref="H248:L248"/>
    <mergeCell ref="H257:L257"/>
    <mergeCell ref="D306:D308"/>
    <mergeCell ref="H285:L285"/>
    <mergeCell ref="H284:L284"/>
    <mergeCell ref="H283:L283"/>
    <mergeCell ref="G287:G288"/>
    <mergeCell ref="E287:E288"/>
    <mergeCell ref="H296:L296"/>
    <mergeCell ref="H274:L274"/>
    <mergeCell ref="E262:E263"/>
    <mergeCell ref="F262:F263"/>
    <mergeCell ref="B262:B264"/>
    <mergeCell ref="D245:D247"/>
    <mergeCell ref="O305:O308"/>
    <mergeCell ref="H282:L282"/>
    <mergeCell ref="G318:G319"/>
    <mergeCell ref="G322:G323"/>
    <mergeCell ref="H318:H319"/>
    <mergeCell ref="H341:L341"/>
    <mergeCell ref="H260:L260"/>
    <mergeCell ref="H277:L277"/>
    <mergeCell ref="H276:L276"/>
    <mergeCell ref="H275:L275"/>
    <mergeCell ref="H273:L273"/>
    <mergeCell ref="H293:L293"/>
    <mergeCell ref="H292:L292"/>
    <mergeCell ref="H291:L291"/>
    <mergeCell ref="H290:L290"/>
    <mergeCell ref="H286:L286"/>
    <mergeCell ref="C270:C272"/>
    <mergeCell ref="F270:F271"/>
    <mergeCell ref="H270:H271"/>
    <mergeCell ref="I270:L270"/>
    <mergeCell ref="C279:C282"/>
    <mergeCell ref="C302:C304"/>
    <mergeCell ref="G262:G263"/>
    <mergeCell ref="H262:H263"/>
    <mergeCell ref="I262:L262"/>
    <mergeCell ref="C314:C316"/>
    <mergeCell ref="M334:M335"/>
    <mergeCell ref="N322:N323"/>
    <mergeCell ref="N330:N331"/>
    <mergeCell ref="O337:O340"/>
    <mergeCell ref="M241:M242"/>
    <mergeCell ref="N241:N242"/>
    <mergeCell ref="N262:N263"/>
    <mergeCell ref="B295:B296"/>
    <mergeCell ref="B283:B286"/>
    <mergeCell ref="B245:B247"/>
    <mergeCell ref="H249:H250"/>
    <mergeCell ref="C306:C308"/>
    <mergeCell ref="G354:G355"/>
    <mergeCell ref="A290:A293"/>
    <mergeCell ref="B241:B243"/>
    <mergeCell ref="H244:L244"/>
    <mergeCell ref="B290:B293"/>
    <mergeCell ref="B287:B289"/>
    <mergeCell ref="C287:C289"/>
    <mergeCell ref="E306:E307"/>
    <mergeCell ref="B249:B251"/>
    <mergeCell ref="A265:A272"/>
    <mergeCell ref="B265:B269"/>
    <mergeCell ref="D314:D316"/>
    <mergeCell ref="E314:E315"/>
    <mergeCell ref="D298:D300"/>
    <mergeCell ref="D346:D348"/>
    <mergeCell ref="M262:M263"/>
    <mergeCell ref="M287:M288"/>
    <mergeCell ref="N245:N246"/>
    <mergeCell ref="N318:N319"/>
    <mergeCell ref="C338:C340"/>
    <mergeCell ref="O378:O380"/>
    <mergeCell ref="H381:L381"/>
    <mergeCell ref="C396:C398"/>
    <mergeCell ref="H394:L394"/>
    <mergeCell ref="H245:H246"/>
    <mergeCell ref="C245:C247"/>
    <mergeCell ref="M298:M299"/>
    <mergeCell ref="G249:G250"/>
    <mergeCell ref="F298:F299"/>
    <mergeCell ref="F330:F331"/>
    <mergeCell ref="O248:O251"/>
    <mergeCell ref="E346:E347"/>
    <mergeCell ref="C273:C277"/>
    <mergeCell ref="N298:N299"/>
    <mergeCell ref="O273:O277"/>
    <mergeCell ref="H258:L258"/>
    <mergeCell ref="H269:L269"/>
    <mergeCell ref="D270:D272"/>
    <mergeCell ref="E270:E271"/>
    <mergeCell ref="G245:G246"/>
    <mergeCell ref="D302:D304"/>
    <mergeCell ref="F249:F250"/>
    <mergeCell ref="G302:G303"/>
    <mergeCell ref="A278:O278"/>
    <mergeCell ref="M249:M250"/>
    <mergeCell ref="N338:N339"/>
    <mergeCell ref="G330:G331"/>
    <mergeCell ref="O321:O324"/>
    <mergeCell ref="O329:O332"/>
    <mergeCell ref="O333:O336"/>
    <mergeCell ref="E330:E331"/>
    <mergeCell ref="D322:D324"/>
    <mergeCell ref="N354:N355"/>
    <mergeCell ref="C354:C356"/>
    <mergeCell ref="D354:D356"/>
    <mergeCell ref="E354:E355"/>
    <mergeCell ref="H360:H361"/>
    <mergeCell ref="F423:F424"/>
    <mergeCell ref="C407:C408"/>
    <mergeCell ref="E372:E373"/>
    <mergeCell ref="F372:F373"/>
    <mergeCell ref="G372:G373"/>
    <mergeCell ref="O381:O383"/>
    <mergeCell ref="N423:N424"/>
    <mergeCell ref="O359:O362"/>
    <mergeCell ref="H401:H402"/>
    <mergeCell ref="E412:E413"/>
    <mergeCell ref="D423:D425"/>
    <mergeCell ref="G423:G424"/>
    <mergeCell ref="H423:H424"/>
    <mergeCell ref="M401:M402"/>
    <mergeCell ref="C399:C400"/>
    <mergeCell ref="C404:C406"/>
    <mergeCell ref="N401:N402"/>
    <mergeCell ref="H412:H413"/>
    <mergeCell ref="I412:L412"/>
    <mergeCell ref="H365:L365"/>
    <mergeCell ref="H364:L364"/>
    <mergeCell ref="H363:L363"/>
    <mergeCell ref="H371:L371"/>
    <mergeCell ref="H370:L370"/>
    <mergeCell ref="H369:L369"/>
    <mergeCell ref="H368:L368"/>
    <mergeCell ref="H376:L376"/>
    <mergeCell ref="B465:B467"/>
    <mergeCell ref="B396:B398"/>
    <mergeCell ref="D438:D440"/>
    <mergeCell ref="E338:E339"/>
    <mergeCell ref="F338:F339"/>
    <mergeCell ref="B407:B408"/>
    <mergeCell ref="B354:B356"/>
    <mergeCell ref="B444:B446"/>
    <mergeCell ref="C444:C446"/>
    <mergeCell ref="D444:D446"/>
    <mergeCell ref="E444:E445"/>
    <mergeCell ref="F444:F445"/>
    <mergeCell ref="B435:B437"/>
    <mergeCell ref="C435:C437"/>
    <mergeCell ref="C378:C380"/>
    <mergeCell ref="E401:E402"/>
    <mergeCell ref="F401:F402"/>
    <mergeCell ref="B462:B464"/>
    <mergeCell ref="E450:E451"/>
    <mergeCell ref="D401:D403"/>
    <mergeCell ref="D360:D362"/>
    <mergeCell ref="F360:F361"/>
    <mergeCell ref="B367:O367"/>
    <mergeCell ref="F465:F466"/>
    <mergeCell ref="G465:G466"/>
    <mergeCell ref="G444:G445"/>
    <mergeCell ref="M465:M466"/>
    <mergeCell ref="O344:O348"/>
    <mergeCell ref="C344:C345"/>
    <mergeCell ref="B346:B348"/>
    <mergeCell ref="B341:B343"/>
    <mergeCell ref="B338:B340"/>
    <mergeCell ref="C176:C179"/>
    <mergeCell ref="I287:L287"/>
    <mergeCell ref="C205:C207"/>
    <mergeCell ref="H240:L240"/>
    <mergeCell ref="F2:G2"/>
    <mergeCell ref="A4:O4"/>
    <mergeCell ref="F245:F246"/>
    <mergeCell ref="D249:D251"/>
    <mergeCell ref="B237:B239"/>
    <mergeCell ref="A5:O5"/>
    <mergeCell ref="E241:E242"/>
    <mergeCell ref="C173:C175"/>
    <mergeCell ref="G205:G206"/>
    <mergeCell ref="C146:C148"/>
    <mergeCell ref="F173:F174"/>
    <mergeCell ref="B173:B175"/>
    <mergeCell ref="G149:G150"/>
    <mergeCell ref="E198:E199"/>
    <mergeCell ref="G212:G213"/>
    <mergeCell ref="F205:F206"/>
    <mergeCell ref="G228:G229"/>
    <mergeCell ref="M149:M150"/>
    <mergeCell ref="H212:H213"/>
    <mergeCell ref="C222:C224"/>
    <mergeCell ref="M184:M185"/>
    <mergeCell ref="O225:O230"/>
    <mergeCell ref="I241:L241"/>
    <mergeCell ref="I245:L245"/>
    <mergeCell ref="M270:M271"/>
    <mergeCell ref="O240:O243"/>
    <mergeCell ref="O244:O247"/>
    <mergeCell ref="B270:B272"/>
    <mergeCell ref="A6:O6"/>
    <mergeCell ref="E8:E9"/>
    <mergeCell ref="F8:N8"/>
    <mergeCell ref="A7:O7"/>
    <mergeCell ref="M166:M167"/>
    <mergeCell ref="M131:M132"/>
    <mergeCell ref="M205:M206"/>
    <mergeCell ref="P184:P186"/>
    <mergeCell ref="A187:A193"/>
    <mergeCell ref="B187:B190"/>
    <mergeCell ref="C187:C190"/>
    <mergeCell ref="O187:O193"/>
    <mergeCell ref="B191:B193"/>
    <mergeCell ref="C191:C193"/>
    <mergeCell ref="D191:D193"/>
    <mergeCell ref="E191:E192"/>
    <mergeCell ref="F191:F192"/>
    <mergeCell ref="G191:G192"/>
    <mergeCell ref="H191:H192"/>
    <mergeCell ref="M191:M192"/>
    <mergeCell ref="H148:L148"/>
    <mergeCell ref="H152:L152"/>
    <mergeCell ref="H153:L153"/>
    <mergeCell ref="H35:L35"/>
    <mergeCell ref="H113:L113"/>
    <mergeCell ref="F131:F132"/>
    <mergeCell ref="H18:L18"/>
    <mergeCell ref="I19:L19"/>
    <mergeCell ref="H22:L22"/>
    <mergeCell ref="H23:L23"/>
    <mergeCell ref="H49:L49"/>
    <mergeCell ref="H50:L50"/>
    <mergeCell ref="F184:F185"/>
    <mergeCell ref="O201:O207"/>
    <mergeCell ref="B205:B207"/>
    <mergeCell ref="B399:B400"/>
    <mergeCell ref="N372:N373"/>
    <mergeCell ref="I334:L334"/>
    <mergeCell ref="O180:O186"/>
    <mergeCell ref="E302:E303"/>
    <mergeCell ref="B330:B332"/>
    <mergeCell ref="H180:L180"/>
    <mergeCell ref="I184:L184"/>
    <mergeCell ref="H344:L344"/>
    <mergeCell ref="H343:L343"/>
    <mergeCell ref="H342:L342"/>
    <mergeCell ref="I205:L205"/>
    <mergeCell ref="I212:L212"/>
    <mergeCell ref="H216:L216"/>
    <mergeCell ref="M354:M355"/>
    <mergeCell ref="M372:M373"/>
    <mergeCell ref="I360:L360"/>
    <mergeCell ref="O363:O366"/>
    <mergeCell ref="F234:F235"/>
    <mergeCell ref="G270:G271"/>
    <mergeCell ref="H209:L209"/>
    <mergeCell ref="M245:M246"/>
    <mergeCell ref="H233:L233"/>
    <mergeCell ref="N302:N303"/>
    <mergeCell ref="N326:N327"/>
    <mergeCell ref="H400:L400"/>
    <mergeCell ref="H399:L399"/>
    <mergeCell ref="H398:L398"/>
    <mergeCell ref="H397:L397"/>
    <mergeCell ref="H231:L231"/>
    <mergeCell ref="H227:L227"/>
    <mergeCell ref="H226:L226"/>
    <mergeCell ref="H225:L225"/>
    <mergeCell ref="I228:L228"/>
    <mergeCell ref="I234:L234"/>
    <mergeCell ref="H224:L224"/>
    <mergeCell ref="H222:L222"/>
    <mergeCell ref="H211:L211"/>
    <mergeCell ref="H210:L210"/>
    <mergeCell ref="H438:H439"/>
    <mergeCell ref="G438:G439"/>
    <mergeCell ref="O438:O440"/>
    <mergeCell ref="E438:E439"/>
    <mergeCell ref="B273:B277"/>
    <mergeCell ref="B404:B406"/>
    <mergeCell ref="N412:N413"/>
    <mergeCell ref="I401:L401"/>
    <mergeCell ref="H385:L385"/>
    <mergeCell ref="H386:L386"/>
    <mergeCell ref="H387:L387"/>
    <mergeCell ref="H396:L396"/>
    <mergeCell ref="C381:C383"/>
    <mergeCell ref="D338:D340"/>
    <mergeCell ref="H338:H339"/>
    <mergeCell ref="H366:L366"/>
    <mergeCell ref="H380:L380"/>
    <mergeCell ref="H379:L379"/>
    <mergeCell ref="H378:L378"/>
    <mergeCell ref="N360:N361"/>
    <mergeCell ref="O392:O394"/>
    <mergeCell ref="H353:L353"/>
    <mergeCell ref="M306:M307"/>
    <mergeCell ref="D287:D289"/>
    <mergeCell ref="F306:F307"/>
    <mergeCell ref="G310:G311"/>
    <mergeCell ref="E298:E299"/>
    <mergeCell ref="N310:N311"/>
    <mergeCell ref="H302:H303"/>
    <mergeCell ref="A294:O294"/>
    <mergeCell ref="I166:L166"/>
    <mergeCell ref="I173:L173"/>
    <mergeCell ref="I191:L191"/>
    <mergeCell ref="I198:L198"/>
    <mergeCell ref="I249:L249"/>
    <mergeCell ref="H204:L204"/>
    <mergeCell ref="H203:L203"/>
    <mergeCell ref="H164:L164"/>
    <mergeCell ref="H165:L165"/>
    <mergeCell ref="H169:L169"/>
    <mergeCell ref="H190:L190"/>
    <mergeCell ref="H189:L189"/>
    <mergeCell ref="H188:L188"/>
    <mergeCell ref="H187:L187"/>
    <mergeCell ref="H183:L183"/>
    <mergeCell ref="H182:L182"/>
    <mergeCell ref="H170:L170"/>
    <mergeCell ref="H171:L171"/>
    <mergeCell ref="H176:L176"/>
    <mergeCell ref="H228:H229"/>
    <mergeCell ref="H234:H235"/>
    <mergeCell ref="H181:L181"/>
    <mergeCell ref="H239:L239"/>
    <mergeCell ref="H238:L238"/>
    <mergeCell ref="H177:L177"/>
    <mergeCell ref="H178:L178"/>
    <mergeCell ref="H179:L179"/>
    <mergeCell ref="H419:L419"/>
    <mergeCell ref="H418:L418"/>
    <mergeCell ref="H417:L417"/>
    <mergeCell ref="H408:L408"/>
    <mergeCell ref="H407:L407"/>
    <mergeCell ref="H406:L406"/>
    <mergeCell ref="H405:L405"/>
    <mergeCell ref="H404:L404"/>
    <mergeCell ref="H416:L416"/>
    <mergeCell ref="H415:L415"/>
    <mergeCell ref="H411:L411"/>
    <mergeCell ref="H295:L295"/>
    <mergeCell ref="H345:L345"/>
    <mergeCell ref="B146:B148"/>
    <mergeCell ref="H306:H307"/>
    <mergeCell ref="H158:L158"/>
    <mergeCell ref="H159:L159"/>
    <mergeCell ref="H160:L160"/>
    <mergeCell ref="H237:L237"/>
    <mergeCell ref="H198:H199"/>
    <mergeCell ref="H217:L217"/>
    <mergeCell ref="H218:L218"/>
    <mergeCell ref="H202:L202"/>
    <mergeCell ref="H201:L201"/>
    <mergeCell ref="H197:L197"/>
    <mergeCell ref="H196:L196"/>
    <mergeCell ref="H195:L195"/>
    <mergeCell ref="H194:L194"/>
    <mergeCell ref="H232:L232"/>
    <mergeCell ref="I354:L354"/>
    <mergeCell ref="H475:L475"/>
    <mergeCell ref="H474:L474"/>
    <mergeCell ref="H473:L473"/>
    <mergeCell ref="H472:L472"/>
    <mergeCell ref="H471:L471"/>
    <mergeCell ref="H470:L470"/>
    <mergeCell ref="H469:L469"/>
    <mergeCell ref="H468:L468"/>
    <mergeCell ref="I423:L423"/>
    <mergeCell ref="I432:L432"/>
    <mergeCell ref="I438:L438"/>
    <mergeCell ref="I465:L465"/>
    <mergeCell ref="I450:L450"/>
    <mergeCell ref="H455:L455"/>
    <mergeCell ref="H454:L454"/>
    <mergeCell ref="H453:L453"/>
    <mergeCell ref="H375:L375"/>
    <mergeCell ref="H463:L463"/>
    <mergeCell ref="H421:L421"/>
    <mergeCell ref="H382:L382"/>
    <mergeCell ref="A349:A353"/>
    <mergeCell ref="O349:O353"/>
    <mergeCell ref="C265:C269"/>
    <mergeCell ref="H410:L410"/>
    <mergeCell ref="H409:L409"/>
    <mergeCell ref="H420:L420"/>
    <mergeCell ref="H426:L426"/>
    <mergeCell ref="H427:L427"/>
    <mergeCell ref="H430:L430"/>
    <mergeCell ref="H429:L429"/>
    <mergeCell ref="H428:L428"/>
    <mergeCell ref="H435:L435"/>
    <mergeCell ref="H393:L393"/>
    <mergeCell ref="H392:L392"/>
    <mergeCell ref="H437:L437"/>
    <mergeCell ref="H436:L436"/>
    <mergeCell ref="H326:H327"/>
    <mergeCell ref="H310:H311"/>
    <mergeCell ref="H354:H355"/>
    <mergeCell ref="A435:A440"/>
    <mergeCell ref="N438:N439"/>
    <mergeCell ref="E360:E361"/>
    <mergeCell ref="H432:H433"/>
    <mergeCell ref="H352:L352"/>
    <mergeCell ref="H351:L351"/>
    <mergeCell ref="H350:L350"/>
    <mergeCell ref="H349:L349"/>
    <mergeCell ref="H359:L359"/>
    <mergeCell ref="H358:L358"/>
    <mergeCell ref="H357:L357"/>
    <mergeCell ref="I346:L346"/>
    <mergeCell ref="H58:L58"/>
    <mergeCell ref="H464:L464"/>
    <mergeCell ref="H447:L447"/>
    <mergeCell ref="H448:L448"/>
    <mergeCell ref="H449:L449"/>
    <mergeCell ref="I456:L456"/>
    <mergeCell ref="A354:A356"/>
    <mergeCell ref="O354:O356"/>
    <mergeCell ref="H384:L384"/>
    <mergeCell ref="H388:L388"/>
    <mergeCell ref="H389:L389"/>
    <mergeCell ref="H390:L390"/>
    <mergeCell ref="H391:L391"/>
    <mergeCell ref="I372:L372"/>
    <mergeCell ref="B423:B425"/>
    <mergeCell ref="C423:C425"/>
    <mergeCell ref="F438:F439"/>
    <mergeCell ref="C462:C464"/>
    <mergeCell ref="B372:B374"/>
    <mergeCell ref="C372:C374"/>
    <mergeCell ref="D372:D374"/>
    <mergeCell ref="M360:M361"/>
    <mergeCell ref="O396:O398"/>
    <mergeCell ref="B392:B394"/>
    <mergeCell ref="B450:B452"/>
    <mergeCell ref="C450:C452"/>
    <mergeCell ref="D450:D452"/>
    <mergeCell ref="O357:O358"/>
    <mergeCell ref="G401:G402"/>
    <mergeCell ref="C392:C394"/>
    <mergeCell ref="C401:C403"/>
    <mergeCell ref="H383:L383"/>
  </mergeCells>
  <printOptions horizontalCentered="1"/>
  <pageMargins left="0.25" right="0.25" top="0.75" bottom="0.75" header="0.3" footer="0.3"/>
  <pageSetup paperSize="9" scale="45" fitToHeight="0" orientation="landscape" horizontalDpi="300" verticalDpi="300" r:id="rId1"/>
  <headerFooter differentFirst="1">
    <oddHeader>&amp;C&amp;P</oddHeader>
  </headerFooter>
  <rowBreaks count="12" manualBreakCount="12">
    <brk id="62" max="14" man="1"/>
    <brk id="88" max="14" man="1"/>
    <brk id="115" max="14" man="1"/>
    <brk id="145" max="14" man="1"/>
    <brk id="175" max="14" man="1"/>
    <brk id="207" max="14" man="1"/>
    <brk id="236" max="14" man="1"/>
    <brk id="289" max="14" man="1"/>
    <brk id="380" max="14" man="1"/>
    <brk id="400" max="14" man="1"/>
    <brk id="429" max="14" man="1"/>
    <brk id="449" max="1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V312"/>
  <sheetViews>
    <sheetView view="pageBreakPreview" zoomScale="55" zoomScaleNormal="55" zoomScaleSheetLayoutView="55" workbookViewId="0">
      <selection sqref="A1:XFD1048576"/>
    </sheetView>
  </sheetViews>
  <sheetFormatPr defaultRowHeight="15" x14ac:dyDescent="0.25"/>
  <cols>
    <col min="1" max="1" width="9.140625" style="31"/>
    <col min="2" max="2" width="37" style="31" customWidth="1"/>
    <col min="3" max="3" width="22.42578125" style="31" customWidth="1"/>
    <col min="4" max="4" width="20.85546875" style="31" customWidth="1"/>
    <col min="5" max="5" width="21.7109375" style="31" customWidth="1"/>
    <col min="6" max="6" width="19.42578125" style="31" customWidth="1"/>
    <col min="7" max="7" width="18" style="31" customWidth="1"/>
    <col min="8" max="8" width="24.85546875" style="31" customWidth="1"/>
    <col min="9" max="9" width="20" style="31" customWidth="1"/>
    <col min="10" max="10" width="31.28515625" style="68" customWidth="1"/>
    <col min="11" max="12" width="26.42578125" style="31" customWidth="1"/>
    <col min="13" max="13" width="29.7109375" style="31" customWidth="1"/>
    <col min="14" max="14" width="28.42578125" style="31" customWidth="1"/>
    <col min="15" max="15" width="27.5703125" style="31" customWidth="1"/>
    <col min="16" max="16" width="27.42578125" style="31" customWidth="1"/>
    <col min="17" max="17" width="24.42578125" style="31" customWidth="1"/>
    <col min="18" max="18" width="21.28515625" style="31" customWidth="1"/>
    <col min="19" max="19" width="28.85546875" style="31" customWidth="1"/>
    <col min="20" max="20" width="27.140625" style="31" bestFit="1" customWidth="1"/>
    <col min="21" max="21" width="35.42578125" style="31" bestFit="1" customWidth="1"/>
    <col min="22" max="262" width="9.140625" style="31"/>
    <col min="263" max="263" width="25.28515625" style="31" customWidth="1"/>
    <col min="264" max="265" width="44.7109375" style="31" customWidth="1"/>
    <col min="266" max="266" width="34.5703125" style="31" customWidth="1"/>
    <col min="267" max="267" width="36.7109375" style="31" customWidth="1"/>
    <col min="268" max="268" width="31.85546875" style="31" customWidth="1"/>
    <col min="269" max="518" width="9.140625" style="31"/>
    <col min="519" max="519" width="25.28515625" style="31" customWidth="1"/>
    <col min="520" max="521" width="44.7109375" style="31" customWidth="1"/>
    <col min="522" max="522" width="34.5703125" style="31" customWidth="1"/>
    <col min="523" max="523" width="36.7109375" style="31" customWidth="1"/>
    <col min="524" max="524" width="31.85546875" style="31" customWidth="1"/>
    <col min="525" max="774" width="9.140625" style="31"/>
    <col min="775" max="775" width="25.28515625" style="31" customWidth="1"/>
    <col min="776" max="777" width="44.7109375" style="31" customWidth="1"/>
    <col min="778" max="778" width="34.5703125" style="31" customWidth="1"/>
    <col min="779" max="779" width="36.7109375" style="31" customWidth="1"/>
    <col min="780" max="780" width="31.85546875" style="31" customWidth="1"/>
    <col min="781" max="1030" width="9.140625" style="31"/>
    <col min="1031" max="1031" width="25.28515625" style="31" customWidth="1"/>
    <col min="1032" max="1033" width="44.7109375" style="31" customWidth="1"/>
    <col min="1034" max="1034" width="34.5703125" style="31" customWidth="1"/>
    <col min="1035" max="1035" width="36.7109375" style="31" customWidth="1"/>
    <col min="1036" max="1036" width="31.85546875" style="31" customWidth="1"/>
    <col min="1037" max="1286" width="9.140625" style="31"/>
    <col min="1287" max="1287" width="25.28515625" style="31" customWidth="1"/>
    <col min="1288" max="1289" width="44.7109375" style="31" customWidth="1"/>
    <col min="1290" max="1290" width="34.5703125" style="31" customWidth="1"/>
    <col min="1291" max="1291" width="36.7109375" style="31" customWidth="1"/>
    <col min="1292" max="1292" width="31.85546875" style="31" customWidth="1"/>
    <col min="1293" max="1542" width="9.140625" style="31"/>
    <col min="1543" max="1543" width="25.28515625" style="31" customWidth="1"/>
    <col min="1544" max="1545" width="44.7109375" style="31" customWidth="1"/>
    <col min="1546" max="1546" width="34.5703125" style="31" customWidth="1"/>
    <col min="1547" max="1547" width="36.7109375" style="31" customWidth="1"/>
    <col min="1548" max="1548" width="31.85546875" style="31" customWidth="1"/>
    <col min="1549" max="1798" width="9.140625" style="31"/>
    <col min="1799" max="1799" width="25.28515625" style="31" customWidth="1"/>
    <col min="1800" max="1801" width="44.7109375" style="31" customWidth="1"/>
    <col min="1802" max="1802" width="34.5703125" style="31" customWidth="1"/>
    <col min="1803" max="1803" width="36.7109375" style="31" customWidth="1"/>
    <col min="1804" max="1804" width="31.85546875" style="31" customWidth="1"/>
    <col min="1805" max="2054" width="9.140625" style="31"/>
    <col min="2055" max="2055" width="25.28515625" style="31" customWidth="1"/>
    <col min="2056" max="2057" width="44.7109375" style="31" customWidth="1"/>
    <col min="2058" max="2058" width="34.5703125" style="31" customWidth="1"/>
    <col min="2059" max="2059" width="36.7109375" style="31" customWidth="1"/>
    <col min="2060" max="2060" width="31.85546875" style="31" customWidth="1"/>
    <col min="2061" max="2310" width="9.140625" style="31"/>
    <col min="2311" max="2311" width="25.28515625" style="31" customWidth="1"/>
    <col min="2312" max="2313" width="44.7109375" style="31" customWidth="1"/>
    <col min="2314" max="2314" width="34.5703125" style="31" customWidth="1"/>
    <col min="2315" max="2315" width="36.7109375" style="31" customWidth="1"/>
    <col min="2316" max="2316" width="31.85546875" style="31" customWidth="1"/>
    <col min="2317" max="2566" width="9.140625" style="31"/>
    <col min="2567" max="2567" width="25.28515625" style="31" customWidth="1"/>
    <col min="2568" max="2569" width="44.7109375" style="31" customWidth="1"/>
    <col min="2570" max="2570" width="34.5703125" style="31" customWidth="1"/>
    <col min="2571" max="2571" width="36.7109375" style="31" customWidth="1"/>
    <col min="2572" max="2572" width="31.85546875" style="31" customWidth="1"/>
    <col min="2573" max="2822" width="9.140625" style="31"/>
    <col min="2823" max="2823" width="25.28515625" style="31" customWidth="1"/>
    <col min="2824" max="2825" width="44.7109375" style="31" customWidth="1"/>
    <col min="2826" max="2826" width="34.5703125" style="31" customWidth="1"/>
    <col min="2827" max="2827" width="36.7109375" style="31" customWidth="1"/>
    <col min="2828" max="2828" width="31.85546875" style="31" customWidth="1"/>
    <col min="2829" max="3078" width="9.140625" style="31"/>
    <col min="3079" max="3079" width="25.28515625" style="31" customWidth="1"/>
    <col min="3080" max="3081" width="44.7109375" style="31" customWidth="1"/>
    <col min="3082" max="3082" width="34.5703125" style="31" customWidth="1"/>
    <col min="3083" max="3083" width="36.7109375" style="31" customWidth="1"/>
    <col min="3084" max="3084" width="31.85546875" style="31" customWidth="1"/>
    <col min="3085" max="3334" width="9.140625" style="31"/>
    <col min="3335" max="3335" width="25.28515625" style="31" customWidth="1"/>
    <col min="3336" max="3337" width="44.7109375" style="31" customWidth="1"/>
    <col min="3338" max="3338" width="34.5703125" style="31" customWidth="1"/>
    <col min="3339" max="3339" width="36.7109375" style="31" customWidth="1"/>
    <col min="3340" max="3340" width="31.85546875" style="31" customWidth="1"/>
    <col min="3341" max="3590" width="9.140625" style="31"/>
    <col min="3591" max="3591" width="25.28515625" style="31" customWidth="1"/>
    <col min="3592" max="3593" width="44.7109375" style="31" customWidth="1"/>
    <col min="3594" max="3594" width="34.5703125" style="31" customWidth="1"/>
    <col min="3595" max="3595" width="36.7109375" style="31" customWidth="1"/>
    <col min="3596" max="3596" width="31.85546875" style="31" customWidth="1"/>
    <col min="3597" max="3846" width="9.140625" style="31"/>
    <col min="3847" max="3847" width="25.28515625" style="31" customWidth="1"/>
    <col min="3848" max="3849" width="44.7109375" style="31" customWidth="1"/>
    <col min="3850" max="3850" width="34.5703125" style="31" customWidth="1"/>
    <col min="3851" max="3851" width="36.7109375" style="31" customWidth="1"/>
    <col min="3852" max="3852" width="31.85546875" style="31" customWidth="1"/>
    <col min="3853" max="4102" width="9.140625" style="31"/>
    <col min="4103" max="4103" width="25.28515625" style="31" customWidth="1"/>
    <col min="4104" max="4105" width="44.7109375" style="31" customWidth="1"/>
    <col min="4106" max="4106" width="34.5703125" style="31" customWidth="1"/>
    <col min="4107" max="4107" width="36.7109375" style="31" customWidth="1"/>
    <col min="4108" max="4108" width="31.85546875" style="31" customWidth="1"/>
    <col min="4109" max="4358" width="9.140625" style="31"/>
    <col min="4359" max="4359" width="25.28515625" style="31" customWidth="1"/>
    <col min="4360" max="4361" width="44.7109375" style="31" customWidth="1"/>
    <col min="4362" max="4362" width="34.5703125" style="31" customWidth="1"/>
    <col min="4363" max="4363" width="36.7109375" style="31" customWidth="1"/>
    <col min="4364" max="4364" width="31.85546875" style="31" customWidth="1"/>
    <col min="4365" max="4614" width="9.140625" style="31"/>
    <col min="4615" max="4615" width="25.28515625" style="31" customWidth="1"/>
    <col min="4616" max="4617" width="44.7109375" style="31" customWidth="1"/>
    <col min="4618" max="4618" width="34.5703125" style="31" customWidth="1"/>
    <col min="4619" max="4619" width="36.7109375" style="31" customWidth="1"/>
    <col min="4620" max="4620" width="31.85546875" style="31" customWidth="1"/>
    <col min="4621" max="4870" width="9.140625" style="31"/>
    <col min="4871" max="4871" width="25.28515625" style="31" customWidth="1"/>
    <col min="4872" max="4873" width="44.7109375" style="31" customWidth="1"/>
    <col min="4874" max="4874" width="34.5703125" style="31" customWidth="1"/>
    <col min="4875" max="4875" width="36.7109375" style="31" customWidth="1"/>
    <col min="4876" max="4876" width="31.85546875" style="31" customWidth="1"/>
    <col min="4877" max="5126" width="9.140625" style="31"/>
    <col min="5127" max="5127" width="25.28515625" style="31" customWidth="1"/>
    <col min="5128" max="5129" width="44.7109375" style="31" customWidth="1"/>
    <col min="5130" max="5130" width="34.5703125" style="31" customWidth="1"/>
    <col min="5131" max="5131" width="36.7109375" style="31" customWidth="1"/>
    <col min="5132" max="5132" width="31.85546875" style="31" customWidth="1"/>
    <col min="5133" max="5382" width="9.140625" style="31"/>
    <col min="5383" max="5383" width="25.28515625" style="31" customWidth="1"/>
    <col min="5384" max="5385" width="44.7109375" style="31" customWidth="1"/>
    <col min="5386" max="5386" width="34.5703125" style="31" customWidth="1"/>
    <col min="5387" max="5387" width="36.7109375" style="31" customWidth="1"/>
    <col min="5388" max="5388" width="31.85546875" style="31" customWidth="1"/>
    <col min="5389" max="5638" width="9.140625" style="31"/>
    <col min="5639" max="5639" width="25.28515625" style="31" customWidth="1"/>
    <col min="5640" max="5641" width="44.7109375" style="31" customWidth="1"/>
    <col min="5642" max="5642" width="34.5703125" style="31" customWidth="1"/>
    <col min="5643" max="5643" width="36.7109375" style="31" customWidth="1"/>
    <col min="5644" max="5644" width="31.85546875" style="31" customWidth="1"/>
    <col min="5645" max="5894" width="9.140625" style="31"/>
    <col min="5895" max="5895" width="25.28515625" style="31" customWidth="1"/>
    <col min="5896" max="5897" width="44.7109375" style="31" customWidth="1"/>
    <col min="5898" max="5898" width="34.5703125" style="31" customWidth="1"/>
    <col min="5899" max="5899" width="36.7109375" style="31" customWidth="1"/>
    <col min="5900" max="5900" width="31.85546875" style="31" customWidth="1"/>
    <col min="5901" max="6150" width="9.140625" style="31"/>
    <col min="6151" max="6151" width="25.28515625" style="31" customWidth="1"/>
    <col min="6152" max="6153" width="44.7109375" style="31" customWidth="1"/>
    <col min="6154" max="6154" width="34.5703125" style="31" customWidth="1"/>
    <col min="6155" max="6155" width="36.7109375" style="31" customWidth="1"/>
    <col min="6156" max="6156" width="31.85546875" style="31" customWidth="1"/>
    <col min="6157" max="6406" width="9.140625" style="31"/>
    <col min="6407" max="6407" width="25.28515625" style="31" customWidth="1"/>
    <col min="6408" max="6409" width="44.7109375" style="31" customWidth="1"/>
    <col min="6410" max="6410" width="34.5703125" style="31" customWidth="1"/>
    <col min="6411" max="6411" width="36.7109375" style="31" customWidth="1"/>
    <col min="6412" max="6412" width="31.85546875" style="31" customWidth="1"/>
    <col min="6413" max="6662" width="9.140625" style="31"/>
    <col min="6663" max="6663" width="25.28515625" style="31" customWidth="1"/>
    <col min="6664" max="6665" width="44.7109375" style="31" customWidth="1"/>
    <col min="6666" max="6666" width="34.5703125" style="31" customWidth="1"/>
    <col min="6667" max="6667" width="36.7109375" style="31" customWidth="1"/>
    <col min="6668" max="6668" width="31.85546875" style="31" customWidth="1"/>
    <col min="6669" max="6918" width="9.140625" style="31"/>
    <col min="6919" max="6919" width="25.28515625" style="31" customWidth="1"/>
    <col min="6920" max="6921" width="44.7109375" style="31" customWidth="1"/>
    <col min="6922" max="6922" width="34.5703125" style="31" customWidth="1"/>
    <col min="6923" max="6923" width="36.7109375" style="31" customWidth="1"/>
    <col min="6924" max="6924" width="31.85546875" style="31" customWidth="1"/>
    <col min="6925" max="7174" width="9.140625" style="31"/>
    <col min="7175" max="7175" width="25.28515625" style="31" customWidth="1"/>
    <col min="7176" max="7177" width="44.7109375" style="31" customWidth="1"/>
    <col min="7178" max="7178" width="34.5703125" style="31" customWidth="1"/>
    <col min="7179" max="7179" width="36.7109375" style="31" customWidth="1"/>
    <col min="7180" max="7180" width="31.85546875" style="31" customWidth="1"/>
    <col min="7181" max="7430" width="9.140625" style="31"/>
    <col min="7431" max="7431" width="25.28515625" style="31" customWidth="1"/>
    <col min="7432" max="7433" width="44.7109375" style="31" customWidth="1"/>
    <col min="7434" max="7434" width="34.5703125" style="31" customWidth="1"/>
    <col min="7435" max="7435" width="36.7109375" style="31" customWidth="1"/>
    <col min="7436" max="7436" width="31.85546875" style="31" customWidth="1"/>
    <col min="7437" max="7686" width="9.140625" style="31"/>
    <col min="7687" max="7687" width="25.28515625" style="31" customWidth="1"/>
    <col min="7688" max="7689" width="44.7109375" style="31" customWidth="1"/>
    <col min="7690" max="7690" width="34.5703125" style="31" customWidth="1"/>
    <col min="7691" max="7691" width="36.7109375" style="31" customWidth="1"/>
    <col min="7692" max="7692" width="31.85546875" style="31" customWidth="1"/>
    <col min="7693" max="7942" width="9.140625" style="31"/>
    <col min="7943" max="7943" width="25.28515625" style="31" customWidth="1"/>
    <col min="7944" max="7945" width="44.7109375" style="31" customWidth="1"/>
    <col min="7946" max="7946" width="34.5703125" style="31" customWidth="1"/>
    <col min="7947" max="7947" width="36.7109375" style="31" customWidth="1"/>
    <col min="7948" max="7948" width="31.85546875" style="31" customWidth="1"/>
    <col min="7949" max="8198" width="9.140625" style="31"/>
    <col min="8199" max="8199" width="25.28515625" style="31" customWidth="1"/>
    <col min="8200" max="8201" width="44.7109375" style="31" customWidth="1"/>
    <col min="8202" max="8202" width="34.5703125" style="31" customWidth="1"/>
    <col min="8203" max="8203" width="36.7109375" style="31" customWidth="1"/>
    <col min="8204" max="8204" width="31.85546875" style="31" customWidth="1"/>
    <col min="8205" max="8454" width="9.140625" style="31"/>
    <col min="8455" max="8455" width="25.28515625" style="31" customWidth="1"/>
    <col min="8456" max="8457" width="44.7109375" style="31" customWidth="1"/>
    <col min="8458" max="8458" width="34.5703125" style="31" customWidth="1"/>
    <col min="8459" max="8459" width="36.7109375" style="31" customWidth="1"/>
    <col min="8460" max="8460" width="31.85546875" style="31" customWidth="1"/>
    <col min="8461" max="8710" width="9.140625" style="31"/>
    <col min="8711" max="8711" width="25.28515625" style="31" customWidth="1"/>
    <col min="8712" max="8713" width="44.7109375" style="31" customWidth="1"/>
    <col min="8714" max="8714" width="34.5703125" style="31" customWidth="1"/>
    <col min="8715" max="8715" width="36.7109375" style="31" customWidth="1"/>
    <col min="8716" max="8716" width="31.85546875" style="31" customWidth="1"/>
    <col min="8717" max="8966" width="9.140625" style="31"/>
    <col min="8967" max="8967" width="25.28515625" style="31" customWidth="1"/>
    <col min="8968" max="8969" width="44.7109375" style="31" customWidth="1"/>
    <col min="8970" max="8970" width="34.5703125" style="31" customWidth="1"/>
    <col min="8971" max="8971" width="36.7109375" style="31" customWidth="1"/>
    <col min="8972" max="8972" width="31.85546875" style="31" customWidth="1"/>
    <col min="8973" max="9222" width="9.140625" style="31"/>
    <col min="9223" max="9223" width="25.28515625" style="31" customWidth="1"/>
    <col min="9224" max="9225" width="44.7109375" style="31" customWidth="1"/>
    <col min="9226" max="9226" width="34.5703125" style="31" customWidth="1"/>
    <col min="9227" max="9227" width="36.7109375" style="31" customWidth="1"/>
    <col min="9228" max="9228" width="31.85546875" style="31" customWidth="1"/>
    <col min="9229" max="9478" width="9.140625" style="31"/>
    <col min="9479" max="9479" width="25.28515625" style="31" customWidth="1"/>
    <col min="9480" max="9481" width="44.7109375" style="31" customWidth="1"/>
    <col min="9482" max="9482" width="34.5703125" style="31" customWidth="1"/>
    <col min="9483" max="9483" width="36.7109375" style="31" customWidth="1"/>
    <col min="9484" max="9484" width="31.85546875" style="31" customWidth="1"/>
    <col min="9485" max="9734" width="9.140625" style="31"/>
    <col min="9735" max="9735" width="25.28515625" style="31" customWidth="1"/>
    <col min="9736" max="9737" width="44.7109375" style="31" customWidth="1"/>
    <col min="9738" max="9738" width="34.5703125" style="31" customWidth="1"/>
    <col min="9739" max="9739" width="36.7109375" style="31" customWidth="1"/>
    <col min="9740" max="9740" width="31.85546875" style="31" customWidth="1"/>
    <col min="9741" max="9990" width="9.140625" style="31"/>
    <col min="9991" max="9991" width="25.28515625" style="31" customWidth="1"/>
    <col min="9992" max="9993" width="44.7109375" style="31" customWidth="1"/>
    <col min="9994" max="9994" width="34.5703125" style="31" customWidth="1"/>
    <col min="9995" max="9995" width="36.7109375" style="31" customWidth="1"/>
    <col min="9996" max="9996" width="31.85546875" style="31" customWidth="1"/>
    <col min="9997" max="10246" width="9.140625" style="31"/>
    <col min="10247" max="10247" width="25.28515625" style="31" customWidth="1"/>
    <col min="10248" max="10249" width="44.7109375" style="31" customWidth="1"/>
    <col min="10250" max="10250" width="34.5703125" style="31" customWidth="1"/>
    <col min="10251" max="10251" width="36.7109375" style="31" customWidth="1"/>
    <col min="10252" max="10252" width="31.85546875" style="31" customWidth="1"/>
    <col min="10253" max="10502" width="9.140625" style="31"/>
    <col min="10503" max="10503" width="25.28515625" style="31" customWidth="1"/>
    <col min="10504" max="10505" width="44.7109375" style="31" customWidth="1"/>
    <col min="10506" max="10506" width="34.5703125" style="31" customWidth="1"/>
    <col min="10507" max="10507" width="36.7109375" style="31" customWidth="1"/>
    <col min="10508" max="10508" width="31.85546875" style="31" customWidth="1"/>
    <col min="10509" max="10758" width="9.140625" style="31"/>
    <col min="10759" max="10759" width="25.28515625" style="31" customWidth="1"/>
    <col min="10760" max="10761" width="44.7109375" style="31" customWidth="1"/>
    <col min="10762" max="10762" width="34.5703125" style="31" customWidth="1"/>
    <col min="10763" max="10763" width="36.7109375" style="31" customWidth="1"/>
    <col min="10764" max="10764" width="31.85546875" style="31" customWidth="1"/>
    <col min="10765" max="11014" width="9.140625" style="31"/>
    <col min="11015" max="11015" width="25.28515625" style="31" customWidth="1"/>
    <col min="11016" max="11017" width="44.7109375" style="31" customWidth="1"/>
    <col min="11018" max="11018" width="34.5703125" style="31" customWidth="1"/>
    <col min="11019" max="11019" width="36.7109375" style="31" customWidth="1"/>
    <col min="11020" max="11020" width="31.85546875" style="31" customWidth="1"/>
    <col min="11021" max="11270" width="9.140625" style="31"/>
    <col min="11271" max="11271" width="25.28515625" style="31" customWidth="1"/>
    <col min="11272" max="11273" width="44.7109375" style="31" customWidth="1"/>
    <col min="11274" max="11274" width="34.5703125" style="31" customWidth="1"/>
    <col min="11275" max="11275" width="36.7109375" style="31" customWidth="1"/>
    <col min="11276" max="11276" width="31.85546875" style="31" customWidth="1"/>
    <col min="11277" max="11526" width="9.140625" style="31"/>
    <col min="11527" max="11527" width="25.28515625" style="31" customWidth="1"/>
    <col min="11528" max="11529" width="44.7109375" style="31" customWidth="1"/>
    <col min="11530" max="11530" width="34.5703125" style="31" customWidth="1"/>
    <col min="11531" max="11531" width="36.7109375" style="31" customWidth="1"/>
    <col min="11532" max="11532" width="31.85546875" style="31" customWidth="1"/>
    <col min="11533" max="11782" width="9.140625" style="31"/>
    <col min="11783" max="11783" width="25.28515625" style="31" customWidth="1"/>
    <col min="11784" max="11785" width="44.7109375" style="31" customWidth="1"/>
    <col min="11786" max="11786" width="34.5703125" style="31" customWidth="1"/>
    <col min="11787" max="11787" width="36.7109375" style="31" customWidth="1"/>
    <col min="11788" max="11788" width="31.85546875" style="31" customWidth="1"/>
    <col min="11789" max="12038" width="9.140625" style="31"/>
    <col min="12039" max="12039" width="25.28515625" style="31" customWidth="1"/>
    <col min="12040" max="12041" width="44.7109375" style="31" customWidth="1"/>
    <col min="12042" max="12042" width="34.5703125" style="31" customWidth="1"/>
    <col min="12043" max="12043" width="36.7109375" style="31" customWidth="1"/>
    <col min="12044" max="12044" width="31.85546875" style="31" customWidth="1"/>
    <col min="12045" max="12294" width="9.140625" style="31"/>
    <col min="12295" max="12295" width="25.28515625" style="31" customWidth="1"/>
    <col min="12296" max="12297" width="44.7109375" style="31" customWidth="1"/>
    <col min="12298" max="12298" width="34.5703125" style="31" customWidth="1"/>
    <col min="12299" max="12299" width="36.7109375" style="31" customWidth="1"/>
    <col min="12300" max="12300" width="31.85546875" style="31" customWidth="1"/>
    <col min="12301" max="12550" width="9.140625" style="31"/>
    <col min="12551" max="12551" width="25.28515625" style="31" customWidth="1"/>
    <col min="12552" max="12553" width="44.7109375" style="31" customWidth="1"/>
    <col min="12554" max="12554" width="34.5703125" style="31" customWidth="1"/>
    <col min="12555" max="12555" width="36.7109375" style="31" customWidth="1"/>
    <col min="12556" max="12556" width="31.85546875" style="31" customWidth="1"/>
    <col min="12557" max="12806" width="9.140625" style="31"/>
    <col min="12807" max="12807" width="25.28515625" style="31" customWidth="1"/>
    <col min="12808" max="12809" width="44.7109375" style="31" customWidth="1"/>
    <col min="12810" max="12810" width="34.5703125" style="31" customWidth="1"/>
    <col min="12811" max="12811" width="36.7109375" style="31" customWidth="1"/>
    <col min="12812" max="12812" width="31.85546875" style="31" customWidth="1"/>
    <col min="12813" max="13062" width="9.140625" style="31"/>
    <col min="13063" max="13063" width="25.28515625" style="31" customWidth="1"/>
    <col min="13064" max="13065" width="44.7109375" style="31" customWidth="1"/>
    <col min="13066" max="13066" width="34.5703125" style="31" customWidth="1"/>
    <col min="13067" max="13067" width="36.7109375" style="31" customWidth="1"/>
    <col min="13068" max="13068" width="31.85546875" style="31" customWidth="1"/>
    <col min="13069" max="13318" width="9.140625" style="31"/>
    <col min="13319" max="13319" width="25.28515625" style="31" customWidth="1"/>
    <col min="13320" max="13321" width="44.7109375" style="31" customWidth="1"/>
    <col min="13322" max="13322" width="34.5703125" style="31" customWidth="1"/>
    <col min="13323" max="13323" width="36.7109375" style="31" customWidth="1"/>
    <col min="13324" max="13324" width="31.85546875" style="31" customWidth="1"/>
    <col min="13325" max="13574" width="9.140625" style="31"/>
    <col min="13575" max="13575" width="25.28515625" style="31" customWidth="1"/>
    <col min="13576" max="13577" width="44.7109375" style="31" customWidth="1"/>
    <col min="13578" max="13578" width="34.5703125" style="31" customWidth="1"/>
    <col min="13579" max="13579" width="36.7109375" style="31" customWidth="1"/>
    <col min="13580" max="13580" width="31.85546875" style="31" customWidth="1"/>
    <col min="13581" max="13830" width="9.140625" style="31"/>
    <col min="13831" max="13831" width="25.28515625" style="31" customWidth="1"/>
    <col min="13832" max="13833" width="44.7109375" style="31" customWidth="1"/>
    <col min="13834" max="13834" width="34.5703125" style="31" customWidth="1"/>
    <col min="13835" max="13835" width="36.7109375" style="31" customWidth="1"/>
    <col min="13836" max="13836" width="31.85546875" style="31" customWidth="1"/>
    <col min="13837" max="14086" width="9.140625" style="31"/>
    <col min="14087" max="14087" width="25.28515625" style="31" customWidth="1"/>
    <col min="14088" max="14089" width="44.7109375" style="31" customWidth="1"/>
    <col min="14090" max="14090" width="34.5703125" style="31" customWidth="1"/>
    <col min="14091" max="14091" width="36.7109375" style="31" customWidth="1"/>
    <col min="14092" max="14092" width="31.85546875" style="31" customWidth="1"/>
    <col min="14093" max="14342" width="9.140625" style="31"/>
    <col min="14343" max="14343" width="25.28515625" style="31" customWidth="1"/>
    <col min="14344" max="14345" width="44.7109375" style="31" customWidth="1"/>
    <col min="14346" max="14346" width="34.5703125" style="31" customWidth="1"/>
    <col min="14347" max="14347" width="36.7109375" style="31" customWidth="1"/>
    <col min="14348" max="14348" width="31.85546875" style="31" customWidth="1"/>
    <col min="14349" max="14598" width="9.140625" style="31"/>
    <col min="14599" max="14599" width="25.28515625" style="31" customWidth="1"/>
    <col min="14600" max="14601" width="44.7109375" style="31" customWidth="1"/>
    <col min="14602" max="14602" width="34.5703125" style="31" customWidth="1"/>
    <col min="14603" max="14603" width="36.7109375" style="31" customWidth="1"/>
    <col min="14604" max="14604" width="31.85546875" style="31" customWidth="1"/>
    <col min="14605" max="14854" width="9.140625" style="31"/>
    <col min="14855" max="14855" width="25.28515625" style="31" customWidth="1"/>
    <col min="14856" max="14857" width="44.7109375" style="31" customWidth="1"/>
    <col min="14858" max="14858" width="34.5703125" style="31" customWidth="1"/>
    <col min="14859" max="14859" width="36.7109375" style="31" customWidth="1"/>
    <col min="14860" max="14860" width="31.85546875" style="31" customWidth="1"/>
    <col min="14861" max="15110" width="9.140625" style="31"/>
    <col min="15111" max="15111" width="25.28515625" style="31" customWidth="1"/>
    <col min="15112" max="15113" width="44.7109375" style="31" customWidth="1"/>
    <col min="15114" max="15114" width="34.5703125" style="31" customWidth="1"/>
    <col min="15115" max="15115" width="36.7109375" style="31" customWidth="1"/>
    <col min="15116" max="15116" width="31.85546875" style="31" customWidth="1"/>
    <col min="15117" max="15366" width="9.140625" style="31"/>
    <col min="15367" max="15367" width="25.28515625" style="31" customWidth="1"/>
    <col min="15368" max="15369" width="44.7109375" style="31" customWidth="1"/>
    <col min="15370" max="15370" width="34.5703125" style="31" customWidth="1"/>
    <col min="15371" max="15371" width="36.7109375" style="31" customWidth="1"/>
    <col min="15372" max="15372" width="31.85546875" style="31" customWidth="1"/>
    <col min="15373" max="15622" width="9.140625" style="31"/>
    <col min="15623" max="15623" width="25.28515625" style="31" customWidth="1"/>
    <col min="15624" max="15625" width="44.7109375" style="31" customWidth="1"/>
    <col min="15626" max="15626" width="34.5703125" style="31" customWidth="1"/>
    <col min="15627" max="15627" width="36.7109375" style="31" customWidth="1"/>
    <col min="15628" max="15628" width="31.85546875" style="31" customWidth="1"/>
    <col min="15629" max="15878" width="9.140625" style="31"/>
    <col min="15879" max="15879" width="25.28515625" style="31" customWidth="1"/>
    <col min="15880" max="15881" width="44.7109375" style="31" customWidth="1"/>
    <col min="15882" max="15882" width="34.5703125" style="31" customWidth="1"/>
    <col min="15883" max="15883" width="36.7109375" style="31" customWidth="1"/>
    <col min="15884" max="15884" width="31.85546875" style="31" customWidth="1"/>
    <col min="15885" max="16134" width="9.140625" style="31"/>
    <col min="16135" max="16135" width="25.28515625" style="31" customWidth="1"/>
    <col min="16136" max="16137" width="44.7109375" style="31" customWidth="1"/>
    <col min="16138" max="16138" width="34.5703125" style="31" customWidth="1"/>
    <col min="16139" max="16139" width="36.7109375" style="31" customWidth="1"/>
    <col min="16140" max="16140" width="31.85546875" style="31" customWidth="1"/>
    <col min="16141" max="16384" width="9.140625" style="31"/>
  </cols>
  <sheetData>
    <row r="1" spans="1:18" ht="46.5" customHeight="1" x14ac:dyDescent="0.3">
      <c r="J1" s="85" t="s">
        <v>573</v>
      </c>
      <c r="P1" s="246" t="s">
        <v>542</v>
      </c>
      <c r="Q1" s="246"/>
      <c r="R1" s="246"/>
    </row>
    <row r="2" spans="1:18" ht="87.75" customHeight="1" x14ac:dyDescent="0.3">
      <c r="I2" s="32"/>
      <c r="J2" s="32"/>
      <c r="P2" s="247" t="s">
        <v>563</v>
      </c>
      <c r="Q2" s="247"/>
      <c r="R2" s="247"/>
    </row>
    <row r="3" spans="1:18" ht="34.5" customHeight="1" x14ac:dyDescent="0.3">
      <c r="B3" s="33"/>
      <c r="C3" s="33"/>
      <c r="D3" s="33"/>
      <c r="E3" s="33"/>
      <c r="F3" s="33"/>
      <c r="G3" s="33"/>
      <c r="H3" s="33"/>
      <c r="I3" s="34"/>
      <c r="J3" s="35"/>
      <c r="K3" s="36"/>
      <c r="L3" s="37"/>
      <c r="M3" s="36"/>
      <c r="N3" s="36"/>
      <c r="O3" s="36"/>
      <c r="P3" s="118"/>
      <c r="Q3" s="38"/>
      <c r="R3" s="118" t="s">
        <v>253</v>
      </c>
    </row>
    <row r="4" spans="1:18" ht="19.5" x14ac:dyDescent="0.3">
      <c r="B4" s="33"/>
      <c r="C4" s="33"/>
      <c r="D4" s="33"/>
      <c r="E4" s="33"/>
      <c r="F4" s="33"/>
      <c r="G4" s="33"/>
      <c r="H4" s="33"/>
      <c r="I4" s="36"/>
      <c r="J4" s="39"/>
      <c r="K4" s="36"/>
      <c r="L4" s="37"/>
      <c r="M4" s="36"/>
      <c r="N4" s="36"/>
      <c r="O4" s="36"/>
      <c r="P4" s="238" t="s">
        <v>163</v>
      </c>
      <c r="Q4" s="238"/>
      <c r="R4" s="238"/>
    </row>
    <row r="5" spans="1:18" ht="111" customHeight="1" x14ac:dyDescent="0.25">
      <c r="A5" s="40"/>
      <c r="B5" s="40"/>
      <c r="C5" s="239" t="s">
        <v>164</v>
      </c>
      <c r="D5" s="239"/>
      <c r="E5" s="239"/>
      <c r="F5" s="239"/>
      <c r="G5" s="239"/>
      <c r="H5" s="239"/>
      <c r="I5" s="239"/>
      <c r="J5" s="239"/>
      <c r="K5" s="239"/>
      <c r="L5" s="239"/>
      <c r="M5" s="239"/>
      <c r="N5" s="239"/>
      <c r="O5" s="239"/>
      <c r="P5" s="40"/>
      <c r="Q5" s="40"/>
      <c r="R5" s="40"/>
    </row>
    <row r="6" spans="1:18" x14ac:dyDescent="0.25">
      <c r="A6" s="41"/>
      <c r="B6" s="42"/>
      <c r="C6" s="42"/>
      <c r="D6" s="42"/>
      <c r="E6" s="42"/>
      <c r="F6" s="42"/>
      <c r="G6" s="42"/>
      <c r="H6" s="42"/>
      <c r="I6" s="43"/>
      <c r="J6" s="44"/>
      <c r="K6" s="43"/>
      <c r="L6" s="43"/>
    </row>
    <row r="7" spans="1:18" ht="42" customHeight="1" x14ac:dyDescent="0.25">
      <c r="A7" s="240" t="s">
        <v>165</v>
      </c>
      <c r="B7" s="240" t="s">
        <v>166</v>
      </c>
      <c r="C7" s="240" t="s">
        <v>167</v>
      </c>
      <c r="D7" s="240" t="s">
        <v>168</v>
      </c>
      <c r="E7" s="240" t="s">
        <v>169</v>
      </c>
      <c r="F7" s="240" t="s">
        <v>170</v>
      </c>
      <c r="G7" s="240" t="s">
        <v>171</v>
      </c>
      <c r="H7" s="240" t="s">
        <v>172</v>
      </c>
      <c r="I7" s="240" t="s">
        <v>173</v>
      </c>
      <c r="J7" s="240" t="s">
        <v>2</v>
      </c>
      <c r="K7" s="242" t="s">
        <v>174</v>
      </c>
      <c r="L7" s="243"/>
      <c r="M7" s="243"/>
      <c r="N7" s="243"/>
      <c r="O7" s="243"/>
      <c r="P7" s="244"/>
      <c r="Q7" s="240" t="s">
        <v>175</v>
      </c>
      <c r="R7" s="240" t="s">
        <v>176</v>
      </c>
    </row>
    <row r="8" spans="1:18" ht="156.75" customHeight="1" x14ac:dyDescent="0.25">
      <c r="A8" s="241"/>
      <c r="B8" s="241"/>
      <c r="C8" s="241"/>
      <c r="D8" s="241"/>
      <c r="E8" s="241"/>
      <c r="F8" s="241"/>
      <c r="G8" s="241"/>
      <c r="H8" s="241"/>
      <c r="I8" s="241"/>
      <c r="J8" s="241"/>
      <c r="K8" s="117" t="s">
        <v>177</v>
      </c>
      <c r="L8" s="112">
        <v>2023</v>
      </c>
      <c r="M8" s="112">
        <v>2024</v>
      </c>
      <c r="N8" s="112">
        <v>2025</v>
      </c>
      <c r="O8" s="112">
        <v>2026</v>
      </c>
      <c r="P8" s="112">
        <v>2027</v>
      </c>
      <c r="Q8" s="241"/>
      <c r="R8" s="245"/>
    </row>
    <row r="9" spans="1:18" ht="23.25" customHeight="1" x14ac:dyDescent="0.25">
      <c r="A9" s="115">
        <v>1</v>
      </c>
      <c r="B9" s="115">
        <v>2</v>
      </c>
      <c r="C9" s="115">
        <v>3</v>
      </c>
      <c r="D9" s="115">
        <v>4</v>
      </c>
      <c r="E9" s="115">
        <v>5</v>
      </c>
      <c r="F9" s="115">
        <v>6</v>
      </c>
      <c r="G9" s="115">
        <v>7</v>
      </c>
      <c r="H9" s="115">
        <v>8</v>
      </c>
      <c r="I9" s="115">
        <v>9</v>
      </c>
      <c r="J9" s="115">
        <v>10</v>
      </c>
      <c r="K9" s="115">
        <v>11</v>
      </c>
      <c r="L9" s="115">
        <v>12</v>
      </c>
      <c r="M9" s="115">
        <v>13</v>
      </c>
      <c r="N9" s="115">
        <v>14</v>
      </c>
      <c r="O9" s="115">
        <v>15</v>
      </c>
      <c r="P9" s="115">
        <v>16</v>
      </c>
      <c r="Q9" s="115">
        <v>17</v>
      </c>
      <c r="R9" s="115">
        <v>18</v>
      </c>
    </row>
    <row r="10" spans="1:18" ht="23.25" customHeight="1" x14ac:dyDescent="0.3">
      <c r="A10" s="224" t="s">
        <v>132</v>
      </c>
      <c r="B10" s="225"/>
      <c r="C10" s="225"/>
      <c r="D10" s="225"/>
      <c r="E10" s="225"/>
      <c r="F10" s="225"/>
      <c r="G10" s="225"/>
      <c r="H10" s="225"/>
      <c r="I10" s="225"/>
      <c r="J10" s="225"/>
      <c r="K10" s="225"/>
      <c r="L10" s="225"/>
      <c r="M10" s="225"/>
      <c r="N10" s="225"/>
      <c r="O10" s="225"/>
      <c r="P10" s="225"/>
      <c r="Q10" s="225"/>
      <c r="R10" s="226"/>
    </row>
    <row r="11" spans="1:18" ht="24.75" customHeight="1" x14ac:dyDescent="0.3">
      <c r="A11" s="224" t="s">
        <v>69</v>
      </c>
      <c r="B11" s="225"/>
      <c r="C11" s="225"/>
      <c r="D11" s="225"/>
      <c r="E11" s="225"/>
      <c r="F11" s="225"/>
      <c r="G11" s="225"/>
      <c r="H11" s="225"/>
      <c r="I11" s="225"/>
      <c r="J11" s="225"/>
      <c r="K11" s="225"/>
      <c r="L11" s="225"/>
      <c r="M11" s="225"/>
      <c r="N11" s="225"/>
      <c r="O11" s="225"/>
      <c r="P11" s="225"/>
      <c r="Q11" s="225"/>
      <c r="R11" s="226"/>
    </row>
    <row r="12" spans="1:18" ht="25.5" customHeight="1" x14ac:dyDescent="0.25">
      <c r="A12" s="208">
        <v>1</v>
      </c>
      <c r="B12" s="205" t="s">
        <v>59</v>
      </c>
      <c r="C12" s="205" t="s">
        <v>285</v>
      </c>
      <c r="D12" s="211" t="s">
        <v>195</v>
      </c>
      <c r="E12" s="211" t="s">
        <v>210</v>
      </c>
      <c r="F12" s="211" t="s">
        <v>287</v>
      </c>
      <c r="G12" s="214">
        <v>45991</v>
      </c>
      <c r="H12" s="209">
        <f>K12+I12</f>
        <v>140756.22949999999</v>
      </c>
      <c r="I12" s="116">
        <v>8473.1494999999995</v>
      </c>
      <c r="J12" s="115" t="s">
        <v>14</v>
      </c>
      <c r="K12" s="116">
        <f>L12+M12+N12+O12+P12</f>
        <v>132283.07999999999</v>
      </c>
      <c r="L12" s="116">
        <f>L13+L14</f>
        <v>960.78</v>
      </c>
      <c r="M12" s="116">
        <f t="shared" ref="M12:P12" si="0">M13+M14</f>
        <v>43437.279999999999</v>
      </c>
      <c r="N12" s="116">
        <f t="shared" si="0"/>
        <v>87885.01999999999</v>
      </c>
      <c r="O12" s="116">
        <f t="shared" si="0"/>
        <v>0</v>
      </c>
      <c r="P12" s="116">
        <f t="shared" si="0"/>
        <v>0</v>
      </c>
      <c r="Q12" s="45">
        <v>0</v>
      </c>
      <c r="R12" s="205" t="s">
        <v>181</v>
      </c>
    </row>
    <row r="13" spans="1:18" ht="42.75" customHeight="1" x14ac:dyDescent="0.25">
      <c r="A13" s="208"/>
      <c r="B13" s="205"/>
      <c r="C13" s="205"/>
      <c r="D13" s="212"/>
      <c r="E13" s="212"/>
      <c r="F13" s="212"/>
      <c r="G13" s="212"/>
      <c r="H13" s="209"/>
      <c r="I13" s="113">
        <v>5295.7184399999996</v>
      </c>
      <c r="J13" s="112" t="s">
        <v>197</v>
      </c>
      <c r="K13" s="116">
        <f>L13+M13+N13+O13+P13</f>
        <v>77275.34</v>
      </c>
      <c r="L13" s="116">
        <v>600.49</v>
      </c>
      <c r="M13" s="116">
        <v>25350</v>
      </c>
      <c r="N13" s="46">
        <v>51324.85</v>
      </c>
      <c r="O13" s="46">
        <v>0</v>
      </c>
      <c r="P13" s="46">
        <v>0</v>
      </c>
      <c r="Q13" s="45">
        <v>0</v>
      </c>
      <c r="R13" s="205"/>
    </row>
    <row r="14" spans="1:18" ht="69" customHeight="1" x14ac:dyDescent="0.25">
      <c r="A14" s="208"/>
      <c r="B14" s="205"/>
      <c r="C14" s="205"/>
      <c r="D14" s="213"/>
      <c r="E14" s="213"/>
      <c r="F14" s="213"/>
      <c r="G14" s="213"/>
      <c r="H14" s="209"/>
      <c r="I14" s="113">
        <v>3177.4310599999999</v>
      </c>
      <c r="J14" s="112" t="s">
        <v>18</v>
      </c>
      <c r="K14" s="116">
        <f t="shared" ref="K14:K32" si="1">L14+M14+N14+O14+P14</f>
        <v>55007.74</v>
      </c>
      <c r="L14" s="116">
        <v>360.29</v>
      </c>
      <c r="M14" s="116">
        <f>18087.28</f>
        <v>18087.28</v>
      </c>
      <c r="N14" s="46">
        <v>36560.17</v>
      </c>
      <c r="O14" s="46">
        <v>0</v>
      </c>
      <c r="P14" s="46">
        <v>0</v>
      </c>
      <c r="Q14" s="45">
        <v>0</v>
      </c>
      <c r="R14" s="205"/>
    </row>
    <row r="15" spans="1:18" ht="54" customHeight="1" x14ac:dyDescent="0.25">
      <c r="A15" s="208">
        <v>2</v>
      </c>
      <c r="B15" s="205" t="s">
        <v>476</v>
      </c>
      <c r="C15" s="205" t="s">
        <v>198</v>
      </c>
      <c r="D15" s="211" t="s">
        <v>199</v>
      </c>
      <c r="E15" s="211" t="s">
        <v>180</v>
      </c>
      <c r="F15" s="211" t="s">
        <v>286</v>
      </c>
      <c r="G15" s="214">
        <v>47087</v>
      </c>
      <c r="H15" s="209">
        <v>143175.45000000001</v>
      </c>
      <c r="I15" s="116">
        <v>0</v>
      </c>
      <c r="J15" s="115" t="s">
        <v>14</v>
      </c>
      <c r="K15" s="116">
        <f t="shared" si="1"/>
        <v>15288.510000000002</v>
      </c>
      <c r="L15" s="116">
        <v>0</v>
      </c>
      <c r="M15" s="116">
        <v>0</v>
      </c>
      <c r="N15" s="116">
        <v>0</v>
      </c>
      <c r="O15" s="116">
        <v>0</v>
      </c>
      <c r="P15" s="116">
        <v>15288.510000000002</v>
      </c>
      <c r="Q15" s="45">
        <v>0</v>
      </c>
      <c r="R15" s="205" t="s">
        <v>181</v>
      </c>
    </row>
    <row r="16" spans="1:18" ht="53.25" customHeight="1" x14ac:dyDescent="0.25">
      <c r="A16" s="208"/>
      <c r="B16" s="205"/>
      <c r="C16" s="205"/>
      <c r="D16" s="212"/>
      <c r="E16" s="212"/>
      <c r="F16" s="212"/>
      <c r="G16" s="215"/>
      <c r="H16" s="209"/>
      <c r="I16" s="113">
        <v>0</v>
      </c>
      <c r="J16" s="112" t="s">
        <v>197</v>
      </c>
      <c r="K16" s="116">
        <f t="shared" si="1"/>
        <v>9601.2000000000007</v>
      </c>
      <c r="L16" s="116">
        <v>0</v>
      </c>
      <c r="M16" s="116">
        <v>0</v>
      </c>
      <c r="N16" s="46">
        <v>0</v>
      </c>
      <c r="O16" s="46">
        <v>0</v>
      </c>
      <c r="P16" s="46">
        <v>9601.2000000000007</v>
      </c>
      <c r="Q16" s="45">
        <v>0</v>
      </c>
      <c r="R16" s="205"/>
    </row>
    <row r="17" spans="1:18" ht="65.45" customHeight="1" x14ac:dyDescent="0.25">
      <c r="A17" s="208"/>
      <c r="B17" s="205"/>
      <c r="C17" s="205"/>
      <c r="D17" s="213"/>
      <c r="E17" s="213"/>
      <c r="F17" s="213"/>
      <c r="G17" s="216"/>
      <c r="H17" s="209"/>
      <c r="I17" s="113">
        <v>0</v>
      </c>
      <c r="J17" s="112" t="s">
        <v>18</v>
      </c>
      <c r="K17" s="116">
        <f t="shared" si="1"/>
        <v>5687.31</v>
      </c>
      <c r="L17" s="116">
        <v>0</v>
      </c>
      <c r="M17" s="116">
        <v>0</v>
      </c>
      <c r="N17" s="46">
        <v>0</v>
      </c>
      <c r="O17" s="46">
        <v>0</v>
      </c>
      <c r="P17" s="46">
        <v>5687.31</v>
      </c>
      <c r="Q17" s="45">
        <v>0</v>
      </c>
      <c r="R17" s="205"/>
    </row>
    <row r="18" spans="1:18" ht="26.25" customHeight="1" x14ac:dyDescent="0.25">
      <c r="A18" s="208">
        <v>3</v>
      </c>
      <c r="B18" s="211" t="s">
        <v>97</v>
      </c>
      <c r="C18" s="205" t="s">
        <v>183</v>
      </c>
      <c r="D18" s="211" t="s">
        <v>200</v>
      </c>
      <c r="E18" s="211" t="s">
        <v>180</v>
      </c>
      <c r="F18" s="211" t="s">
        <v>286</v>
      </c>
      <c r="G18" s="214">
        <v>47087</v>
      </c>
      <c r="H18" s="209">
        <v>53980.639999999999</v>
      </c>
      <c r="I18" s="116">
        <v>0</v>
      </c>
      <c r="J18" s="115" t="s">
        <v>14</v>
      </c>
      <c r="K18" s="116">
        <f t="shared" si="1"/>
        <v>36010</v>
      </c>
      <c r="L18" s="116">
        <v>0</v>
      </c>
      <c r="M18" s="116">
        <v>0</v>
      </c>
      <c r="N18" s="116">
        <v>0</v>
      </c>
      <c r="O18" s="116">
        <v>0</v>
      </c>
      <c r="P18" s="116">
        <v>36010</v>
      </c>
      <c r="Q18" s="45">
        <v>0</v>
      </c>
      <c r="R18" s="205" t="s">
        <v>181</v>
      </c>
    </row>
    <row r="19" spans="1:18" ht="46.5" customHeight="1" x14ac:dyDescent="0.25">
      <c r="A19" s="208"/>
      <c r="B19" s="212"/>
      <c r="C19" s="205"/>
      <c r="D19" s="212"/>
      <c r="E19" s="212"/>
      <c r="F19" s="212"/>
      <c r="G19" s="212"/>
      <c r="H19" s="209"/>
      <c r="I19" s="113">
        <v>0</v>
      </c>
      <c r="J19" s="112" t="s">
        <v>197</v>
      </c>
      <c r="K19" s="116">
        <f t="shared" si="1"/>
        <v>22038.12</v>
      </c>
      <c r="L19" s="116">
        <v>0</v>
      </c>
      <c r="M19" s="116">
        <v>0</v>
      </c>
      <c r="N19" s="46">
        <v>0</v>
      </c>
      <c r="O19" s="46">
        <v>0</v>
      </c>
      <c r="P19" s="46">
        <v>22038.12</v>
      </c>
      <c r="Q19" s="45">
        <v>0</v>
      </c>
      <c r="R19" s="205"/>
    </row>
    <row r="20" spans="1:18" ht="62.25" customHeight="1" x14ac:dyDescent="0.25">
      <c r="A20" s="208"/>
      <c r="B20" s="213"/>
      <c r="C20" s="205"/>
      <c r="D20" s="213"/>
      <c r="E20" s="213"/>
      <c r="F20" s="213"/>
      <c r="G20" s="213"/>
      <c r="H20" s="209"/>
      <c r="I20" s="113">
        <v>0</v>
      </c>
      <c r="J20" s="112" t="s">
        <v>18</v>
      </c>
      <c r="K20" s="116">
        <f t="shared" si="1"/>
        <v>13971.88</v>
      </c>
      <c r="L20" s="116">
        <v>0</v>
      </c>
      <c r="M20" s="116">
        <v>0</v>
      </c>
      <c r="N20" s="46">
        <v>0</v>
      </c>
      <c r="O20" s="46">
        <v>0</v>
      </c>
      <c r="P20" s="46">
        <v>13971.88</v>
      </c>
      <c r="Q20" s="45">
        <v>0</v>
      </c>
      <c r="R20" s="205"/>
    </row>
    <row r="21" spans="1:18" ht="29.25" customHeight="1" x14ac:dyDescent="0.25">
      <c r="A21" s="208">
        <v>4</v>
      </c>
      <c r="B21" s="205" t="s">
        <v>138</v>
      </c>
      <c r="C21" s="205" t="s">
        <v>201</v>
      </c>
      <c r="D21" s="205" t="s">
        <v>202</v>
      </c>
      <c r="E21" s="205" t="s">
        <v>180</v>
      </c>
      <c r="F21" s="205" t="s">
        <v>286</v>
      </c>
      <c r="G21" s="206">
        <v>47087</v>
      </c>
      <c r="H21" s="209">
        <v>258497.99</v>
      </c>
      <c r="I21" s="116">
        <v>0</v>
      </c>
      <c r="J21" s="115" t="s">
        <v>14</v>
      </c>
      <c r="K21" s="116">
        <f t="shared" si="1"/>
        <v>172331.99</v>
      </c>
      <c r="L21" s="116">
        <v>0</v>
      </c>
      <c r="M21" s="116">
        <v>0</v>
      </c>
      <c r="N21" s="116">
        <v>0</v>
      </c>
      <c r="O21" s="116">
        <v>0</v>
      </c>
      <c r="P21" s="116">
        <v>172331.99</v>
      </c>
      <c r="Q21" s="45">
        <v>0</v>
      </c>
      <c r="R21" s="205" t="s">
        <v>181</v>
      </c>
    </row>
    <row r="22" spans="1:18" ht="42" customHeight="1" x14ac:dyDescent="0.25">
      <c r="A22" s="208"/>
      <c r="B22" s="205"/>
      <c r="C22" s="205"/>
      <c r="D22" s="205"/>
      <c r="E22" s="205"/>
      <c r="F22" s="205"/>
      <c r="G22" s="205"/>
      <c r="H22" s="209"/>
      <c r="I22" s="113">
        <v>0</v>
      </c>
      <c r="J22" s="112" t="s">
        <v>197</v>
      </c>
      <c r="K22" s="116">
        <f t="shared" si="1"/>
        <v>105467.18</v>
      </c>
      <c r="L22" s="116">
        <v>0</v>
      </c>
      <c r="M22" s="116">
        <v>0</v>
      </c>
      <c r="N22" s="46">
        <v>0</v>
      </c>
      <c r="O22" s="46">
        <v>0</v>
      </c>
      <c r="P22" s="46">
        <v>105467.18</v>
      </c>
      <c r="Q22" s="45">
        <v>0</v>
      </c>
      <c r="R22" s="205"/>
    </row>
    <row r="23" spans="1:18" ht="66.75" customHeight="1" x14ac:dyDescent="0.25">
      <c r="A23" s="208"/>
      <c r="B23" s="205"/>
      <c r="C23" s="205"/>
      <c r="D23" s="205"/>
      <c r="E23" s="205"/>
      <c r="F23" s="205"/>
      <c r="G23" s="205"/>
      <c r="H23" s="209"/>
      <c r="I23" s="113">
        <v>0</v>
      </c>
      <c r="J23" s="112" t="s">
        <v>18</v>
      </c>
      <c r="K23" s="116">
        <f t="shared" si="1"/>
        <v>66864.81</v>
      </c>
      <c r="L23" s="116">
        <v>0</v>
      </c>
      <c r="M23" s="116">
        <v>0</v>
      </c>
      <c r="N23" s="46">
        <v>0</v>
      </c>
      <c r="O23" s="46">
        <v>0</v>
      </c>
      <c r="P23" s="46">
        <v>66864.81</v>
      </c>
      <c r="Q23" s="45">
        <v>0</v>
      </c>
      <c r="R23" s="205"/>
    </row>
    <row r="24" spans="1:18" ht="30" customHeight="1" x14ac:dyDescent="0.25">
      <c r="A24" s="208">
        <v>5</v>
      </c>
      <c r="B24" s="205" t="s">
        <v>475</v>
      </c>
      <c r="C24" s="205" t="s">
        <v>544</v>
      </c>
      <c r="D24" s="205" t="s">
        <v>203</v>
      </c>
      <c r="E24" s="205" t="s">
        <v>180</v>
      </c>
      <c r="F24" s="205" t="s">
        <v>286</v>
      </c>
      <c r="G24" s="206">
        <v>47087</v>
      </c>
      <c r="H24" s="209">
        <v>270590</v>
      </c>
      <c r="I24" s="116">
        <v>0</v>
      </c>
      <c r="J24" s="115" t="s">
        <v>14</v>
      </c>
      <c r="K24" s="116">
        <f t="shared" si="1"/>
        <v>135295</v>
      </c>
      <c r="L24" s="116">
        <v>0</v>
      </c>
      <c r="M24" s="116">
        <v>0</v>
      </c>
      <c r="N24" s="116">
        <v>0</v>
      </c>
      <c r="O24" s="116">
        <v>0</v>
      </c>
      <c r="P24" s="116">
        <v>135295</v>
      </c>
      <c r="Q24" s="45">
        <v>0</v>
      </c>
      <c r="R24" s="205" t="s">
        <v>181</v>
      </c>
    </row>
    <row r="25" spans="1:18" ht="44.25" customHeight="1" x14ac:dyDescent="0.25">
      <c r="A25" s="208"/>
      <c r="B25" s="205"/>
      <c r="C25" s="205"/>
      <c r="D25" s="205"/>
      <c r="E25" s="205"/>
      <c r="F25" s="205"/>
      <c r="G25" s="205"/>
      <c r="H25" s="209"/>
      <c r="I25" s="113">
        <v>0</v>
      </c>
      <c r="J25" s="112" t="s">
        <v>197</v>
      </c>
      <c r="K25" s="116">
        <f t="shared" si="1"/>
        <v>82800.539999999994</v>
      </c>
      <c r="L25" s="116">
        <v>0</v>
      </c>
      <c r="M25" s="116">
        <v>0</v>
      </c>
      <c r="N25" s="46">
        <v>0</v>
      </c>
      <c r="O25" s="46">
        <v>0</v>
      </c>
      <c r="P25" s="46">
        <v>82800.539999999994</v>
      </c>
      <c r="Q25" s="45">
        <v>0</v>
      </c>
      <c r="R25" s="205"/>
    </row>
    <row r="26" spans="1:18" ht="65.25" customHeight="1" x14ac:dyDescent="0.25">
      <c r="A26" s="208"/>
      <c r="B26" s="205"/>
      <c r="C26" s="205"/>
      <c r="D26" s="205"/>
      <c r="E26" s="205"/>
      <c r="F26" s="205"/>
      <c r="G26" s="205"/>
      <c r="H26" s="209"/>
      <c r="I26" s="113">
        <v>0</v>
      </c>
      <c r="J26" s="112" t="s">
        <v>18</v>
      </c>
      <c r="K26" s="116">
        <f t="shared" si="1"/>
        <v>52494.46</v>
      </c>
      <c r="L26" s="116">
        <v>0</v>
      </c>
      <c r="M26" s="116">
        <v>0</v>
      </c>
      <c r="N26" s="46">
        <v>0</v>
      </c>
      <c r="O26" s="46">
        <v>0</v>
      </c>
      <c r="P26" s="46">
        <v>52494.46</v>
      </c>
      <c r="Q26" s="45">
        <v>0</v>
      </c>
      <c r="R26" s="205"/>
    </row>
    <row r="27" spans="1:18" ht="27.75" customHeight="1" x14ac:dyDescent="0.25">
      <c r="A27" s="208">
        <v>6</v>
      </c>
      <c r="B27" s="205" t="s">
        <v>473</v>
      </c>
      <c r="C27" s="205" t="s">
        <v>204</v>
      </c>
      <c r="D27" s="205" t="s">
        <v>205</v>
      </c>
      <c r="E27" s="205" t="s">
        <v>180</v>
      </c>
      <c r="F27" s="205" t="s">
        <v>286</v>
      </c>
      <c r="G27" s="206">
        <v>47087</v>
      </c>
      <c r="H27" s="209">
        <v>154000</v>
      </c>
      <c r="I27" s="116">
        <v>0</v>
      </c>
      <c r="J27" s="115" t="s">
        <v>14</v>
      </c>
      <c r="K27" s="116">
        <f t="shared" si="1"/>
        <v>77000</v>
      </c>
      <c r="L27" s="116">
        <v>0</v>
      </c>
      <c r="M27" s="116">
        <v>0</v>
      </c>
      <c r="N27" s="116">
        <v>0</v>
      </c>
      <c r="O27" s="116">
        <v>0</v>
      </c>
      <c r="P27" s="116">
        <v>77000</v>
      </c>
      <c r="Q27" s="45">
        <v>0</v>
      </c>
      <c r="R27" s="205" t="s">
        <v>181</v>
      </c>
    </row>
    <row r="28" spans="1:18" ht="49.5" customHeight="1" x14ac:dyDescent="0.25">
      <c r="A28" s="208"/>
      <c r="B28" s="205"/>
      <c r="C28" s="205"/>
      <c r="D28" s="205"/>
      <c r="E28" s="205"/>
      <c r="F28" s="205"/>
      <c r="G28" s="205"/>
      <c r="H28" s="209"/>
      <c r="I28" s="113">
        <v>0</v>
      </c>
      <c r="J28" s="112" t="s">
        <v>197</v>
      </c>
      <c r="K28" s="116">
        <f t="shared" si="1"/>
        <v>47124</v>
      </c>
      <c r="L28" s="116">
        <v>0</v>
      </c>
      <c r="M28" s="116">
        <v>0</v>
      </c>
      <c r="N28" s="46">
        <v>0</v>
      </c>
      <c r="O28" s="46">
        <v>0</v>
      </c>
      <c r="P28" s="46">
        <v>47124</v>
      </c>
      <c r="Q28" s="45">
        <v>0</v>
      </c>
      <c r="R28" s="205"/>
    </row>
    <row r="29" spans="1:18" ht="61.5" customHeight="1" x14ac:dyDescent="0.25">
      <c r="A29" s="208"/>
      <c r="B29" s="205"/>
      <c r="C29" s="205"/>
      <c r="D29" s="205"/>
      <c r="E29" s="205"/>
      <c r="F29" s="205"/>
      <c r="G29" s="205"/>
      <c r="H29" s="209"/>
      <c r="I29" s="113">
        <v>0</v>
      </c>
      <c r="J29" s="112" t="s">
        <v>18</v>
      </c>
      <c r="K29" s="116">
        <f t="shared" si="1"/>
        <v>29876</v>
      </c>
      <c r="L29" s="116">
        <v>0</v>
      </c>
      <c r="M29" s="116">
        <v>0</v>
      </c>
      <c r="N29" s="46">
        <v>0</v>
      </c>
      <c r="O29" s="46">
        <v>0</v>
      </c>
      <c r="P29" s="46">
        <v>29876</v>
      </c>
      <c r="Q29" s="45">
        <v>0</v>
      </c>
      <c r="R29" s="205"/>
    </row>
    <row r="30" spans="1:18" ht="35.25" customHeight="1" x14ac:dyDescent="0.25">
      <c r="A30" s="208">
        <v>7</v>
      </c>
      <c r="B30" s="205" t="s">
        <v>474</v>
      </c>
      <c r="C30" s="205" t="s">
        <v>178</v>
      </c>
      <c r="D30" s="205" t="s">
        <v>206</v>
      </c>
      <c r="E30" s="205" t="s">
        <v>180</v>
      </c>
      <c r="F30" s="205" t="s">
        <v>286</v>
      </c>
      <c r="G30" s="206">
        <v>47087</v>
      </c>
      <c r="H30" s="209">
        <v>154000</v>
      </c>
      <c r="I30" s="116">
        <v>0</v>
      </c>
      <c r="J30" s="115" t="s">
        <v>14</v>
      </c>
      <c r="K30" s="116">
        <f t="shared" si="1"/>
        <v>77000</v>
      </c>
      <c r="L30" s="116">
        <v>0</v>
      </c>
      <c r="M30" s="116">
        <v>0</v>
      </c>
      <c r="N30" s="116">
        <v>0</v>
      </c>
      <c r="O30" s="116">
        <v>0</v>
      </c>
      <c r="P30" s="116">
        <v>77000</v>
      </c>
      <c r="Q30" s="45">
        <v>0</v>
      </c>
      <c r="R30" s="205" t="s">
        <v>181</v>
      </c>
    </row>
    <row r="31" spans="1:18" ht="45.75" customHeight="1" x14ac:dyDescent="0.25">
      <c r="A31" s="208"/>
      <c r="B31" s="205"/>
      <c r="C31" s="205"/>
      <c r="D31" s="205"/>
      <c r="E31" s="205"/>
      <c r="F31" s="205"/>
      <c r="G31" s="205"/>
      <c r="H31" s="209"/>
      <c r="I31" s="113">
        <v>0</v>
      </c>
      <c r="J31" s="112" t="s">
        <v>197</v>
      </c>
      <c r="K31" s="116">
        <f t="shared" si="1"/>
        <v>47124</v>
      </c>
      <c r="L31" s="116">
        <v>0</v>
      </c>
      <c r="M31" s="116">
        <v>0</v>
      </c>
      <c r="N31" s="46">
        <v>0</v>
      </c>
      <c r="O31" s="46">
        <v>0</v>
      </c>
      <c r="P31" s="46">
        <v>47124</v>
      </c>
      <c r="Q31" s="45">
        <v>0</v>
      </c>
      <c r="R31" s="205"/>
    </row>
    <row r="32" spans="1:18" ht="62.25" customHeight="1" x14ac:dyDescent="0.25">
      <c r="A32" s="208"/>
      <c r="B32" s="205"/>
      <c r="C32" s="205"/>
      <c r="D32" s="205"/>
      <c r="E32" s="205"/>
      <c r="F32" s="205"/>
      <c r="G32" s="205"/>
      <c r="H32" s="209"/>
      <c r="I32" s="113">
        <v>0</v>
      </c>
      <c r="J32" s="112" t="s">
        <v>18</v>
      </c>
      <c r="K32" s="116">
        <f t="shared" si="1"/>
        <v>29876</v>
      </c>
      <c r="L32" s="116">
        <v>0</v>
      </c>
      <c r="M32" s="116">
        <v>0</v>
      </c>
      <c r="N32" s="46">
        <v>0</v>
      </c>
      <c r="O32" s="46">
        <v>0</v>
      </c>
      <c r="P32" s="46">
        <v>29876</v>
      </c>
      <c r="Q32" s="45">
        <v>0</v>
      </c>
      <c r="R32" s="205"/>
    </row>
    <row r="33" spans="1:20" ht="32.25" customHeight="1" x14ac:dyDescent="0.25">
      <c r="A33" s="208">
        <v>8</v>
      </c>
      <c r="B33" s="205" t="s">
        <v>472</v>
      </c>
      <c r="C33" s="205" t="s">
        <v>190</v>
      </c>
      <c r="D33" s="211" t="s">
        <v>191</v>
      </c>
      <c r="E33" s="211" t="s">
        <v>180</v>
      </c>
      <c r="F33" s="211" t="s">
        <v>286</v>
      </c>
      <c r="G33" s="214">
        <v>47087</v>
      </c>
      <c r="H33" s="207">
        <v>158169.93</v>
      </c>
      <c r="I33" s="113">
        <v>0</v>
      </c>
      <c r="J33" s="112" t="s">
        <v>8</v>
      </c>
      <c r="K33" s="116">
        <f t="shared" ref="K33" si="2">P33</f>
        <v>100169.93</v>
      </c>
      <c r="L33" s="116">
        <v>0</v>
      </c>
      <c r="M33" s="116">
        <v>0</v>
      </c>
      <c r="N33" s="116">
        <v>0</v>
      </c>
      <c r="O33" s="116">
        <v>0</v>
      </c>
      <c r="P33" s="116">
        <v>100169.93</v>
      </c>
      <c r="Q33" s="116">
        <v>0</v>
      </c>
      <c r="R33" s="205" t="s">
        <v>181</v>
      </c>
    </row>
    <row r="34" spans="1:20" ht="36" customHeight="1" x14ac:dyDescent="0.25">
      <c r="A34" s="208"/>
      <c r="B34" s="205"/>
      <c r="C34" s="205"/>
      <c r="D34" s="212"/>
      <c r="E34" s="212"/>
      <c r="F34" s="212"/>
      <c r="G34" s="212"/>
      <c r="H34" s="208"/>
      <c r="I34" s="113">
        <v>0</v>
      </c>
      <c r="J34" s="112" t="s">
        <v>10</v>
      </c>
      <c r="K34" s="116">
        <f>P34</f>
        <v>61304</v>
      </c>
      <c r="L34" s="116">
        <v>0</v>
      </c>
      <c r="M34" s="116">
        <v>0</v>
      </c>
      <c r="N34" s="116">
        <v>0</v>
      </c>
      <c r="O34" s="116">
        <v>0</v>
      </c>
      <c r="P34" s="116">
        <v>61304</v>
      </c>
      <c r="Q34" s="116">
        <v>0</v>
      </c>
      <c r="R34" s="205"/>
    </row>
    <row r="35" spans="1:20" ht="63" customHeight="1" x14ac:dyDescent="0.25">
      <c r="A35" s="208"/>
      <c r="B35" s="205"/>
      <c r="C35" s="205"/>
      <c r="D35" s="213"/>
      <c r="E35" s="213"/>
      <c r="F35" s="213"/>
      <c r="G35" s="213"/>
      <c r="H35" s="208"/>
      <c r="I35" s="113">
        <v>0</v>
      </c>
      <c r="J35" s="112" t="s">
        <v>11</v>
      </c>
      <c r="K35" s="116">
        <f t="shared" ref="K35" si="3">P35</f>
        <v>38865.93</v>
      </c>
      <c r="L35" s="116">
        <v>0</v>
      </c>
      <c r="M35" s="116">
        <v>0</v>
      </c>
      <c r="N35" s="116">
        <v>0</v>
      </c>
      <c r="O35" s="116">
        <v>0</v>
      </c>
      <c r="P35" s="116">
        <v>38865.93</v>
      </c>
      <c r="Q35" s="116">
        <v>0</v>
      </c>
      <c r="R35" s="205"/>
    </row>
    <row r="36" spans="1:20" ht="36.75" customHeight="1" x14ac:dyDescent="0.25">
      <c r="A36" s="208">
        <v>9</v>
      </c>
      <c r="B36" s="205" t="s">
        <v>477</v>
      </c>
      <c r="C36" s="205" t="s">
        <v>192</v>
      </c>
      <c r="D36" s="205" t="s">
        <v>191</v>
      </c>
      <c r="E36" s="205" t="s">
        <v>180</v>
      </c>
      <c r="F36" s="205" t="s">
        <v>286</v>
      </c>
      <c r="G36" s="206">
        <v>47087</v>
      </c>
      <c r="H36" s="207">
        <v>150150.32999999999</v>
      </c>
      <c r="I36" s="113">
        <v>0</v>
      </c>
      <c r="J36" s="112" t="s">
        <v>8</v>
      </c>
      <c r="K36" s="116">
        <f>P36</f>
        <v>80000</v>
      </c>
      <c r="L36" s="116">
        <v>0</v>
      </c>
      <c r="M36" s="116">
        <v>0</v>
      </c>
      <c r="N36" s="116">
        <v>0</v>
      </c>
      <c r="O36" s="116">
        <v>0</v>
      </c>
      <c r="P36" s="116">
        <v>80000</v>
      </c>
      <c r="Q36" s="116">
        <v>0</v>
      </c>
      <c r="R36" s="205" t="s">
        <v>181</v>
      </c>
    </row>
    <row r="37" spans="1:20" ht="48" customHeight="1" x14ac:dyDescent="0.25">
      <c r="A37" s="208"/>
      <c r="B37" s="205"/>
      <c r="C37" s="205"/>
      <c r="D37" s="205"/>
      <c r="E37" s="205"/>
      <c r="F37" s="205"/>
      <c r="G37" s="205"/>
      <c r="H37" s="208"/>
      <c r="I37" s="113">
        <v>0</v>
      </c>
      <c r="J37" s="112" t="s">
        <v>10</v>
      </c>
      <c r="K37" s="116">
        <f t="shared" ref="K37:K38" si="4">P37</f>
        <v>48960</v>
      </c>
      <c r="L37" s="116">
        <v>0</v>
      </c>
      <c r="M37" s="116">
        <v>0</v>
      </c>
      <c r="N37" s="116">
        <v>0</v>
      </c>
      <c r="O37" s="116">
        <v>0</v>
      </c>
      <c r="P37" s="116">
        <v>48960</v>
      </c>
      <c r="Q37" s="116">
        <v>0</v>
      </c>
      <c r="R37" s="205"/>
    </row>
    <row r="38" spans="1:20" ht="60" customHeight="1" x14ac:dyDescent="0.25">
      <c r="A38" s="208"/>
      <c r="B38" s="205"/>
      <c r="C38" s="205"/>
      <c r="D38" s="205"/>
      <c r="E38" s="205"/>
      <c r="F38" s="205"/>
      <c r="G38" s="205"/>
      <c r="H38" s="208"/>
      <c r="I38" s="113">
        <v>0</v>
      </c>
      <c r="J38" s="112" t="s">
        <v>11</v>
      </c>
      <c r="K38" s="116">
        <f t="shared" si="4"/>
        <v>31040</v>
      </c>
      <c r="L38" s="116">
        <v>0</v>
      </c>
      <c r="M38" s="116">
        <v>0</v>
      </c>
      <c r="N38" s="116">
        <v>0</v>
      </c>
      <c r="O38" s="116">
        <v>0</v>
      </c>
      <c r="P38" s="116">
        <v>31040</v>
      </c>
      <c r="Q38" s="116">
        <v>0</v>
      </c>
      <c r="R38" s="205"/>
    </row>
    <row r="39" spans="1:20" ht="34.5" customHeight="1" x14ac:dyDescent="0.25">
      <c r="A39" s="208">
        <v>10</v>
      </c>
      <c r="B39" s="205" t="s">
        <v>481</v>
      </c>
      <c r="C39" s="205" t="s">
        <v>545</v>
      </c>
      <c r="D39" s="205" t="s">
        <v>186</v>
      </c>
      <c r="E39" s="205" t="s">
        <v>180</v>
      </c>
      <c r="F39" s="205" t="s">
        <v>286</v>
      </c>
      <c r="G39" s="206">
        <v>47087</v>
      </c>
      <c r="H39" s="207">
        <v>44000</v>
      </c>
      <c r="I39" s="113">
        <v>0</v>
      </c>
      <c r="J39" s="112" t="s">
        <v>8</v>
      </c>
      <c r="K39" s="116">
        <f>P39</f>
        <v>22000</v>
      </c>
      <c r="L39" s="116">
        <v>0</v>
      </c>
      <c r="M39" s="116">
        <v>0</v>
      </c>
      <c r="N39" s="116">
        <v>0</v>
      </c>
      <c r="O39" s="116">
        <v>0</v>
      </c>
      <c r="P39" s="116">
        <v>22000</v>
      </c>
      <c r="Q39" s="116">
        <v>0</v>
      </c>
      <c r="R39" s="205" t="s">
        <v>181</v>
      </c>
    </row>
    <row r="40" spans="1:20" ht="47.25" customHeight="1" x14ac:dyDescent="0.25">
      <c r="A40" s="208"/>
      <c r="B40" s="205"/>
      <c r="C40" s="205"/>
      <c r="D40" s="205"/>
      <c r="E40" s="205"/>
      <c r="F40" s="205"/>
      <c r="G40" s="205"/>
      <c r="H40" s="208"/>
      <c r="I40" s="113">
        <v>0</v>
      </c>
      <c r="J40" s="112" t="s">
        <v>10</v>
      </c>
      <c r="K40" s="116">
        <f t="shared" ref="K40:K41" si="5">P40</f>
        <v>13464</v>
      </c>
      <c r="L40" s="116">
        <v>0</v>
      </c>
      <c r="M40" s="116">
        <v>0</v>
      </c>
      <c r="N40" s="116">
        <v>0</v>
      </c>
      <c r="O40" s="116">
        <v>0</v>
      </c>
      <c r="P40" s="116">
        <v>13464</v>
      </c>
      <c r="Q40" s="116">
        <v>0</v>
      </c>
      <c r="R40" s="205"/>
    </row>
    <row r="41" spans="1:20" ht="74.25" customHeight="1" x14ac:dyDescent="0.25">
      <c r="A41" s="208"/>
      <c r="B41" s="205"/>
      <c r="C41" s="205"/>
      <c r="D41" s="205"/>
      <c r="E41" s="205"/>
      <c r="F41" s="205"/>
      <c r="G41" s="205"/>
      <c r="H41" s="208"/>
      <c r="I41" s="113">
        <v>0</v>
      </c>
      <c r="J41" s="112" t="s">
        <v>11</v>
      </c>
      <c r="K41" s="116">
        <f t="shared" si="5"/>
        <v>8536</v>
      </c>
      <c r="L41" s="116">
        <v>0</v>
      </c>
      <c r="M41" s="116">
        <v>0</v>
      </c>
      <c r="N41" s="116">
        <v>0</v>
      </c>
      <c r="O41" s="116">
        <v>0</v>
      </c>
      <c r="P41" s="116">
        <v>8536</v>
      </c>
      <c r="Q41" s="116">
        <v>0</v>
      </c>
      <c r="R41" s="205"/>
    </row>
    <row r="42" spans="1:20" ht="25.5" customHeight="1" x14ac:dyDescent="0.25">
      <c r="A42" s="208">
        <v>11</v>
      </c>
      <c r="B42" s="205" t="s">
        <v>294</v>
      </c>
      <c r="C42" s="205" t="s">
        <v>283</v>
      </c>
      <c r="D42" s="205" t="s">
        <v>295</v>
      </c>
      <c r="E42" s="205" t="s">
        <v>210</v>
      </c>
      <c r="F42" s="205" t="s">
        <v>547</v>
      </c>
      <c r="G42" s="206">
        <v>46356</v>
      </c>
      <c r="H42" s="209">
        <v>255000</v>
      </c>
      <c r="I42" s="116">
        <f>I43+I44</f>
        <v>0</v>
      </c>
      <c r="J42" s="115" t="s">
        <v>14</v>
      </c>
      <c r="K42" s="116">
        <f>L42+M42+N42+O42+P42</f>
        <v>255000</v>
      </c>
      <c r="L42" s="116">
        <f>L43+L44</f>
        <v>0</v>
      </c>
      <c r="M42" s="116">
        <f t="shared" ref="M42:P42" si="6">M43+M44</f>
        <v>0</v>
      </c>
      <c r="N42" s="116">
        <f>N43+N44</f>
        <v>72743.58</v>
      </c>
      <c r="O42" s="116">
        <f t="shared" si="6"/>
        <v>182256.41999999998</v>
      </c>
      <c r="P42" s="116">
        <f t="shared" si="6"/>
        <v>0</v>
      </c>
      <c r="Q42" s="45">
        <v>0</v>
      </c>
      <c r="R42" s="205" t="s">
        <v>181</v>
      </c>
      <c r="S42" s="248"/>
    </row>
    <row r="43" spans="1:20" ht="42.75" customHeight="1" x14ac:dyDescent="0.25">
      <c r="A43" s="208"/>
      <c r="B43" s="205"/>
      <c r="C43" s="205"/>
      <c r="D43" s="205"/>
      <c r="E43" s="205"/>
      <c r="F43" s="205"/>
      <c r="G43" s="205"/>
      <c r="H43" s="209"/>
      <c r="I43" s="113">
        <v>0</v>
      </c>
      <c r="J43" s="112" t="s">
        <v>197</v>
      </c>
      <c r="K43" s="116">
        <f t="shared" ref="K43:K44" si="7">L43+M43+N43+O43+P43</f>
        <v>185744.14</v>
      </c>
      <c r="L43" s="116">
        <v>0</v>
      </c>
      <c r="M43" s="116">
        <v>0</v>
      </c>
      <c r="N43" s="46">
        <v>72016.14</v>
      </c>
      <c r="O43" s="46">
        <v>113728</v>
      </c>
      <c r="P43" s="46">
        <v>0</v>
      </c>
      <c r="Q43" s="45">
        <v>0</v>
      </c>
      <c r="R43" s="205"/>
      <c r="S43" s="248"/>
      <c r="T43" s="47"/>
    </row>
    <row r="44" spans="1:20" ht="57" customHeight="1" x14ac:dyDescent="0.25">
      <c r="A44" s="208"/>
      <c r="B44" s="205"/>
      <c r="C44" s="205"/>
      <c r="D44" s="205"/>
      <c r="E44" s="205"/>
      <c r="F44" s="205"/>
      <c r="G44" s="205"/>
      <c r="H44" s="209"/>
      <c r="I44" s="113">
        <v>0</v>
      </c>
      <c r="J44" s="112" t="s">
        <v>18</v>
      </c>
      <c r="K44" s="116">
        <f t="shared" si="7"/>
        <v>69255.86</v>
      </c>
      <c r="L44" s="116">
        <v>0</v>
      </c>
      <c r="M44" s="116">
        <v>0</v>
      </c>
      <c r="N44" s="46">
        <v>727.44</v>
      </c>
      <c r="O44" s="46">
        <v>68528.42</v>
      </c>
      <c r="P44" s="46">
        <v>0</v>
      </c>
      <c r="Q44" s="45">
        <v>0</v>
      </c>
      <c r="R44" s="205"/>
      <c r="S44" s="248"/>
      <c r="T44" s="47"/>
    </row>
    <row r="45" spans="1:20" ht="25.5" customHeight="1" x14ac:dyDescent="0.25">
      <c r="A45" s="208">
        <v>12</v>
      </c>
      <c r="B45" s="205" t="s">
        <v>416</v>
      </c>
      <c r="C45" s="205" t="s">
        <v>285</v>
      </c>
      <c r="D45" s="205" t="s">
        <v>293</v>
      </c>
      <c r="E45" s="205" t="s">
        <v>211</v>
      </c>
      <c r="F45" s="205" t="s">
        <v>586</v>
      </c>
      <c r="G45" s="206">
        <v>46356</v>
      </c>
      <c r="H45" s="209">
        <v>111796.1</v>
      </c>
      <c r="I45" s="116">
        <f>I46+I47</f>
        <v>0</v>
      </c>
      <c r="J45" s="115" t="s">
        <v>14</v>
      </c>
      <c r="K45" s="116">
        <f t="shared" ref="K45:K50" si="8">L45+M45+N45+O45+P45</f>
        <v>114008.48999999999</v>
      </c>
      <c r="L45" s="116">
        <f>L46+L47</f>
        <v>0</v>
      </c>
      <c r="M45" s="116">
        <f t="shared" ref="M45:P45" si="9">M46+M47</f>
        <v>2212.39</v>
      </c>
      <c r="N45" s="116">
        <f t="shared" si="9"/>
        <v>70000</v>
      </c>
      <c r="O45" s="116">
        <f t="shared" si="9"/>
        <v>41796.1</v>
      </c>
      <c r="P45" s="116">
        <f t="shared" si="9"/>
        <v>0</v>
      </c>
      <c r="Q45" s="45">
        <v>0</v>
      </c>
      <c r="R45" s="205" t="s">
        <v>181</v>
      </c>
      <c r="S45" s="248"/>
    </row>
    <row r="46" spans="1:20" ht="42.75" customHeight="1" x14ac:dyDescent="0.25">
      <c r="A46" s="208"/>
      <c r="B46" s="205"/>
      <c r="C46" s="205"/>
      <c r="D46" s="205"/>
      <c r="E46" s="205"/>
      <c r="F46" s="205"/>
      <c r="G46" s="205"/>
      <c r="H46" s="209"/>
      <c r="I46" s="113">
        <v>0</v>
      </c>
      <c r="J46" s="112" t="s">
        <v>197</v>
      </c>
      <c r="K46" s="116">
        <f t="shared" si="8"/>
        <v>69760.759999999995</v>
      </c>
      <c r="L46" s="116">
        <v>0</v>
      </c>
      <c r="M46" s="116">
        <v>0</v>
      </c>
      <c r="N46" s="46">
        <v>43680</v>
      </c>
      <c r="O46" s="46">
        <v>26080.76</v>
      </c>
      <c r="P46" s="46">
        <v>0</v>
      </c>
      <c r="Q46" s="45">
        <v>0</v>
      </c>
      <c r="R46" s="205"/>
      <c r="S46" s="248"/>
    </row>
    <row r="47" spans="1:20" ht="57" customHeight="1" x14ac:dyDescent="0.25">
      <c r="A47" s="208"/>
      <c r="B47" s="205"/>
      <c r="C47" s="205"/>
      <c r="D47" s="205"/>
      <c r="E47" s="205"/>
      <c r="F47" s="205"/>
      <c r="G47" s="205"/>
      <c r="H47" s="209"/>
      <c r="I47" s="113">
        <v>0</v>
      </c>
      <c r="J47" s="112" t="s">
        <v>18</v>
      </c>
      <c r="K47" s="116">
        <f t="shared" si="8"/>
        <v>44247.729999999996</v>
      </c>
      <c r="L47" s="116">
        <v>0</v>
      </c>
      <c r="M47" s="116">
        <v>2212.39</v>
      </c>
      <c r="N47" s="46">
        <v>26320</v>
      </c>
      <c r="O47" s="46">
        <v>15715.34</v>
      </c>
      <c r="P47" s="46">
        <v>0</v>
      </c>
      <c r="Q47" s="45">
        <v>0</v>
      </c>
      <c r="R47" s="205"/>
      <c r="S47" s="248"/>
    </row>
    <row r="48" spans="1:20" ht="25.5" customHeight="1" x14ac:dyDescent="0.25">
      <c r="A48" s="208">
        <v>13</v>
      </c>
      <c r="B48" s="205" t="s">
        <v>470</v>
      </c>
      <c r="C48" s="205" t="s">
        <v>546</v>
      </c>
      <c r="D48" s="205" t="s">
        <v>471</v>
      </c>
      <c r="E48" s="205" t="s">
        <v>211</v>
      </c>
      <c r="F48" s="205" t="s">
        <v>547</v>
      </c>
      <c r="G48" s="206">
        <v>46356</v>
      </c>
      <c r="H48" s="209">
        <v>385000</v>
      </c>
      <c r="I48" s="116">
        <f>I49+I50</f>
        <v>0</v>
      </c>
      <c r="J48" s="115" t="s">
        <v>14</v>
      </c>
      <c r="K48" s="116">
        <f>L48+M48+N48+O48+P48</f>
        <v>385000</v>
      </c>
      <c r="L48" s="116">
        <f>L49+L50</f>
        <v>0</v>
      </c>
      <c r="M48" s="116">
        <f t="shared" ref="M48:P48" si="10">M49+M50</f>
        <v>0</v>
      </c>
      <c r="N48" s="116">
        <f t="shared" si="10"/>
        <v>35000</v>
      </c>
      <c r="O48" s="116">
        <f>O49+O50</f>
        <v>350000</v>
      </c>
      <c r="P48" s="116">
        <f t="shared" si="10"/>
        <v>0</v>
      </c>
      <c r="Q48" s="45">
        <v>0</v>
      </c>
      <c r="R48" s="205" t="s">
        <v>181</v>
      </c>
      <c r="S48" s="204"/>
    </row>
    <row r="49" spans="1:19" ht="42.75" customHeight="1" x14ac:dyDescent="0.25">
      <c r="A49" s="208"/>
      <c r="B49" s="205"/>
      <c r="C49" s="205"/>
      <c r="D49" s="205"/>
      <c r="E49" s="205"/>
      <c r="F49" s="205"/>
      <c r="G49" s="205"/>
      <c r="H49" s="209"/>
      <c r="I49" s="113">
        <v>0</v>
      </c>
      <c r="J49" s="112" t="s">
        <v>197</v>
      </c>
      <c r="K49" s="116">
        <f t="shared" si="8"/>
        <v>251300</v>
      </c>
      <c r="L49" s="116">
        <v>0</v>
      </c>
      <c r="M49" s="116">
        <v>0</v>
      </c>
      <c r="N49" s="46">
        <v>34650</v>
      </c>
      <c r="O49" s="46">
        <v>216650</v>
      </c>
      <c r="P49" s="46">
        <v>0</v>
      </c>
      <c r="Q49" s="45">
        <v>0</v>
      </c>
      <c r="R49" s="205"/>
      <c r="S49" s="204"/>
    </row>
    <row r="50" spans="1:19" ht="57" customHeight="1" x14ac:dyDescent="0.25">
      <c r="A50" s="208"/>
      <c r="B50" s="205"/>
      <c r="C50" s="205"/>
      <c r="D50" s="205"/>
      <c r="E50" s="205"/>
      <c r="F50" s="205"/>
      <c r="G50" s="205"/>
      <c r="H50" s="209"/>
      <c r="I50" s="113">
        <v>0</v>
      </c>
      <c r="J50" s="112" t="s">
        <v>18</v>
      </c>
      <c r="K50" s="116">
        <f t="shared" si="8"/>
        <v>133700</v>
      </c>
      <c r="L50" s="116">
        <v>0</v>
      </c>
      <c r="M50" s="116">
        <v>0</v>
      </c>
      <c r="N50" s="46">
        <v>350</v>
      </c>
      <c r="O50" s="46">
        <v>133350</v>
      </c>
      <c r="P50" s="46">
        <v>0</v>
      </c>
      <c r="Q50" s="45">
        <v>0</v>
      </c>
      <c r="R50" s="205"/>
      <c r="S50" s="204"/>
    </row>
    <row r="51" spans="1:19" ht="27" customHeight="1" x14ac:dyDescent="0.25">
      <c r="A51" s="208">
        <v>14</v>
      </c>
      <c r="B51" s="205" t="s">
        <v>478</v>
      </c>
      <c r="C51" s="205" t="s">
        <v>193</v>
      </c>
      <c r="D51" s="205" t="s">
        <v>194</v>
      </c>
      <c r="E51" s="205" t="s">
        <v>180</v>
      </c>
      <c r="F51" s="205" t="s">
        <v>286</v>
      </c>
      <c r="G51" s="206">
        <v>47086</v>
      </c>
      <c r="H51" s="207">
        <v>136000</v>
      </c>
      <c r="I51" s="113">
        <v>0</v>
      </c>
      <c r="J51" s="112" t="s">
        <v>8</v>
      </c>
      <c r="K51" s="116">
        <f>P51</f>
        <v>36000</v>
      </c>
      <c r="L51" s="116">
        <v>0</v>
      </c>
      <c r="M51" s="116">
        <v>0</v>
      </c>
      <c r="N51" s="116">
        <v>0</v>
      </c>
      <c r="O51" s="116">
        <v>0</v>
      </c>
      <c r="P51" s="116">
        <f>P52+P53</f>
        <v>36000</v>
      </c>
      <c r="Q51" s="116">
        <v>0</v>
      </c>
      <c r="R51" s="205" t="s">
        <v>181</v>
      </c>
    </row>
    <row r="52" spans="1:19" ht="39.75" customHeight="1" x14ac:dyDescent="0.35">
      <c r="A52" s="208"/>
      <c r="B52" s="205"/>
      <c r="C52" s="205"/>
      <c r="D52" s="205"/>
      <c r="E52" s="205"/>
      <c r="F52" s="205"/>
      <c r="G52" s="205"/>
      <c r="H52" s="208"/>
      <c r="I52" s="113">
        <v>0</v>
      </c>
      <c r="J52" s="112" t="s">
        <v>10</v>
      </c>
      <c r="K52" s="116">
        <f t="shared" ref="K52:K53" si="11">P52</f>
        <v>22032</v>
      </c>
      <c r="L52" s="116">
        <v>0</v>
      </c>
      <c r="M52" s="116">
        <v>0</v>
      </c>
      <c r="N52" s="116">
        <v>0</v>
      </c>
      <c r="O52" s="116">
        <v>0</v>
      </c>
      <c r="P52" s="116">
        <v>22032</v>
      </c>
      <c r="Q52" s="116">
        <v>0</v>
      </c>
      <c r="R52" s="205"/>
      <c r="S52" s="48"/>
    </row>
    <row r="53" spans="1:19" ht="60" customHeight="1" x14ac:dyDescent="0.35">
      <c r="A53" s="208"/>
      <c r="B53" s="205"/>
      <c r="C53" s="205"/>
      <c r="D53" s="205"/>
      <c r="E53" s="205"/>
      <c r="F53" s="205"/>
      <c r="G53" s="205"/>
      <c r="H53" s="208"/>
      <c r="I53" s="113">
        <v>0</v>
      </c>
      <c r="J53" s="112" t="s">
        <v>11</v>
      </c>
      <c r="K53" s="116">
        <f t="shared" si="11"/>
        <v>13968</v>
      </c>
      <c r="L53" s="116">
        <v>0</v>
      </c>
      <c r="M53" s="116">
        <v>0</v>
      </c>
      <c r="N53" s="116">
        <v>0</v>
      </c>
      <c r="O53" s="116">
        <v>0</v>
      </c>
      <c r="P53" s="116">
        <v>13968</v>
      </c>
      <c r="Q53" s="116">
        <v>0</v>
      </c>
      <c r="R53" s="205"/>
      <c r="S53" s="48"/>
    </row>
    <row r="54" spans="1:19" ht="38.25" customHeight="1" x14ac:dyDescent="0.25">
      <c r="A54" s="208">
        <v>15</v>
      </c>
      <c r="B54" s="205" t="s">
        <v>480</v>
      </c>
      <c r="C54" s="205" t="s">
        <v>548</v>
      </c>
      <c r="D54" s="205" t="s">
        <v>479</v>
      </c>
      <c r="E54" s="205" t="s">
        <v>549</v>
      </c>
      <c r="F54" s="205" t="s">
        <v>550</v>
      </c>
      <c r="G54" s="206">
        <v>47087</v>
      </c>
      <c r="H54" s="209">
        <v>644861.84</v>
      </c>
      <c r="I54" s="116">
        <f>I55+I56</f>
        <v>0</v>
      </c>
      <c r="J54" s="115" t="s">
        <v>14</v>
      </c>
      <c r="K54" s="116">
        <f>L54+M54+N54+O54+P54</f>
        <v>314260.58</v>
      </c>
      <c r="L54" s="116">
        <f>L55+L56</f>
        <v>0</v>
      </c>
      <c r="M54" s="116">
        <f t="shared" ref="M54" si="12">M55+M56</f>
        <v>0</v>
      </c>
      <c r="N54" s="116">
        <f>N55+N56</f>
        <v>13605.88</v>
      </c>
      <c r="O54" s="116">
        <f>O55+O56</f>
        <v>68029.430000000008</v>
      </c>
      <c r="P54" s="116">
        <f>P55+P56</f>
        <v>232625.27000000002</v>
      </c>
      <c r="Q54" s="45">
        <v>0</v>
      </c>
      <c r="R54" s="205" t="s">
        <v>181</v>
      </c>
      <c r="S54" s="204"/>
    </row>
    <row r="55" spans="1:19" ht="60.75" customHeight="1" x14ac:dyDescent="0.25">
      <c r="A55" s="208"/>
      <c r="B55" s="205"/>
      <c r="C55" s="205"/>
      <c r="D55" s="205"/>
      <c r="E55" s="205"/>
      <c r="F55" s="205"/>
      <c r="G55" s="205"/>
      <c r="H55" s="209"/>
      <c r="I55" s="113">
        <v>0</v>
      </c>
      <c r="J55" s="112" t="s">
        <v>197</v>
      </c>
      <c r="K55" s="116">
        <f t="shared" ref="K55:K56" si="13">L55+M55+N55+O55+P55</f>
        <v>224088.27000000002</v>
      </c>
      <c r="L55" s="116">
        <v>0</v>
      </c>
      <c r="M55" s="116">
        <v>0</v>
      </c>
      <c r="N55" s="46">
        <v>13469.82</v>
      </c>
      <c r="O55" s="46">
        <v>67349.13</v>
      </c>
      <c r="P55" s="46">
        <v>143269.32</v>
      </c>
      <c r="Q55" s="45">
        <v>0</v>
      </c>
      <c r="R55" s="205"/>
      <c r="S55" s="204"/>
    </row>
    <row r="56" spans="1:19" ht="72.75" customHeight="1" x14ac:dyDescent="0.25">
      <c r="A56" s="208"/>
      <c r="B56" s="205"/>
      <c r="C56" s="205"/>
      <c r="D56" s="205"/>
      <c r="E56" s="205"/>
      <c r="F56" s="205"/>
      <c r="G56" s="205"/>
      <c r="H56" s="209"/>
      <c r="I56" s="113">
        <v>0</v>
      </c>
      <c r="J56" s="112" t="s">
        <v>18</v>
      </c>
      <c r="K56" s="116">
        <f t="shared" si="13"/>
        <v>90172.31</v>
      </c>
      <c r="L56" s="116">
        <v>0</v>
      </c>
      <c r="M56" s="116">
        <v>0</v>
      </c>
      <c r="N56" s="46">
        <v>136.06</v>
      </c>
      <c r="O56" s="46">
        <v>680.3</v>
      </c>
      <c r="P56" s="46">
        <v>89355.95</v>
      </c>
      <c r="Q56" s="45">
        <v>0</v>
      </c>
      <c r="R56" s="205"/>
      <c r="S56" s="204"/>
    </row>
    <row r="57" spans="1:19" ht="27" customHeight="1" x14ac:dyDescent="0.25">
      <c r="A57" s="208">
        <v>16</v>
      </c>
      <c r="B57" s="205" t="s">
        <v>182</v>
      </c>
      <c r="C57" s="205" t="s">
        <v>183</v>
      </c>
      <c r="D57" s="205" t="s">
        <v>184</v>
      </c>
      <c r="E57" s="205" t="s">
        <v>180</v>
      </c>
      <c r="F57" s="205" t="s">
        <v>286</v>
      </c>
      <c r="G57" s="206">
        <v>47086</v>
      </c>
      <c r="H57" s="207">
        <v>45496.73</v>
      </c>
      <c r="I57" s="113">
        <v>0</v>
      </c>
      <c r="J57" s="112" t="s">
        <v>8</v>
      </c>
      <c r="K57" s="116">
        <f t="shared" ref="K57:K59" si="14">P57</f>
        <v>20000</v>
      </c>
      <c r="L57" s="116">
        <v>0</v>
      </c>
      <c r="M57" s="116">
        <v>0</v>
      </c>
      <c r="N57" s="116">
        <v>0</v>
      </c>
      <c r="O57" s="116">
        <v>0</v>
      </c>
      <c r="P57" s="116">
        <v>20000</v>
      </c>
      <c r="Q57" s="116">
        <v>0</v>
      </c>
      <c r="R57" s="205" t="s">
        <v>181</v>
      </c>
    </row>
    <row r="58" spans="1:19" ht="49.5" customHeight="1" x14ac:dyDescent="0.35">
      <c r="A58" s="208"/>
      <c r="B58" s="205"/>
      <c r="C58" s="205"/>
      <c r="D58" s="205"/>
      <c r="E58" s="205"/>
      <c r="F58" s="205"/>
      <c r="G58" s="205"/>
      <c r="H58" s="208"/>
      <c r="I58" s="113">
        <v>0</v>
      </c>
      <c r="J58" s="112" t="s">
        <v>10</v>
      </c>
      <c r="K58" s="116">
        <f t="shared" si="14"/>
        <v>12240</v>
      </c>
      <c r="L58" s="116">
        <v>0</v>
      </c>
      <c r="M58" s="116">
        <v>0</v>
      </c>
      <c r="N58" s="116">
        <v>0</v>
      </c>
      <c r="O58" s="116">
        <v>0</v>
      </c>
      <c r="P58" s="116">
        <v>12240</v>
      </c>
      <c r="Q58" s="116">
        <v>0</v>
      </c>
      <c r="R58" s="205"/>
      <c r="S58" s="48"/>
    </row>
    <row r="59" spans="1:19" ht="74.25" customHeight="1" x14ac:dyDescent="0.25">
      <c r="A59" s="208"/>
      <c r="B59" s="205"/>
      <c r="C59" s="205"/>
      <c r="D59" s="205"/>
      <c r="E59" s="205"/>
      <c r="F59" s="205"/>
      <c r="G59" s="205"/>
      <c r="H59" s="208"/>
      <c r="I59" s="113">
        <v>0</v>
      </c>
      <c r="J59" s="112" t="s">
        <v>11</v>
      </c>
      <c r="K59" s="116">
        <f t="shared" si="14"/>
        <v>7760</v>
      </c>
      <c r="L59" s="116">
        <v>0</v>
      </c>
      <c r="M59" s="116">
        <v>0</v>
      </c>
      <c r="N59" s="116">
        <v>0</v>
      </c>
      <c r="O59" s="116">
        <v>0</v>
      </c>
      <c r="P59" s="116">
        <v>7760</v>
      </c>
      <c r="Q59" s="116">
        <v>0</v>
      </c>
      <c r="R59" s="205"/>
    </row>
    <row r="60" spans="1:19" ht="27" customHeight="1" x14ac:dyDescent="0.25">
      <c r="A60" s="208">
        <v>17</v>
      </c>
      <c r="B60" s="205" t="s">
        <v>482</v>
      </c>
      <c r="C60" s="205" t="s">
        <v>185</v>
      </c>
      <c r="D60" s="211" t="s">
        <v>186</v>
      </c>
      <c r="E60" s="211" t="s">
        <v>180</v>
      </c>
      <c r="F60" s="211" t="s">
        <v>506</v>
      </c>
      <c r="G60" s="214">
        <v>46721</v>
      </c>
      <c r="H60" s="207">
        <v>180485.63</v>
      </c>
      <c r="I60" s="113">
        <v>0</v>
      </c>
      <c r="J60" s="112" t="s">
        <v>8</v>
      </c>
      <c r="K60" s="116">
        <f>P60+N60+O60</f>
        <v>180485.63</v>
      </c>
      <c r="L60" s="116">
        <v>0</v>
      </c>
      <c r="M60" s="116">
        <v>0</v>
      </c>
      <c r="N60" s="116">
        <f>N61+N62</f>
        <v>0</v>
      </c>
      <c r="O60" s="116">
        <f t="shared" ref="O60:P60" si="15">O61+O62</f>
        <v>46602.369999999995</v>
      </c>
      <c r="P60" s="116">
        <f t="shared" si="15"/>
        <v>133883.26</v>
      </c>
      <c r="Q60" s="116">
        <v>0</v>
      </c>
      <c r="R60" s="205" t="s">
        <v>181</v>
      </c>
    </row>
    <row r="61" spans="1:19" ht="49.5" customHeight="1" x14ac:dyDescent="0.35">
      <c r="A61" s="208"/>
      <c r="B61" s="205"/>
      <c r="C61" s="205"/>
      <c r="D61" s="212"/>
      <c r="E61" s="212"/>
      <c r="F61" s="212"/>
      <c r="G61" s="212"/>
      <c r="H61" s="208"/>
      <c r="I61" s="113">
        <v>0</v>
      </c>
      <c r="J61" s="112" t="s">
        <v>10</v>
      </c>
      <c r="K61" s="116">
        <f>P61+N61+O61</f>
        <v>129010.06999999999</v>
      </c>
      <c r="L61" s="116">
        <v>0</v>
      </c>
      <c r="M61" s="116">
        <v>0</v>
      </c>
      <c r="N61" s="116">
        <v>0</v>
      </c>
      <c r="O61" s="116">
        <v>46136.34</v>
      </c>
      <c r="P61" s="116">
        <v>82873.73</v>
      </c>
      <c r="Q61" s="116">
        <v>0</v>
      </c>
      <c r="R61" s="205"/>
      <c r="S61" s="48"/>
    </row>
    <row r="62" spans="1:19" ht="74.25" customHeight="1" x14ac:dyDescent="0.25">
      <c r="A62" s="208"/>
      <c r="B62" s="205"/>
      <c r="C62" s="205"/>
      <c r="D62" s="213"/>
      <c r="E62" s="213"/>
      <c r="F62" s="213"/>
      <c r="G62" s="213"/>
      <c r="H62" s="208"/>
      <c r="I62" s="113">
        <v>0</v>
      </c>
      <c r="J62" s="112" t="s">
        <v>11</v>
      </c>
      <c r="K62" s="116">
        <f>P62+N62+O62</f>
        <v>51475.56</v>
      </c>
      <c r="L62" s="116">
        <v>0</v>
      </c>
      <c r="M62" s="116">
        <v>0</v>
      </c>
      <c r="N62" s="116">
        <v>0</v>
      </c>
      <c r="O62" s="116">
        <v>466.03</v>
      </c>
      <c r="P62" s="116">
        <v>51009.53</v>
      </c>
      <c r="Q62" s="116">
        <v>0</v>
      </c>
      <c r="R62" s="205"/>
    </row>
    <row r="63" spans="1:19" ht="21" customHeight="1" x14ac:dyDescent="0.25">
      <c r="A63" s="208">
        <v>18</v>
      </c>
      <c r="B63" s="205" t="s">
        <v>483</v>
      </c>
      <c r="C63" s="205" t="s">
        <v>185</v>
      </c>
      <c r="D63" s="211" t="s">
        <v>188</v>
      </c>
      <c r="E63" s="211" t="s">
        <v>180</v>
      </c>
      <c r="F63" s="211" t="s">
        <v>286</v>
      </c>
      <c r="G63" s="214">
        <v>47086</v>
      </c>
      <c r="H63" s="207">
        <v>44000</v>
      </c>
      <c r="I63" s="113">
        <v>0</v>
      </c>
      <c r="J63" s="112" t="s">
        <v>8</v>
      </c>
      <c r="K63" s="116">
        <f t="shared" ref="K63:K68" si="16">P63</f>
        <v>22000</v>
      </c>
      <c r="L63" s="116">
        <v>0</v>
      </c>
      <c r="M63" s="116">
        <v>0</v>
      </c>
      <c r="N63" s="116">
        <v>0</v>
      </c>
      <c r="O63" s="116">
        <v>0</v>
      </c>
      <c r="P63" s="116">
        <v>22000</v>
      </c>
      <c r="Q63" s="116">
        <v>0</v>
      </c>
      <c r="R63" s="205" t="s">
        <v>181</v>
      </c>
    </row>
    <row r="64" spans="1:19" ht="36.75" customHeight="1" x14ac:dyDescent="0.35">
      <c r="A64" s="208"/>
      <c r="B64" s="205"/>
      <c r="C64" s="205"/>
      <c r="D64" s="212"/>
      <c r="E64" s="212"/>
      <c r="F64" s="212"/>
      <c r="G64" s="212"/>
      <c r="H64" s="208"/>
      <c r="I64" s="113">
        <v>0</v>
      </c>
      <c r="J64" s="112" t="s">
        <v>10</v>
      </c>
      <c r="K64" s="116">
        <f t="shared" si="16"/>
        <v>13464</v>
      </c>
      <c r="L64" s="116">
        <v>0</v>
      </c>
      <c r="M64" s="116">
        <v>0</v>
      </c>
      <c r="N64" s="116">
        <v>0</v>
      </c>
      <c r="O64" s="116">
        <v>0</v>
      </c>
      <c r="P64" s="116">
        <v>13464</v>
      </c>
      <c r="Q64" s="116">
        <v>0</v>
      </c>
      <c r="R64" s="205"/>
      <c r="S64" s="48"/>
    </row>
    <row r="65" spans="1:19" ht="63" customHeight="1" x14ac:dyDescent="0.25">
      <c r="A65" s="208"/>
      <c r="B65" s="205"/>
      <c r="C65" s="205"/>
      <c r="D65" s="213"/>
      <c r="E65" s="213"/>
      <c r="F65" s="213"/>
      <c r="G65" s="213"/>
      <c r="H65" s="208"/>
      <c r="I65" s="113">
        <v>0</v>
      </c>
      <c r="J65" s="112" t="s">
        <v>11</v>
      </c>
      <c r="K65" s="116">
        <f t="shared" si="16"/>
        <v>8536</v>
      </c>
      <c r="L65" s="116">
        <v>0</v>
      </c>
      <c r="M65" s="116">
        <v>0</v>
      </c>
      <c r="N65" s="116">
        <v>0</v>
      </c>
      <c r="O65" s="116">
        <v>0</v>
      </c>
      <c r="P65" s="116">
        <v>8536</v>
      </c>
      <c r="Q65" s="116">
        <v>0</v>
      </c>
      <c r="R65" s="205"/>
    </row>
    <row r="66" spans="1:19" ht="21" customHeight="1" x14ac:dyDescent="0.25">
      <c r="A66" s="208">
        <v>19</v>
      </c>
      <c r="B66" s="205" t="s">
        <v>484</v>
      </c>
      <c r="C66" s="205" t="s">
        <v>551</v>
      </c>
      <c r="D66" s="211" t="s">
        <v>485</v>
      </c>
      <c r="E66" s="211" t="s">
        <v>180</v>
      </c>
      <c r="F66" s="211" t="s">
        <v>286</v>
      </c>
      <c r="G66" s="214">
        <v>47086</v>
      </c>
      <c r="H66" s="207">
        <v>167660</v>
      </c>
      <c r="I66" s="113">
        <v>0</v>
      </c>
      <c r="J66" s="112" t="s">
        <v>8</v>
      </c>
      <c r="K66" s="116">
        <f t="shared" si="16"/>
        <v>83830</v>
      </c>
      <c r="L66" s="116">
        <v>0</v>
      </c>
      <c r="M66" s="116">
        <v>0</v>
      </c>
      <c r="N66" s="116">
        <v>0</v>
      </c>
      <c r="O66" s="116">
        <v>0</v>
      </c>
      <c r="P66" s="116">
        <f>P67+P68</f>
        <v>83830</v>
      </c>
      <c r="Q66" s="116">
        <v>0</v>
      </c>
      <c r="R66" s="205" t="s">
        <v>181</v>
      </c>
    </row>
    <row r="67" spans="1:19" ht="36.75" customHeight="1" x14ac:dyDescent="0.35">
      <c r="A67" s="208"/>
      <c r="B67" s="205"/>
      <c r="C67" s="205"/>
      <c r="D67" s="212"/>
      <c r="E67" s="212"/>
      <c r="F67" s="212"/>
      <c r="G67" s="212"/>
      <c r="H67" s="208"/>
      <c r="I67" s="113">
        <v>0</v>
      </c>
      <c r="J67" s="112" t="s">
        <v>10</v>
      </c>
      <c r="K67" s="116">
        <f t="shared" si="16"/>
        <v>51890.77</v>
      </c>
      <c r="L67" s="116">
        <v>0</v>
      </c>
      <c r="M67" s="116">
        <v>0</v>
      </c>
      <c r="N67" s="116">
        <v>0</v>
      </c>
      <c r="O67" s="116">
        <v>0</v>
      </c>
      <c r="P67" s="116">
        <v>51890.77</v>
      </c>
      <c r="Q67" s="116">
        <v>0</v>
      </c>
      <c r="R67" s="205"/>
      <c r="S67" s="48"/>
    </row>
    <row r="68" spans="1:19" ht="63" customHeight="1" x14ac:dyDescent="0.25">
      <c r="A68" s="208"/>
      <c r="B68" s="205"/>
      <c r="C68" s="205"/>
      <c r="D68" s="213"/>
      <c r="E68" s="213"/>
      <c r="F68" s="213"/>
      <c r="G68" s="213"/>
      <c r="H68" s="208"/>
      <c r="I68" s="113">
        <v>0</v>
      </c>
      <c r="J68" s="112" t="s">
        <v>11</v>
      </c>
      <c r="K68" s="116">
        <f t="shared" si="16"/>
        <v>31939.23</v>
      </c>
      <c r="L68" s="116">
        <v>0</v>
      </c>
      <c r="M68" s="116">
        <v>0</v>
      </c>
      <c r="N68" s="116">
        <v>0</v>
      </c>
      <c r="O68" s="116">
        <v>0</v>
      </c>
      <c r="P68" s="116">
        <v>31939.23</v>
      </c>
      <c r="Q68" s="116">
        <v>0</v>
      </c>
      <c r="R68" s="205"/>
    </row>
    <row r="69" spans="1:19" ht="33" customHeight="1" x14ac:dyDescent="0.25">
      <c r="A69" s="208">
        <v>20</v>
      </c>
      <c r="B69" s="205" t="s">
        <v>492</v>
      </c>
      <c r="C69" s="205" t="s">
        <v>178</v>
      </c>
      <c r="D69" s="211" t="s">
        <v>179</v>
      </c>
      <c r="E69" s="211" t="s">
        <v>180</v>
      </c>
      <c r="F69" s="211" t="s">
        <v>286</v>
      </c>
      <c r="G69" s="214">
        <v>47087</v>
      </c>
      <c r="H69" s="207">
        <v>124948.37</v>
      </c>
      <c r="I69" s="113">
        <v>0</v>
      </c>
      <c r="J69" s="112" t="s">
        <v>8</v>
      </c>
      <c r="K69" s="116">
        <f t="shared" ref="K69:K70" si="17">P69</f>
        <v>25673.86</v>
      </c>
      <c r="L69" s="116">
        <v>0</v>
      </c>
      <c r="M69" s="116">
        <v>0</v>
      </c>
      <c r="N69" s="116">
        <v>0</v>
      </c>
      <c r="O69" s="116">
        <v>0</v>
      </c>
      <c r="P69" s="116">
        <f>P70+P71</f>
        <v>25673.86</v>
      </c>
      <c r="Q69" s="116">
        <v>0</v>
      </c>
      <c r="R69" s="205" t="s">
        <v>181</v>
      </c>
    </row>
    <row r="70" spans="1:19" ht="46.5" customHeight="1" x14ac:dyDescent="0.35">
      <c r="A70" s="208"/>
      <c r="B70" s="205"/>
      <c r="C70" s="205"/>
      <c r="D70" s="212"/>
      <c r="E70" s="212"/>
      <c r="F70" s="212"/>
      <c r="G70" s="212"/>
      <c r="H70" s="208"/>
      <c r="I70" s="113">
        <v>0</v>
      </c>
      <c r="J70" s="112" t="s">
        <v>10</v>
      </c>
      <c r="K70" s="116">
        <f t="shared" si="17"/>
        <v>15712.4</v>
      </c>
      <c r="L70" s="116">
        <v>0</v>
      </c>
      <c r="M70" s="116">
        <v>0</v>
      </c>
      <c r="N70" s="116">
        <v>0</v>
      </c>
      <c r="O70" s="116">
        <v>0</v>
      </c>
      <c r="P70" s="116">
        <v>15712.4</v>
      </c>
      <c r="Q70" s="116">
        <v>0</v>
      </c>
      <c r="R70" s="205"/>
      <c r="S70" s="48"/>
    </row>
    <row r="71" spans="1:19" ht="87.75" customHeight="1" x14ac:dyDescent="0.25">
      <c r="A71" s="208"/>
      <c r="B71" s="205"/>
      <c r="C71" s="205"/>
      <c r="D71" s="213"/>
      <c r="E71" s="213"/>
      <c r="F71" s="213"/>
      <c r="G71" s="213"/>
      <c r="H71" s="208"/>
      <c r="I71" s="113">
        <v>0</v>
      </c>
      <c r="J71" s="112" t="s">
        <v>11</v>
      </c>
      <c r="K71" s="116">
        <f>P71</f>
        <v>9961.4599999999991</v>
      </c>
      <c r="L71" s="116">
        <v>0</v>
      </c>
      <c r="M71" s="116">
        <v>0</v>
      </c>
      <c r="N71" s="116">
        <v>0</v>
      </c>
      <c r="O71" s="116">
        <v>0</v>
      </c>
      <c r="P71" s="116">
        <v>9961.4599999999991</v>
      </c>
      <c r="Q71" s="116">
        <v>0</v>
      </c>
      <c r="R71" s="205"/>
    </row>
    <row r="72" spans="1:19" ht="33" customHeight="1" x14ac:dyDescent="0.25">
      <c r="A72" s="208">
        <v>21</v>
      </c>
      <c r="B72" s="205" t="s">
        <v>591</v>
      </c>
      <c r="C72" s="205" t="s">
        <v>592</v>
      </c>
      <c r="D72" s="211" t="s">
        <v>593</v>
      </c>
      <c r="E72" s="211" t="s">
        <v>210</v>
      </c>
      <c r="F72" s="211" t="s">
        <v>588</v>
      </c>
      <c r="G72" s="214">
        <v>47087</v>
      </c>
      <c r="H72" s="207">
        <f>K72</f>
        <v>128921.21</v>
      </c>
      <c r="I72" s="113">
        <v>0</v>
      </c>
      <c r="J72" s="112" t="s">
        <v>8</v>
      </c>
      <c r="K72" s="116">
        <f>L72+M72+N72+O72+P72</f>
        <v>128921.21</v>
      </c>
      <c r="L72" s="116">
        <v>0</v>
      </c>
      <c r="M72" s="116">
        <v>0</v>
      </c>
      <c r="N72" s="116">
        <v>0</v>
      </c>
      <c r="O72" s="116">
        <f>O73+O74</f>
        <v>128921.21</v>
      </c>
      <c r="P72" s="116">
        <f>P73+P74</f>
        <v>0</v>
      </c>
      <c r="Q72" s="116">
        <v>0</v>
      </c>
      <c r="R72" s="205" t="s">
        <v>181</v>
      </c>
    </row>
    <row r="73" spans="1:19" ht="46.5" customHeight="1" x14ac:dyDescent="0.35">
      <c r="A73" s="208"/>
      <c r="B73" s="205"/>
      <c r="C73" s="205"/>
      <c r="D73" s="212"/>
      <c r="E73" s="212"/>
      <c r="F73" s="212"/>
      <c r="G73" s="212"/>
      <c r="H73" s="208"/>
      <c r="I73" s="113">
        <v>0</v>
      </c>
      <c r="J73" s="112" t="s">
        <v>10</v>
      </c>
      <c r="K73" s="116">
        <f t="shared" ref="K73:K74" si="18">L73+M73+N73+O73+P73</f>
        <v>80188.990000000005</v>
      </c>
      <c r="L73" s="116">
        <v>0</v>
      </c>
      <c r="M73" s="116">
        <v>0</v>
      </c>
      <c r="N73" s="116">
        <v>0</v>
      </c>
      <c r="O73" s="116">
        <v>80188.990000000005</v>
      </c>
      <c r="P73" s="116">
        <v>0</v>
      </c>
      <c r="Q73" s="116">
        <v>0</v>
      </c>
      <c r="R73" s="205"/>
      <c r="S73" s="48"/>
    </row>
    <row r="74" spans="1:19" ht="87.75" customHeight="1" x14ac:dyDescent="0.25">
      <c r="A74" s="208"/>
      <c r="B74" s="205"/>
      <c r="C74" s="205"/>
      <c r="D74" s="213"/>
      <c r="E74" s="213"/>
      <c r="F74" s="213"/>
      <c r="G74" s="213"/>
      <c r="H74" s="208"/>
      <c r="I74" s="113">
        <v>0</v>
      </c>
      <c r="J74" s="112" t="s">
        <v>11</v>
      </c>
      <c r="K74" s="116">
        <f t="shared" si="18"/>
        <v>48732.22</v>
      </c>
      <c r="L74" s="116">
        <v>0</v>
      </c>
      <c r="M74" s="116">
        <v>0</v>
      </c>
      <c r="N74" s="116">
        <v>0</v>
      </c>
      <c r="O74" s="116">
        <v>48732.22</v>
      </c>
      <c r="P74" s="116">
        <v>0</v>
      </c>
      <c r="Q74" s="116">
        <v>0</v>
      </c>
      <c r="R74" s="205"/>
    </row>
    <row r="75" spans="1:19" ht="32.25" customHeight="1" x14ac:dyDescent="0.35">
      <c r="A75" s="210" t="s">
        <v>241</v>
      </c>
      <c r="B75" s="210"/>
      <c r="C75" s="210"/>
      <c r="D75" s="210"/>
      <c r="E75" s="210"/>
      <c r="F75" s="210"/>
      <c r="G75" s="210"/>
      <c r="H75" s="210"/>
      <c r="I75" s="210"/>
      <c r="J75" s="112" t="s">
        <v>8</v>
      </c>
      <c r="K75" s="116">
        <f>K12+K15+K18+K21+K24+K27+K30+K33+K36+K39+K42+K45+K48+K51+K54+K57+K60+K63+K66+K69+K72</f>
        <v>2412558.2799999998</v>
      </c>
      <c r="L75" s="116">
        <f t="shared" ref="L75:P75" si="19">L12+L15+L18+L21+L24+L27+L30+L33+L36+L39+L42+L45+L48+L51+L54+L57+L60+L63+L66+L69+L72</f>
        <v>960.78</v>
      </c>
      <c r="M75" s="116">
        <f t="shared" si="19"/>
        <v>45649.67</v>
      </c>
      <c r="N75" s="116">
        <f t="shared" si="19"/>
        <v>279234.48</v>
      </c>
      <c r="O75" s="116">
        <f t="shared" si="19"/>
        <v>817605.53</v>
      </c>
      <c r="P75" s="116">
        <f t="shared" si="19"/>
        <v>1269107.82</v>
      </c>
      <c r="Q75" s="116">
        <f t="shared" ref="Q75" si="20">Q12+Q15+Q18+Q21+Q24+Q27+Q30+Q33+Q36+Q39+Q42+Q45+Q48+Q51+Q54+Q57+Q60+Q63+Q66+Q69</f>
        <v>0</v>
      </c>
      <c r="R75" s="205"/>
      <c r="S75" s="49"/>
    </row>
    <row r="76" spans="1:19" ht="44.25" customHeight="1" x14ac:dyDescent="0.25">
      <c r="A76" s="210"/>
      <c r="B76" s="210"/>
      <c r="C76" s="210"/>
      <c r="D76" s="210"/>
      <c r="E76" s="210"/>
      <c r="F76" s="210"/>
      <c r="G76" s="210"/>
      <c r="H76" s="210"/>
      <c r="I76" s="210"/>
      <c r="J76" s="112" t="s">
        <v>10</v>
      </c>
      <c r="K76" s="116">
        <f>K13+K16+K19+K22+K25+K28+K31+K34+K37+K40+K43+K46+K49+K52+K55+K58+K61+K64+K67+K70+K73</f>
        <v>1570589.78</v>
      </c>
      <c r="L76" s="116">
        <f t="shared" ref="L76:P76" si="21">L13+L16+L19+L22+L25+L28+L31+L34+L37+L40+L43+L46+L49+L52+L55+L58+L61+L64+L67+L70+L73</f>
        <v>600.49</v>
      </c>
      <c r="M76" s="116">
        <f t="shared" si="21"/>
        <v>25350</v>
      </c>
      <c r="N76" s="116">
        <f t="shared" si="21"/>
        <v>215140.81</v>
      </c>
      <c r="O76" s="116">
        <f t="shared" si="21"/>
        <v>550133.22</v>
      </c>
      <c r="P76" s="116">
        <f t="shared" si="21"/>
        <v>779365.26</v>
      </c>
      <c r="Q76" s="116">
        <f>Q13+Q16+Q19+Q22+Q25+Q28+Q31+Q34+Q37+Q40+Q43+Q46+Q49+Q52+Q55+Q58+Q61+Q64+Q67+Q70</f>
        <v>0</v>
      </c>
      <c r="R76" s="205"/>
    </row>
    <row r="77" spans="1:19" ht="62.25" customHeight="1" x14ac:dyDescent="0.25">
      <c r="A77" s="210"/>
      <c r="B77" s="210"/>
      <c r="C77" s="210"/>
      <c r="D77" s="210"/>
      <c r="E77" s="210"/>
      <c r="F77" s="210"/>
      <c r="G77" s="210"/>
      <c r="H77" s="210"/>
      <c r="I77" s="210"/>
      <c r="J77" s="112" t="s">
        <v>11</v>
      </c>
      <c r="K77" s="116">
        <f>K14+K17+K20+K23+K26+K29+K32+K35+K38+K41+K44+K47+K50+K53+K56+K59+K62+K65+K68+K71+K74</f>
        <v>841968.5</v>
      </c>
      <c r="L77" s="116">
        <f t="shared" ref="L77:P77" si="22">L14+L17+L20+L23+L26+L29+L32+L35+L38+L41+L44+L47+L50+L53+L56+L59+L62+L65+L68+L71+L74</f>
        <v>360.29</v>
      </c>
      <c r="M77" s="116">
        <f t="shared" si="22"/>
        <v>20299.669999999998</v>
      </c>
      <c r="N77" s="116">
        <f t="shared" si="22"/>
        <v>64093.67</v>
      </c>
      <c r="O77" s="116">
        <f t="shared" si="22"/>
        <v>267472.31</v>
      </c>
      <c r="P77" s="116">
        <f t="shared" si="22"/>
        <v>489742.56</v>
      </c>
      <c r="Q77" s="116">
        <f>Q14+Q17+Q20+Q23+Q26+Q29+Q32+Q35+Q38+Q41+Q44+Q47+Q50+Q53+Q56+Q59+Q62+Q65+Q68+Q71</f>
        <v>0</v>
      </c>
      <c r="R77" s="205"/>
    </row>
    <row r="78" spans="1:19" ht="33" customHeight="1" x14ac:dyDescent="0.25">
      <c r="A78" s="217" t="s">
        <v>70</v>
      </c>
      <c r="B78" s="217"/>
      <c r="C78" s="217"/>
      <c r="D78" s="217"/>
      <c r="E78" s="217"/>
      <c r="F78" s="217"/>
      <c r="G78" s="217"/>
      <c r="H78" s="217"/>
      <c r="I78" s="217"/>
      <c r="J78" s="217"/>
      <c r="K78" s="217"/>
      <c r="L78" s="217"/>
      <c r="M78" s="217"/>
      <c r="N78" s="217"/>
      <c r="O78" s="217"/>
      <c r="P78" s="217"/>
      <c r="Q78" s="217"/>
      <c r="R78" s="217"/>
    </row>
    <row r="79" spans="1:19" ht="25.5" customHeight="1" x14ac:dyDescent="0.35">
      <c r="A79" s="208">
        <v>1</v>
      </c>
      <c r="B79" s="205" t="s">
        <v>595</v>
      </c>
      <c r="C79" s="205" t="s">
        <v>552</v>
      </c>
      <c r="D79" s="205" t="s">
        <v>468</v>
      </c>
      <c r="E79" s="205" t="s">
        <v>466</v>
      </c>
      <c r="F79" s="205" t="s">
        <v>588</v>
      </c>
      <c r="G79" s="206">
        <v>46356</v>
      </c>
      <c r="H79" s="209">
        <f>K79</f>
        <v>104516.67</v>
      </c>
      <c r="I79" s="116">
        <f>I80+I81</f>
        <v>0</v>
      </c>
      <c r="J79" s="115" t="s">
        <v>14</v>
      </c>
      <c r="K79" s="116">
        <f t="shared" ref="K79:K81" si="23">L79+M79+N79+O79+P79</f>
        <v>104516.67</v>
      </c>
      <c r="L79" s="116">
        <f>L80+L81</f>
        <v>0</v>
      </c>
      <c r="M79" s="116">
        <f t="shared" ref="M79:N79" si="24">M80+M81</f>
        <v>0</v>
      </c>
      <c r="N79" s="116">
        <f t="shared" si="24"/>
        <v>0</v>
      </c>
      <c r="O79" s="116">
        <f t="shared" ref="O79" si="25">O80+O81</f>
        <v>104516.67</v>
      </c>
      <c r="P79" s="116">
        <f>P80+P81</f>
        <v>0</v>
      </c>
      <c r="Q79" s="45">
        <v>0</v>
      </c>
      <c r="R79" s="205" t="s">
        <v>181</v>
      </c>
      <c r="S79" s="48"/>
    </row>
    <row r="80" spans="1:19" ht="45.75" customHeight="1" x14ac:dyDescent="0.35">
      <c r="A80" s="208"/>
      <c r="B80" s="205"/>
      <c r="C80" s="205"/>
      <c r="D80" s="205"/>
      <c r="E80" s="205"/>
      <c r="F80" s="205"/>
      <c r="G80" s="206"/>
      <c r="H80" s="209"/>
      <c r="I80" s="116">
        <v>0</v>
      </c>
      <c r="J80" s="112" t="s">
        <v>197</v>
      </c>
      <c r="K80" s="116">
        <f t="shared" si="23"/>
        <v>103471.5</v>
      </c>
      <c r="L80" s="45">
        <v>0</v>
      </c>
      <c r="M80" s="45">
        <v>0</v>
      </c>
      <c r="N80" s="116">
        <v>0</v>
      </c>
      <c r="O80" s="116">
        <f>99000+4471.5</f>
        <v>103471.5</v>
      </c>
      <c r="P80" s="116">
        <v>0</v>
      </c>
      <c r="Q80" s="45">
        <v>0</v>
      </c>
      <c r="R80" s="205"/>
      <c r="S80" s="48"/>
    </row>
    <row r="81" spans="1:19" ht="64.5" customHeight="1" x14ac:dyDescent="0.35">
      <c r="A81" s="208"/>
      <c r="B81" s="205"/>
      <c r="C81" s="205"/>
      <c r="D81" s="205"/>
      <c r="E81" s="205"/>
      <c r="F81" s="205"/>
      <c r="G81" s="206"/>
      <c r="H81" s="209"/>
      <c r="I81" s="113">
        <v>0</v>
      </c>
      <c r="J81" s="112" t="s">
        <v>18</v>
      </c>
      <c r="K81" s="116">
        <f t="shared" si="23"/>
        <v>1045.17</v>
      </c>
      <c r="L81" s="116">
        <v>0</v>
      </c>
      <c r="M81" s="116">
        <v>0</v>
      </c>
      <c r="N81" s="46">
        <v>0</v>
      </c>
      <c r="O81" s="46">
        <f>1000+45.17</f>
        <v>1045.17</v>
      </c>
      <c r="P81" s="46">
        <v>0</v>
      </c>
      <c r="Q81" s="45">
        <v>0</v>
      </c>
      <c r="R81" s="205"/>
      <c r="S81" s="48"/>
    </row>
    <row r="82" spans="1:19" ht="25.5" customHeight="1" x14ac:dyDescent="0.35">
      <c r="A82" s="208">
        <v>2</v>
      </c>
      <c r="B82" s="205" t="s">
        <v>467</v>
      </c>
      <c r="C82" s="205" t="s">
        <v>554</v>
      </c>
      <c r="D82" s="205" t="s">
        <v>469</v>
      </c>
      <c r="E82" s="205" t="s">
        <v>466</v>
      </c>
      <c r="F82" s="205" t="s">
        <v>553</v>
      </c>
      <c r="G82" s="206">
        <v>46721</v>
      </c>
      <c r="H82" s="209">
        <f>K82</f>
        <v>80000</v>
      </c>
      <c r="I82" s="116">
        <f>I83+I84</f>
        <v>0</v>
      </c>
      <c r="J82" s="115" t="s">
        <v>14</v>
      </c>
      <c r="K82" s="116">
        <f t="shared" ref="K82:K84" si="26">L82+M82+N82+O82+P82</f>
        <v>80000</v>
      </c>
      <c r="L82" s="116">
        <f>L83+L84</f>
        <v>0</v>
      </c>
      <c r="M82" s="116">
        <f t="shared" ref="M82:N82" si="27">M83+M84</f>
        <v>0</v>
      </c>
      <c r="N82" s="116">
        <f t="shared" si="27"/>
        <v>0</v>
      </c>
      <c r="O82" s="116">
        <f t="shared" ref="O82:P82" si="28">O83+O84</f>
        <v>40000</v>
      </c>
      <c r="P82" s="116">
        <f t="shared" si="28"/>
        <v>40000</v>
      </c>
      <c r="Q82" s="45">
        <v>0</v>
      </c>
      <c r="R82" s="205" t="s">
        <v>181</v>
      </c>
      <c r="S82" s="48"/>
    </row>
    <row r="83" spans="1:19" ht="45.75" customHeight="1" x14ac:dyDescent="0.35">
      <c r="A83" s="208"/>
      <c r="B83" s="205"/>
      <c r="C83" s="205"/>
      <c r="D83" s="205"/>
      <c r="E83" s="205"/>
      <c r="F83" s="205"/>
      <c r="G83" s="206"/>
      <c r="H83" s="209"/>
      <c r="I83" s="116">
        <v>0</v>
      </c>
      <c r="J83" s="112" t="s">
        <v>197</v>
      </c>
      <c r="K83" s="116">
        <f>L83+M83+N83+O83+P83</f>
        <v>64560</v>
      </c>
      <c r="L83" s="45">
        <v>0</v>
      </c>
      <c r="M83" s="45">
        <v>0</v>
      </c>
      <c r="N83" s="116">
        <v>0</v>
      </c>
      <c r="O83" s="116">
        <v>39600</v>
      </c>
      <c r="P83" s="116">
        <v>24960</v>
      </c>
      <c r="Q83" s="45">
        <v>0</v>
      </c>
      <c r="R83" s="205"/>
      <c r="S83" s="48"/>
    </row>
    <row r="84" spans="1:19" ht="64.5" customHeight="1" x14ac:dyDescent="0.35">
      <c r="A84" s="208"/>
      <c r="B84" s="205"/>
      <c r="C84" s="205"/>
      <c r="D84" s="205"/>
      <c r="E84" s="205"/>
      <c r="F84" s="205"/>
      <c r="G84" s="206"/>
      <c r="H84" s="209"/>
      <c r="I84" s="113">
        <v>0</v>
      </c>
      <c r="J84" s="112" t="s">
        <v>18</v>
      </c>
      <c r="K84" s="116">
        <f t="shared" si="26"/>
        <v>15440</v>
      </c>
      <c r="L84" s="116">
        <v>0</v>
      </c>
      <c r="M84" s="116">
        <v>0</v>
      </c>
      <c r="N84" s="46">
        <v>0</v>
      </c>
      <c r="O84" s="46">
        <v>400</v>
      </c>
      <c r="P84" s="116">
        <v>15040</v>
      </c>
      <c r="Q84" s="45">
        <v>0</v>
      </c>
      <c r="R84" s="205"/>
      <c r="S84" s="48"/>
    </row>
    <row r="85" spans="1:19" ht="44.25" customHeight="1" x14ac:dyDescent="0.35">
      <c r="A85" s="208">
        <v>3</v>
      </c>
      <c r="B85" s="205" t="s">
        <v>503</v>
      </c>
      <c r="C85" s="205" t="s">
        <v>285</v>
      </c>
      <c r="D85" s="205" t="s">
        <v>415</v>
      </c>
      <c r="E85" s="205" t="s">
        <v>466</v>
      </c>
      <c r="F85" s="205" t="s">
        <v>493</v>
      </c>
      <c r="G85" s="206">
        <v>46721</v>
      </c>
      <c r="H85" s="209">
        <f>K85</f>
        <v>108340</v>
      </c>
      <c r="I85" s="116">
        <f>I86+I87</f>
        <v>0</v>
      </c>
      <c r="J85" s="115" t="s">
        <v>14</v>
      </c>
      <c r="K85" s="116">
        <f t="shared" ref="K85" si="29">L85+M85+N85+O85+P85</f>
        <v>108340</v>
      </c>
      <c r="L85" s="116">
        <f>L86+L87</f>
        <v>0</v>
      </c>
      <c r="M85" s="116">
        <f t="shared" ref="M85:P85" si="30">M86+M87</f>
        <v>0</v>
      </c>
      <c r="N85" s="116">
        <f t="shared" si="30"/>
        <v>0</v>
      </c>
      <c r="O85" s="116">
        <f t="shared" si="30"/>
        <v>0</v>
      </c>
      <c r="P85" s="116">
        <f t="shared" si="30"/>
        <v>108340</v>
      </c>
      <c r="Q85" s="45">
        <v>0</v>
      </c>
      <c r="R85" s="211" t="s">
        <v>181</v>
      </c>
      <c r="S85" s="48"/>
    </row>
    <row r="86" spans="1:19" ht="54" customHeight="1" x14ac:dyDescent="0.35">
      <c r="A86" s="208"/>
      <c r="B86" s="205"/>
      <c r="C86" s="205"/>
      <c r="D86" s="205"/>
      <c r="E86" s="205"/>
      <c r="F86" s="205"/>
      <c r="G86" s="206"/>
      <c r="H86" s="209"/>
      <c r="I86" s="116">
        <v>0</v>
      </c>
      <c r="J86" s="112" t="s">
        <v>197</v>
      </c>
      <c r="K86" s="116">
        <f>L86+M86+N86+O86+P86</f>
        <v>67604.160000000003</v>
      </c>
      <c r="L86" s="45">
        <v>0</v>
      </c>
      <c r="M86" s="45">
        <v>0</v>
      </c>
      <c r="N86" s="116">
        <v>0</v>
      </c>
      <c r="O86" s="116">
        <v>0</v>
      </c>
      <c r="P86" s="116">
        <v>67604.160000000003</v>
      </c>
      <c r="Q86" s="45">
        <v>0</v>
      </c>
      <c r="R86" s="212"/>
      <c r="S86" s="48"/>
    </row>
    <row r="87" spans="1:19" ht="74.25" customHeight="1" x14ac:dyDescent="0.35">
      <c r="A87" s="208"/>
      <c r="B87" s="205"/>
      <c r="C87" s="205"/>
      <c r="D87" s="205"/>
      <c r="E87" s="205"/>
      <c r="F87" s="205"/>
      <c r="G87" s="206"/>
      <c r="H87" s="209"/>
      <c r="I87" s="113">
        <v>0</v>
      </c>
      <c r="J87" s="112" t="s">
        <v>18</v>
      </c>
      <c r="K87" s="116">
        <f t="shared" ref="K87" si="31">L87+M87+N87+O87+P87</f>
        <v>40735.839999999997</v>
      </c>
      <c r="L87" s="116">
        <v>0</v>
      </c>
      <c r="M87" s="116">
        <v>0</v>
      </c>
      <c r="N87" s="46">
        <v>0</v>
      </c>
      <c r="O87" s="46">
        <v>0</v>
      </c>
      <c r="P87" s="46">
        <v>40735.839999999997</v>
      </c>
      <c r="Q87" s="45">
        <v>0</v>
      </c>
      <c r="R87" s="213"/>
      <c r="S87" s="48"/>
    </row>
    <row r="88" spans="1:19" ht="32.25" customHeight="1" x14ac:dyDescent="0.25">
      <c r="A88" s="227" t="s">
        <v>465</v>
      </c>
      <c r="B88" s="228"/>
      <c r="C88" s="228"/>
      <c r="D88" s="228"/>
      <c r="E88" s="228"/>
      <c r="F88" s="228"/>
      <c r="G88" s="228"/>
      <c r="H88" s="228"/>
      <c r="I88" s="229"/>
      <c r="J88" s="112" t="s">
        <v>8</v>
      </c>
      <c r="K88" s="116">
        <f>K79+K82+K85</f>
        <v>292856.67</v>
      </c>
      <c r="L88" s="116">
        <f t="shared" ref="L88:Q88" si="32">L79</f>
        <v>0</v>
      </c>
      <c r="M88" s="116">
        <f t="shared" si="32"/>
        <v>0</v>
      </c>
      <c r="N88" s="116">
        <f>N79+N82</f>
        <v>0</v>
      </c>
      <c r="O88" s="116">
        <f>O79+O82</f>
        <v>144516.66999999998</v>
      </c>
      <c r="P88" s="116">
        <f>P79+P82+P85</f>
        <v>148340</v>
      </c>
      <c r="Q88" s="116">
        <f t="shared" si="32"/>
        <v>0</v>
      </c>
      <c r="R88" s="211"/>
    </row>
    <row r="89" spans="1:19" ht="40.5" customHeight="1" x14ac:dyDescent="0.25">
      <c r="A89" s="230"/>
      <c r="B89" s="231"/>
      <c r="C89" s="231"/>
      <c r="D89" s="231"/>
      <c r="E89" s="231"/>
      <c r="F89" s="231"/>
      <c r="G89" s="231"/>
      <c r="H89" s="231"/>
      <c r="I89" s="232"/>
      <c r="J89" s="112" t="s">
        <v>10</v>
      </c>
      <c r="K89" s="116">
        <f t="shared" ref="K89:K90" si="33">K80+K83+K86</f>
        <v>235635.66</v>
      </c>
      <c r="L89" s="116">
        <f t="shared" ref="L89:Q89" si="34">L80</f>
        <v>0</v>
      </c>
      <c r="M89" s="116">
        <f t="shared" si="34"/>
        <v>0</v>
      </c>
      <c r="N89" s="116">
        <f t="shared" ref="N89:O89" si="35">N80+N83</f>
        <v>0</v>
      </c>
      <c r="O89" s="116">
        <f t="shared" si="35"/>
        <v>143071.5</v>
      </c>
      <c r="P89" s="116">
        <f t="shared" ref="P89:P90" si="36">P80+P83+P86</f>
        <v>92564.160000000003</v>
      </c>
      <c r="Q89" s="116">
        <f t="shared" si="34"/>
        <v>0</v>
      </c>
      <c r="R89" s="212"/>
    </row>
    <row r="90" spans="1:19" ht="60" customHeight="1" x14ac:dyDescent="0.25">
      <c r="A90" s="233"/>
      <c r="B90" s="234"/>
      <c r="C90" s="234"/>
      <c r="D90" s="234"/>
      <c r="E90" s="234"/>
      <c r="F90" s="234"/>
      <c r="G90" s="234"/>
      <c r="H90" s="234"/>
      <c r="I90" s="235"/>
      <c r="J90" s="112" t="s">
        <v>11</v>
      </c>
      <c r="K90" s="116">
        <f t="shared" si="33"/>
        <v>57221.009999999995</v>
      </c>
      <c r="L90" s="116">
        <f t="shared" ref="L90:Q90" si="37">L81</f>
        <v>0</v>
      </c>
      <c r="M90" s="116">
        <f t="shared" si="37"/>
        <v>0</v>
      </c>
      <c r="N90" s="116">
        <f t="shared" ref="N90:O90" si="38">N81+N84</f>
        <v>0</v>
      </c>
      <c r="O90" s="116">
        <f t="shared" si="38"/>
        <v>1445.17</v>
      </c>
      <c r="P90" s="116">
        <f t="shared" si="36"/>
        <v>55775.839999999997</v>
      </c>
      <c r="Q90" s="116">
        <f t="shared" si="37"/>
        <v>0</v>
      </c>
      <c r="R90" s="213"/>
    </row>
    <row r="91" spans="1:19" ht="33" customHeight="1" x14ac:dyDescent="0.25">
      <c r="A91" s="217" t="s">
        <v>100</v>
      </c>
      <c r="B91" s="217"/>
      <c r="C91" s="217"/>
      <c r="D91" s="217"/>
      <c r="E91" s="217"/>
      <c r="F91" s="217"/>
      <c r="G91" s="217"/>
      <c r="H91" s="217"/>
      <c r="I91" s="217"/>
      <c r="J91" s="217"/>
      <c r="K91" s="217"/>
      <c r="L91" s="217"/>
      <c r="M91" s="217"/>
      <c r="N91" s="217"/>
      <c r="O91" s="217"/>
      <c r="P91" s="217"/>
      <c r="Q91" s="217"/>
      <c r="R91" s="217"/>
    </row>
    <row r="92" spans="1:19" ht="25.5" customHeight="1" x14ac:dyDescent="0.25">
      <c r="A92" s="208">
        <v>1</v>
      </c>
      <c r="B92" s="205" t="s">
        <v>207</v>
      </c>
      <c r="C92" s="205" t="s">
        <v>208</v>
      </c>
      <c r="D92" s="205" t="s">
        <v>209</v>
      </c>
      <c r="E92" s="205" t="s">
        <v>210</v>
      </c>
      <c r="F92" s="205" t="s">
        <v>399</v>
      </c>
      <c r="G92" s="206">
        <v>45412</v>
      </c>
      <c r="H92" s="209">
        <f>I94+M94</f>
        <v>16672.55</v>
      </c>
      <c r="I92" s="116">
        <f>I93+I94</f>
        <v>14701.768</v>
      </c>
      <c r="J92" s="115" t="s">
        <v>14</v>
      </c>
      <c r="K92" s="116">
        <f t="shared" ref="K92:K94" si="39">L92+M92+N92+O92+P92</f>
        <v>3941.5639999999999</v>
      </c>
      <c r="L92" s="116">
        <f>L93+L94</f>
        <v>1970.7819999999999</v>
      </c>
      <c r="M92" s="116">
        <f t="shared" ref="M92:P92" si="40">M93+M94</f>
        <v>1970.7819999999999</v>
      </c>
      <c r="N92" s="116">
        <f t="shared" si="40"/>
        <v>0</v>
      </c>
      <c r="O92" s="116">
        <f t="shared" si="40"/>
        <v>0</v>
      </c>
      <c r="P92" s="116">
        <f t="shared" si="40"/>
        <v>0</v>
      </c>
      <c r="Q92" s="45">
        <v>0</v>
      </c>
      <c r="R92" s="211" t="s">
        <v>181</v>
      </c>
    </row>
    <row r="93" spans="1:19" ht="45.75" customHeight="1" x14ac:dyDescent="0.25">
      <c r="A93" s="208"/>
      <c r="B93" s="205"/>
      <c r="C93" s="205"/>
      <c r="D93" s="205"/>
      <c r="E93" s="205"/>
      <c r="F93" s="205"/>
      <c r="G93" s="206"/>
      <c r="H93" s="209"/>
      <c r="I93" s="116">
        <v>0</v>
      </c>
      <c r="J93" s="112" t="s">
        <v>197</v>
      </c>
      <c r="K93" s="116">
        <f t="shared" si="39"/>
        <v>0</v>
      </c>
      <c r="L93" s="45">
        <v>0</v>
      </c>
      <c r="M93" s="45">
        <v>0</v>
      </c>
      <c r="N93" s="45">
        <v>0</v>
      </c>
      <c r="O93" s="45">
        <v>0</v>
      </c>
      <c r="P93" s="45">
        <v>0</v>
      </c>
      <c r="Q93" s="45">
        <v>0</v>
      </c>
      <c r="R93" s="212"/>
    </row>
    <row r="94" spans="1:19" ht="64.5" customHeight="1" x14ac:dyDescent="0.25">
      <c r="A94" s="208"/>
      <c r="B94" s="205"/>
      <c r="C94" s="205"/>
      <c r="D94" s="205"/>
      <c r="E94" s="205"/>
      <c r="F94" s="205"/>
      <c r="G94" s="206"/>
      <c r="H94" s="209"/>
      <c r="I94" s="113">
        <v>14701.768</v>
      </c>
      <c r="J94" s="112" t="s">
        <v>18</v>
      </c>
      <c r="K94" s="116">
        <f t="shared" si="39"/>
        <v>3941.5639999999999</v>
      </c>
      <c r="L94" s="116">
        <v>1970.7819999999999</v>
      </c>
      <c r="M94" s="116">
        <v>1970.7819999999999</v>
      </c>
      <c r="N94" s="46">
        <v>0</v>
      </c>
      <c r="O94" s="46">
        <v>0</v>
      </c>
      <c r="P94" s="46">
        <v>0</v>
      </c>
      <c r="Q94" s="45">
        <v>0</v>
      </c>
      <c r="R94" s="213"/>
    </row>
    <row r="95" spans="1:19" ht="32.25" customHeight="1" x14ac:dyDescent="0.25">
      <c r="A95" s="227" t="s">
        <v>242</v>
      </c>
      <c r="B95" s="228"/>
      <c r="C95" s="228"/>
      <c r="D95" s="228"/>
      <c r="E95" s="228"/>
      <c r="F95" s="228"/>
      <c r="G95" s="228"/>
      <c r="H95" s="228"/>
      <c r="I95" s="229"/>
      <c r="J95" s="112" t="s">
        <v>8</v>
      </c>
      <c r="K95" s="116">
        <f t="shared" ref="K95:Q97" si="41">K92</f>
        <v>3941.5639999999999</v>
      </c>
      <c r="L95" s="116">
        <f t="shared" si="41"/>
        <v>1970.7819999999999</v>
      </c>
      <c r="M95" s="116">
        <f t="shared" si="41"/>
        <v>1970.7819999999999</v>
      </c>
      <c r="N95" s="116">
        <f t="shared" si="41"/>
        <v>0</v>
      </c>
      <c r="O95" s="116">
        <f t="shared" si="41"/>
        <v>0</v>
      </c>
      <c r="P95" s="116">
        <f t="shared" si="41"/>
        <v>0</v>
      </c>
      <c r="Q95" s="116">
        <f>Q11+Q15+Q19+Q23+Q24+Q28+Q32+Q91</f>
        <v>0</v>
      </c>
      <c r="R95" s="211"/>
    </row>
    <row r="96" spans="1:19" ht="40.5" customHeight="1" x14ac:dyDescent="0.25">
      <c r="A96" s="230"/>
      <c r="B96" s="231"/>
      <c r="C96" s="231"/>
      <c r="D96" s="231"/>
      <c r="E96" s="231"/>
      <c r="F96" s="231"/>
      <c r="G96" s="231"/>
      <c r="H96" s="231"/>
      <c r="I96" s="232"/>
      <c r="J96" s="112" t="s">
        <v>10</v>
      </c>
      <c r="K96" s="116">
        <f t="shared" si="41"/>
        <v>0</v>
      </c>
      <c r="L96" s="116">
        <f t="shared" si="41"/>
        <v>0</v>
      </c>
      <c r="M96" s="116">
        <f t="shared" si="41"/>
        <v>0</v>
      </c>
      <c r="N96" s="116">
        <f t="shared" si="41"/>
        <v>0</v>
      </c>
      <c r="O96" s="116">
        <f t="shared" si="41"/>
        <v>0</v>
      </c>
      <c r="P96" s="116">
        <f t="shared" si="41"/>
        <v>0</v>
      </c>
      <c r="Q96" s="116">
        <f t="shared" si="41"/>
        <v>0</v>
      </c>
      <c r="R96" s="212"/>
    </row>
    <row r="97" spans="1:19" ht="60" customHeight="1" x14ac:dyDescent="0.25">
      <c r="A97" s="233"/>
      <c r="B97" s="234"/>
      <c r="C97" s="234"/>
      <c r="D97" s="234"/>
      <c r="E97" s="234"/>
      <c r="F97" s="234"/>
      <c r="G97" s="234"/>
      <c r="H97" s="234"/>
      <c r="I97" s="235"/>
      <c r="J97" s="112" t="s">
        <v>11</v>
      </c>
      <c r="K97" s="116">
        <f t="shared" si="41"/>
        <v>3941.5639999999999</v>
      </c>
      <c r="L97" s="116">
        <f t="shared" si="41"/>
        <v>1970.7819999999999</v>
      </c>
      <c r="M97" s="116">
        <f t="shared" si="41"/>
        <v>1970.7819999999999</v>
      </c>
      <c r="N97" s="116">
        <f t="shared" si="41"/>
        <v>0</v>
      </c>
      <c r="O97" s="116">
        <f t="shared" si="41"/>
        <v>0</v>
      </c>
      <c r="P97" s="116">
        <f t="shared" si="41"/>
        <v>0</v>
      </c>
      <c r="Q97" s="116">
        <f t="shared" si="41"/>
        <v>0</v>
      </c>
      <c r="R97" s="213"/>
    </row>
    <row r="98" spans="1:19" ht="21" customHeight="1" x14ac:dyDescent="0.3">
      <c r="A98" s="223" t="s">
        <v>133</v>
      </c>
      <c r="B98" s="223"/>
      <c r="C98" s="223"/>
      <c r="D98" s="223"/>
      <c r="E98" s="223"/>
      <c r="F98" s="223"/>
      <c r="G98" s="223"/>
      <c r="H98" s="223"/>
      <c r="I98" s="223"/>
      <c r="J98" s="223"/>
      <c r="K98" s="223"/>
      <c r="L98" s="223"/>
      <c r="M98" s="223"/>
      <c r="N98" s="223"/>
      <c r="O98" s="223"/>
      <c r="P98" s="223"/>
      <c r="Q98" s="223"/>
      <c r="R98" s="223"/>
    </row>
    <row r="99" spans="1:19" ht="23.25" customHeight="1" x14ac:dyDescent="0.3">
      <c r="A99" s="223" t="s">
        <v>72</v>
      </c>
      <c r="B99" s="237"/>
      <c r="C99" s="237"/>
      <c r="D99" s="237"/>
      <c r="E99" s="237"/>
      <c r="F99" s="237"/>
      <c r="G99" s="237"/>
      <c r="H99" s="237"/>
      <c r="I99" s="237"/>
      <c r="J99" s="223"/>
      <c r="K99" s="223"/>
      <c r="L99" s="223"/>
      <c r="M99" s="223"/>
      <c r="N99" s="223"/>
      <c r="O99" s="223"/>
      <c r="P99" s="223"/>
      <c r="Q99" s="223"/>
      <c r="R99" s="223"/>
    </row>
    <row r="100" spans="1:19" ht="30" customHeight="1" x14ac:dyDescent="0.25">
      <c r="A100" s="205">
        <v>1</v>
      </c>
      <c r="B100" s="205" t="s">
        <v>60</v>
      </c>
      <c r="C100" s="205" t="s">
        <v>285</v>
      </c>
      <c r="D100" s="205" t="s">
        <v>195</v>
      </c>
      <c r="E100" s="205" t="s">
        <v>211</v>
      </c>
      <c r="F100" s="205" t="s">
        <v>560</v>
      </c>
      <c r="G100" s="206">
        <v>47117</v>
      </c>
      <c r="H100" s="209">
        <v>343685.01</v>
      </c>
      <c r="I100" s="116">
        <v>7554.99</v>
      </c>
      <c r="J100" s="112" t="s">
        <v>14</v>
      </c>
      <c r="K100" s="113">
        <f>K101+K102</f>
        <v>302347.56</v>
      </c>
      <c r="L100" s="113">
        <f t="shared" ref="L100:M100" si="42">L101+L102</f>
        <v>60000</v>
      </c>
      <c r="M100" s="113">
        <f t="shared" si="42"/>
        <v>62021.54</v>
      </c>
      <c r="N100" s="46">
        <f>N101+N102</f>
        <v>0</v>
      </c>
      <c r="O100" s="46">
        <f>O101+O102</f>
        <v>0</v>
      </c>
      <c r="P100" s="46">
        <f>P101+P102</f>
        <v>180326.02</v>
      </c>
      <c r="Q100" s="113">
        <v>0</v>
      </c>
      <c r="R100" s="205" t="s">
        <v>181</v>
      </c>
    </row>
    <row r="101" spans="1:19" ht="40.5" customHeight="1" x14ac:dyDescent="0.35">
      <c r="A101" s="205"/>
      <c r="B101" s="205"/>
      <c r="C101" s="205"/>
      <c r="D101" s="205"/>
      <c r="E101" s="205"/>
      <c r="F101" s="205"/>
      <c r="G101" s="205"/>
      <c r="H101" s="209"/>
      <c r="I101" s="116">
        <v>4721.87</v>
      </c>
      <c r="J101" s="112" t="s">
        <v>197</v>
      </c>
      <c r="K101" s="113">
        <f>L101+M101+N101+O101+P101</f>
        <v>190214.03999999998</v>
      </c>
      <c r="L101" s="113">
        <v>37500</v>
      </c>
      <c r="M101" s="113">
        <v>0</v>
      </c>
      <c r="N101" s="46">
        <v>0</v>
      </c>
      <c r="O101" s="46">
        <v>0</v>
      </c>
      <c r="P101" s="46">
        <f>44193+108521.04</f>
        <v>152714.03999999998</v>
      </c>
      <c r="Q101" s="113">
        <v>0</v>
      </c>
      <c r="R101" s="205"/>
      <c r="S101" s="48"/>
    </row>
    <row r="102" spans="1:19" ht="65.25" customHeight="1" x14ac:dyDescent="0.25">
      <c r="A102" s="205"/>
      <c r="B102" s="205"/>
      <c r="C102" s="205"/>
      <c r="D102" s="205"/>
      <c r="E102" s="205"/>
      <c r="F102" s="205"/>
      <c r="G102" s="205"/>
      <c r="H102" s="209"/>
      <c r="I102" s="116">
        <v>2833.12</v>
      </c>
      <c r="J102" s="112" t="s">
        <v>18</v>
      </c>
      <c r="K102" s="113">
        <f t="shared" ref="K102:K122" si="43">SUM(L102:P102)</f>
        <v>112133.52</v>
      </c>
      <c r="L102" s="113">
        <v>22500</v>
      </c>
      <c r="M102" s="113">
        <v>62021.54</v>
      </c>
      <c r="N102" s="46">
        <v>0</v>
      </c>
      <c r="O102" s="46">
        <v>0</v>
      </c>
      <c r="P102" s="46">
        <f>26515.8+1096.18</f>
        <v>27611.98</v>
      </c>
      <c r="Q102" s="113">
        <v>0</v>
      </c>
      <c r="R102" s="205"/>
    </row>
    <row r="103" spans="1:19" ht="30" customHeight="1" x14ac:dyDescent="0.25">
      <c r="A103" s="205">
        <v>2</v>
      </c>
      <c r="B103" s="205" t="s">
        <v>124</v>
      </c>
      <c r="C103" s="205" t="s">
        <v>109</v>
      </c>
      <c r="D103" s="205" t="s">
        <v>195</v>
      </c>
      <c r="E103" s="205" t="s">
        <v>211</v>
      </c>
      <c r="F103" s="205" t="s">
        <v>196</v>
      </c>
      <c r="G103" s="206">
        <v>45626</v>
      </c>
      <c r="H103" s="209">
        <f>K103+I103</f>
        <v>0.182</v>
      </c>
      <c r="I103" s="116">
        <v>0</v>
      </c>
      <c r="J103" s="112" t="s">
        <v>14</v>
      </c>
      <c r="K103" s="113">
        <f>K104+K105</f>
        <v>0.182</v>
      </c>
      <c r="L103" s="113">
        <f t="shared" ref="L103:M103" si="44">L104+L105</f>
        <v>0.182</v>
      </c>
      <c r="M103" s="113">
        <f t="shared" si="44"/>
        <v>0</v>
      </c>
      <c r="N103" s="46">
        <f>N104+N105</f>
        <v>0</v>
      </c>
      <c r="O103" s="46">
        <f>O104+O105</f>
        <v>0</v>
      </c>
      <c r="P103" s="46">
        <f>P104+P105</f>
        <v>0</v>
      </c>
      <c r="Q103" s="113">
        <v>0</v>
      </c>
      <c r="R103" s="205" t="s">
        <v>181</v>
      </c>
    </row>
    <row r="104" spans="1:19" ht="40.5" customHeight="1" x14ac:dyDescent="0.25">
      <c r="A104" s="205"/>
      <c r="B104" s="205"/>
      <c r="C104" s="205"/>
      <c r="D104" s="205"/>
      <c r="E104" s="205"/>
      <c r="F104" s="205"/>
      <c r="G104" s="205"/>
      <c r="H104" s="209"/>
      <c r="I104" s="116">
        <v>0</v>
      </c>
      <c r="J104" s="112" t="s">
        <v>197</v>
      </c>
      <c r="K104" s="113">
        <f>L104+M104+N104+O104+P104</f>
        <v>0</v>
      </c>
      <c r="L104" s="113">
        <v>0</v>
      </c>
      <c r="M104" s="113">
        <v>0</v>
      </c>
      <c r="N104" s="46">
        <v>0</v>
      </c>
      <c r="O104" s="46">
        <v>0</v>
      </c>
      <c r="P104" s="46">
        <v>0</v>
      </c>
      <c r="Q104" s="113">
        <v>0</v>
      </c>
      <c r="R104" s="205"/>
    </row>
    <row r="105" spans="1:19" ht="65.25" customHeight="1" x14ac:dyDescent="0.25">
      <c r="A105" s="205"/>
      <c r="B105" s="205"/>
      <c r="C105" s="205"/>
      <c r="D105" s="205"/>
      <c r="E105" s="205"/>
      <c r="F105" s="205"/>
      <c r="G105" s="205"/>
      <c r="H105" s="209"/>
      <c r="I105" s="116">
        <v>0</v>
      </c>
      <c r="J105" s="112" t="s">
        <v>18</v>
      </c>
      <c r="K105" s="113">
        <f t="shared" ref="K105" si="45">SUM(L105:P105)</f>
        <v>0.182</v>
      </c>
      <c r="L105" s="113">
        <v>0.182</v>
      </c>
      <c r="M105" s="113">
        <v>0</v>
      </c>
      <c r="N105" s="46">
        <v>0</v>
      </c>
      <c r="O105" s="46">
        <v>0</v>
      </c>
      <c r="P105" s="46">
        <v>0</v>
      </c>
      <c r="Q105" s="113">
        <v>0</v>
      </c>
      <c r="R105" s="205"/>
    </row>
    <row r="106" spans="1:19" ht="40.5" customHeight="1" x14ac:dyDescent="0.25">
      <c r="A106" s="205">
        <v>3</v>
      </c>
      <c r="B106" s="205" t="s">
        <v>64</v>
      </c>
      <c r="C106" s="205" t="s">
        <v>212</v>
      </c>
      <c r="D106" s="205" t="s">
        <v>213</v>
      </c>
      <c r="E106" s="205" t="s">
        <v>214</v>
      </c>
      <c r="F106" s="205" t="s">
        <v>526</v>
      </c>
      <c r="G106" s="206">
        <v>46356</v>
      </c>
      <c r="H106" s="209">
        <v>921096.04</v>
      </c>
      <c r="I106" s="116">
        <v>206180.81</v>
      </c>
      <c r="J106" s="112" t="s">
        <v>14</v>
      </c>
      <c r="K106" s="113">
        <f>SUM(L106:P106)</f>
        <v>818654.40999999992</v>
      </c>
      <c r="L106" s="113">
        <f>L107+L108</f>
        <v>137453.88</v>
      </c>
      <c r="M106" s="113">
        <f t="shared" ref="M106:P106" si="46">M107+M108</f>
        <v>107081.34</v>
      </c>
      <c r="N106" s="113">
        <f t="shared" si="46"/>
        <v>287037.84999999998</v>
      </c>
      <c r="O106" s="113">
        <f>O107+O108</f>
        <v>287081.33999999997</v>
      </c>
      <c r="P106" s="113">
        <f t="shared" si="46"/>
        <v>0</v>
      </c>
      <c r="Q106" s="113">
        <v>0</v>
      </c>
      <c r="R106" s="205" t="s">
        <v>181</v>
      </c>
    </row>
    <row r="107" spans="1:19" ht="58.5" customHeight="1" x14ac:dyDescent="0.25">
      <c r="A107" s="205"/>
      <c r="B107" s="205"/>
      <c r="C107" s="205"/>
      <c r="D107" s="205"/>
      <c r="E107" s="205"/>
      <c r="F107" s="205"/>
      <c r="G107" s="205"/>
      <c r="H107" s="209"/>
      <c r="I107" s="116">
        <v>129275.37</v>
      </c>
      <c r="J107" s="112" t="s">
        <v>197</v>
      </c>
      <c r="K107" s="113">
        <f>SUM(L107:P107)</f>
        <v>473451.91000000003</v>
      </c>
      <c r="L107" s="113">
        <v>113479.18</v>
      </c>
      <c r="M107" s="113">
        <v>0</v>
      </c>
      <c r="N107" s="46">
        <v>179972.73</v>
      </c>
      <c r="O107" s="46">
        <v>180000</v>
      </c>
      <c r="P107" s="46">
        <v>0</v>
      </c>
      <c r="Q107" s="113">
        <v>0</v>
      </c>
      <c r="R107" s="205"/>
    </row>
    <row r="108" spans="1:19" ht="69" customHeight="1" x14ac:dyDescent="0.25">
      <c r="A108" s="205"/>
      <c r="B108" s="205"/>
      <c r="C108" s="205"/>
      <c r="D108" s="205"/>
      <c r="E108" s="205"/>
      <c r="F108" s="205"/>
      <c r="G108" s="205"/>
      <c r="H108" s="209"/>
      <c r="I108" s="116">
        <v>76905.440000000002</v>
      </c>
      <c r="J108" s="112" t="s">
        <v>18</v>
      </c>
      <c r="K108" s="113">
        <f t="shared" si="43"/>
        <v>345202.5</v>
      </c>
      <c r="L108" s="113">
        <f>23974.7</f>
        <v>23974.7</v>
      </c>
      <c r="M108" s="113">
        <v>107081.34</v>
      </c>
      <c r="N108" s="46">
        <v>107065.12</v>
      </c>
      <c r="O108" s="46">
        <v>107081.34</v>
      </c>
      <c r="P108" s="46">
        <v>0</v>
      </c>
      <c r="Q108" s="113">
        <v>0</v>
      </c>
      <c r="R108" s="205"/>
    </row>
    <row r="109" spans="1:19" ht="30" customHeight="1" x14ac:dyDescent="0.25">
      <c r="A109" s="205">
        <v>4</v>
      </c>
      <c r="B109" s="205" t="s">
        <v>489</v>
      </c>
      <c r="C109" s="205" t="s">
        <v>555</v>
      </c>
      <c r="D109" s="205" t="s">
        <v>490</v>
      </c>
      <c r="E109" s="205" t="s">
        <v>210</v>
      </c>
      <c r="F109" s="205" t="s">
        <v>491</v>
      </c>
      <c r="G109" s="206">
        <v>47117</v>
      </c>
      <c r="H109" s="209">
        <v>4823277.8099999996</v>
      </c>
      <c r="I109" s="116">
        <v>0</v>
      </c>
      <c r="J109" s="112" t="s">
        <v>14</v>
      </c>
      <c r="K109" s="113">
        <f>K110+K111</f>
        <v>3009018.43</v>
      </c>
      <c r="L109" s="113">
        <f t="shared" ref="L109:M109" si="47">L110+L111</f>
        <v>0</v>
      </c>
      <c r="M109" s="113">
        <f t="shared" si="47"/>
        <v>0</v>
      </c>
      <c r="N109" s="46">
        <f>N110+N111</f>
        <v>0</v>
      </c>
      <c r="O109" s="46">
        <f>O110+O111</f>
        <v>1503019.22</v>
      </c>
      <c r="P109" s="46">
        <f>P110+P111</f>
        <v>1505999.21</v>
      </c>
      <c r="Q109" s="113">
        <v>0</v>
      </c>
      <c r="R109" s="205" t="s">
        <v>181</v>
      </c>
    </row>
    <row r="110" spans="1:19" ht="40.5" customHeight="1" x14ac:dyDescent="0.35">
      <c r="A110" s="205"/>
      <c r="B110" s="205"/>
      <c r="C110" s="205"/>
      <c r="D110" s="205"/>
      <c r="E110" s="205"/>
      <c r="F110" s="205"/>
      <c r="G110" s="205"/>
      <c r="H110" s="209"/>
      <c r="I110" s="116">
        <v>0</v>
      </c>
      <c r="J110" s="112" t="s">
        <v>197</v>
      </c>
      <c r="K110" s="113">
        <f>L110+M110+N110+O110+P110</f>
        <v>2975390.04</v>
      </c>
      <c r="L110" s="113">
        <v>0</v>
      </c>
      <c r="M110" s="113">
        <v>0</v>
      </c>
      <c r="N110" s="46">
        <v>0</v>
      </c>
      <c r="O110" s="46">
        <v>1487989.02</v>
      </c>
      <c r="P110" s="46">
        <v>1487401.02</v>
      </c>
      <c r="Q110" s="113">
        <v>0</v>
      </c>
      <c r="R110" s="205"/>
      <c r="S110" s="48"/>
    </row>
    <row r="111" spans="1:19" ht="65.25" customHeight="1" x14ac:dyDescent="0.25">
      <c r="A111" s="205"/>
      <c r="B111" s="205"/>
      <c r="C111" s="205"/>
      <c r="D111" s="205"/>
      <c r="E111" s="205"/>
      <c r="F111" s="205"/>
      <c r="G111" s="205"/>
      <c r="H111" s="209"/>
      <c r="I111" s="116">
        <v>0</v>
      </c>
      <c r="J111" s="112" t="s">
        <v>18</v>
      </c>
      <c r="K111" s="113">
        <f>SUM(L111:P111)</f>
        <v>33628.39</v>
      </c>
      <c r="L111" s="113">
        <v>0</v>
      </c>
      <c r="M111" s="113">
        <v>0</v>
      </c>
      <c r="N111" s="46">
        <v>0</v>
      </c>
      <c r="O111" s="46">
        <v>15030.2</v>
      </c>
      <c r="P111" s="46">
        <v>18598.189999999999</v>
      </c>
      <c r="Q111" s="113">
        <v>0</v>
      </c>
      <c r="R111" s="205"/>
    </row>
    <row r="112" spans="1:19" ht="30" customHeight="1" x14ac:dyDescent="0.25">
      <c r="A112" s="205">
        <v>5</v>
      </c>
      <c r="B112" s="205" t="s">
        <v>589</v>
      </c>
      <c r="C112" s="205" t="s">
        <v>587</v>
      </c>
      <c r="D112" s="205" t="s">
        <v>590</v>
      </c>
      <c r="E112" s="205" t="s">
        <v>210</v>
      </c>
      <c r="F112" s="205" t="s">
        <v>588</v>
      </c>
      <c r="G112" s="206">
        <v>46356</v>
      </c>
      <c r="H112" s="209">
        <f>K112</f>
        <v>349007.31</v>
      </c>
      <c r="I112" s="116">
        <v>0</v>
      </c>
      <c r="J112" s="112" t="s">
        <v>14</v>
      </c>
      <c r="K112" s="113">
        <f>K113+K114</f>
        <v>349007.31</v>
      </c>
      <c r="L112" s="113">
        <f t="shared" ref="L112:M112" si="48">L113+L114</f>
        <v>0</v>
      </c>
      <c r="M112" s="113">
        <f t="shared" si="48"/>
        <v>0</v>
      </c>
      <c r="N112" s="46">
        <f>N113+N114</f>
        <v>0</v>
      </c>
      <c r="O112" s="46">
        <f>O113+O114</f>
        <v>349007.31</v>
      </c>
      <c r="P112" s="46">
        <f>P113+P114</f>
        <v>0</v>
      </c>
      <c r="Q112" s="113">
        <v>0</v>
      </c>
      <c r="R112" s="205" t="s">
        <v>181</v>
      </c>
    </row>
    <row r="113" spans="1:19" ht="40.5" customHeight="1" x14ac:dyDescent="0.35">
      <c r="A113" s="205"/>
      <c r="B113" s="205"/>
      <c r="C113" s="205"/>
      <c r="D113" s="205"/>
      <c r="E113" s="205"/>
      <c r="F113" s="205"/>
      <c r="G113" s="205"/>
      <c r="H113" s="209"/>
      <c r="I113" s="116">
        <v>0</v>
      </c>
      <c r="J113" s="112" t="s">
        <v>197</v>
      </c>
      <c r="K113" s="113">
        <f>L113+M113+N113+O113+P113</f>
        <v>217082.54</v>
      </c>
      <c r="L113" s="113">
        <v>0</v>
      </c>
      <c r="M113" s="113">
        <v>0</v>
      </c>
      <c r="N113" s="46">
        <v>0</v>
      </c>
      <c r="O113" s="46">
        <v>217082.54</v>
      </c>
      <c r="P113" s="46">
        <v>0</v>
      </c>
      <c r="Q113" s="113">
        <v>0</v>
      </c>
      <c r="R113" s="205"/>
      <c r="S113" s="48"/>
    </row>
    <row r="114" spans="1:19" ht="65.25" customHeight="1" x14ac:dyDescent="0.25">
      <c r="A114" s="205"/>
      <c r="B114" s="205"/>
      <c r="C114" s="205"/>
      <c r="D114" s="205"/>
      <c r="E114" s="205"/>
      <c r="F114" s="205"/>
      <c r="G114" s="205"/>
      <c r="H114" s="209"/>
      <c r="I114" s="116">
        <v>0</v>
      </c>
      <c r="J114" s="112" t="s">
        <v>18</v>
      </c>
      <c r="K114" s="113">
        <f>SUM(L114:P114)</f>
        <v>131924.76999999999</v>
      </c>
      <c r="L114" s="113">
        <v>0</v>
      </c>
      <c r="M114" s="113">
        <v>0</v>
      </c>
      <c r="N114" s="46">
        <v>0</v>
      </c>
      <c r="O114" s="46">
        <v>131924.76999999999</v>
      </c>
      <c r="P114" s="46">
        <v>0</v>
      </c>
      <c r="Q114" s="113">
        <v>0</v>
      </c>
      <c r="R114" s="205"/>
    </row>
    <row r="115" spans="1:19" ht="32.25" customHeight="1" x14ac:dyDescent="0.25">
      <c r="A115" s="210" t="s">
        <v>243</v>
      </c>
      <c r="B115" s="210"/>
      <c r="C115" s="210"/>
      <c r="D115" s="210"/>
      <c r="E115" s="210"/>
      <c r="F115" s="210"/>
      <c r="G115" s="210"/>
      <c r="H115" s="210"/>
      <c r="I115" s="210"/>
      <c r="J115" s="112" t="s">
        <v>8</v>
      </c>
      <c r="K115" s="116">
        <f>K100+K106+K103+K109+K112</f>
        <v>4479027.892</v>
      </c>
      <c r="L115" s="116">
        <f t="shared" ref="L115:P115" si="49">L100+L106+L103+L109+L112</f>
        <v>197454.06200000001</v>
      </c>
      <c r="M115" s="116">
        <f t="shared" si="49"/>
        <v>169102.88</v>
      </c>
      <c r="N115" s="116">
        <f t="shared" si="49"/>
        <v>287037.84999999998</v>
      </c>
      <c r="O115" s="116">
        <f t="shared" si="49"/>
        <v>2139107.87</v>
      </c>
      <c r="P115" s="116">
        <f t="shared" si="49"/>
        <v>1686325.23</v>
      </c>
      <c r="Q115" s="116">
        <f>Q100+Q106+Q103</f>
        <v>0</v>
      </c>
      <c r="R115" s="205"/>
    </row>
    <row r="116" spans="1:19" ht="40.5" customHeight="1" x14ac:dyDescent="0.25">
      <c r="A116" s="210"/>
      <c r="B116" s="210"/>
      <c r="C116" s="210"/>
      <c r="D116" s="210"/>
      <c r="E116" s="210"/>
      <c r="F116" s="210"/>
      <c r="G116" s="210"/>
      <c r="H116" s="210"/>
      <c r="I116" s="210"/>
      <c r="J116" s="112" t="s">
        <v>10</v>
      </c>
      <c r="K116" s="116">
        <f>K101+K107+K104+K110+K113</f>
        <v>3856138.5300000003</v>
      </c>
      <c r="L116" s="116">
        <f t="shared" ref="L116:P116" si="50">L101+L107+L104+L110+L113</f>
        <v>150979.18</v>
      </c>
      <c r="M116" s="116">
        <f t="shared" si="50"/>
        <v>0</v>
      </c>
      <c r="N116" s="116">
        <f t="shared" si="50"/>
        <v>179972.73</v>
      </c>
      <c r="O116" s="116">
        <f t="shared" si="50"/>
        <v>1885071.56</v>
      </c>
      <c r="P116" s="116">
        <f t="shared" si="50"/>
        <v>1640115.06</v>
      </c>
      <c r="Q116" s="116">
        <f>Q101+Q107</f>
        <v>0</v>
      </c>
      <c r="R116" s="205"/>
    </row>
    <row r="117" spans="1:19" ht="60" customHeight="1" x14ac:dyDescent="0.25">
      <c r="A117" s="210"/>
      <c r="B117" s="210"/>
      <c r="C117" s="210"/>
      <c r="D117" s="210"/>
      <c r="E117" s="210"/>
      <c r="F117" s="210"/>
      <c r="G117" s="210"/>
      <c r="H117" s="210"/>
      <c r="I117" s="210"/>
      <c r="J117" s="112" t="s">
        <v>11</v>
      </c>
      <c r="K117" s="116">
        <f>K102+K108+K105+K111+K114</f>
        <v>622889.36199999996</v>
      </c>
      <c r="L117" s="116">
        <f t="shared" ref="L117:P117" si="51">L102+L108+L105+L111+L114</f>
        <v>46474.881999999998</v>
      </c>
      <c r="M117" s="116">
        <f t="shared" si="51"/>
        <v>169102.88</v>
      </c>
      <c r="N117" s="116">
        <f t="shared" si="51"/>
        <v>107065.12</v>
      </c>
      <c r="O117" s="116">
        <f t="shared" si="51"/>
        <v>254036.31</v>
      </c>
      <c r="P117" s="116">
        <f t="shared" si="51"/>
        <v>46210.17</v>
      </c>
      <c r="Q117" s="116">
        <f>Q102+Q108+Q105</f>
        <v>0</v>
      </c>
      <c r="R117" s="205"/>
    </row>
    <row r="118" spans="1:19" ht="34.5" customHeight="1" x14ac:dyDescent="0.25">
      <c r="A118" s="236" t="s">
        <v>125</v>
      </c>
      <c r="B118" s="236"/>
      <c r="C118" s="236"/>
      <c r="D118" s="236"/>
      <c r="E118" s="236"/>
      <c r="F118" s="236"/>
      <c r="G118" s="236"/>
      <c r="H118" s="236"/>
      <c r="I118" s="236"/>
      <c r="J118" s="236"/>
      <c r="K118" s="236"/>
      <c r="L118" s="236"/>
      <c r="M118" s="236"/>
      <c r="N118" s="236"/>
      <c r="O118" s="236"/>
      <c r="P118" s="236"/>
      <c r="Q118" s="236"/>
      <c r="R118" s="236"/>
    </row>
    <row r="119" spans="1:19" ht="33" customHeight="1" x14ac:dyDescent="0.25">
      <c r="A119" s="205">
        <v>1</v>
      </c>
      <c r="B119" s="205" t="s">
        <v>89</v>
      </c>
      <c r="C119" s="211" t="s">
        <v>215</v>
      </c>
      <c r="D119" s="211" t="s">
        <v>216</v>
      </c>
      <c r="E119" s="211" t="s">
        <v>210</v>
      </c>
      <c r="F119" s="211" t="s">
        <v>494</v>
      </c>
      <c r="G119" s="214">
        <v>46356</v>
      </c>
      <c r="H119" s="218">
        <f>K119</f>
        <v>4139803.0999999996</v>
      </c>
      <c r="I119" s="119">
        <v>0</v>
      </c>
      <c r="J119" s="112" t="s">
        <v>14</v>
      </c>
      <c r="K119" s="113">
        <f t="shared" si="43"/>
        <v>4139803.0999999996</v>
      </c>
      <c r="L119" s="113">
        <f>L121+L122+L120</f>
        <v>360750.37</v>
      </c>
      <c r="M119" s="113">
        <f t="shared" ref="M119:P119" si="52">M121+M122+M120</f>
        <v>1467916.93</v>
      </c>
      <c r="N119" s="113">
        <f>N121+N122+N120</f>
        <v>826132.13000000012</v>
      </c>
      <c r="O119" s="113">
        <f t="shared" si="52"/>
        <v>1485003.67</v>
      </c>
      <c r="P119" s="113">
        <f t="shared" si="52"/>
        <v>0</v>
      </c>
      <c r="Q119" s="113">
        <v>0</v>
      </c>
      <c r="R119" s="211" t="s">
        <v>181</v>
      </c>
    </row>
    <row r="120" spans="1:19" ht="49.5" customHeight="1" x14ac:dyDescent="0.25">
      <c r="A120" s="205"/>
      <c r="B120" s="205"/>
      <c r="C120" s="212"/>
      <c r="D120" s="212"/>
      <c r="E120" s="212"/>
      <c r="F120" s="212"/>
      <c r="G120" s="212"/>
      <c r="H120" s="219"/>
      <c r="I120" s="113">
        <v>0</v>
      </c>
      <c r="J120" s="112" t="s">
        <v>9</v>
      </c>
      <c r="K120" s="113">
        <f>L120+M120+N120+O120+P120</f>
        <v>700000</v>
      </c>
      <c r="L120" s="113">
        <v>200000</v>
      </c>
      <c r="M120" s="113">
        <v>312943.8</v>
      </c>
      <c r="N120" s="113">
        <v>187056.2</v>
      </c>
      <c r="O120" s="113">
        <v>0</v>
      </c>
      <c r="P120" s="113">
        <v>0</v>
      </c>
      <c r="Q120" s="113">
        <v>0</v>
      </c>
      <c r="R120" s="212"/>
    </row>
    <row r="121" spans="1:19" ht="43.5" customHeight="1" x14ac:dyDescent="0.25">
      <c r="A121" s="205"/>
      <c r="B121" s="205"/>
      <c r="C121" s="212"/>
      <c r="D121" s="212"/>
      <c r="E121" s="212"/>
      <c r="F121" s="212"/>
      <c r="G121" s="212"/>
      <c r="H121" s="219"/>
      <c r="I121" s="113">
        <v>0</v>
      </c>
      <c r="J121" s="112" t="s">
        <v>197</v>
      </c>
      <c r="K121" s="113">
        <f t="shared" si="43"/>
        <v>3398399.1399999997</v>
      </c>
      <c r="L121" s="113">
        <v>157142.85999999999</v>
      </c>
      <c r="M121" s="113">
        <v>1140293.96</v>
      </c>
      <c r="N121" s="46">
        <f>629642.18+1166.51</f>
        <v>630808.69000000006</v>
      </c>
      <c r="O121" s="46">
        <v>1470153.63</v>
      </c>
      <c r="P121" s="46">
        <v>0</v>
      </c>
      <c r="Q121" s="113">
        <v>0</v>
      </c>
      <c r="R121" s="212"/>
    </row>
    <row r="122" spans="1:19" ht="57" customHeight="1" x14ac:dyDescent="0.25">
      <c r="A122" s="205"/>
      <c r="B122" s="205"/>
      <c r="C122" s="213"/>
      <c r="D122" s="213"/>
      <c r="E122" s="213"/>
      <c r="F122" s="213"/>
      <c r="G122" s="213"/>
      <c r="H122" s="220"/>
      <c r="I122" s="113">
        <v>0</v>
      </c>
      <c r="J122" s="112" t="s">
        <v>18</v>
      </c>
      <c r="K122" s="113">
        <f t="shared" si="43"/>
        <v>41403.96</v>
      </c>
      <c r="L122" s="113">
        <v>3607.51</v>
      </c>
      <c r="M122" s="113">
        <v>14679.17</v>
      </c>
      <c r="N122" s="46">
        <f>8249.48+17.76</f>
        <v>8267.24</v>
      </c>
      <c r="O122" s="46">
        <v>14850.04</v>
      </c>
      <c r="P122" s="46">
        <v>0</v>
      </c>
      <c r="Q122" s="113">
        <v>0</v>
      </c>
      <c r="R122" s="213"/>
    </row>
    <row r="123" spans="1:19" ht="27" customHeight="1" x14ac:dyDescent="0.25">
      <c r="A123" s="210" t="s">
        <v>244</v>
      </c>
      <c r="B123" s="210"/>
      <c r="C123" s="210"/>
      <c r="D123" s="210"/>
      <c r="E123" s="210"/>
      <c r="F123" s="210"/>
      <c r="G123" s="210"/>
      <c r="H123" s="210"/>
      <c r="I123" s="210"/>
      <c r="J123" s="112" t="s">
        <v>8</v>
      </c>
      <c r="K123" s="116">
        <f>K119</f>
        <v>4139803.0999999996</v>
      </c>
      <c r="L123" s="116">
        <f t="shared" ref="L123:P123" si="53">L119</f>
        <v>360750.37</v>
      </c>
      <c r="M123" s="116">
        <f t="shared" si="53"/>
        <v>1467916.93</v>
      </c>
      <c r="N123" s="116">
        <f t="shared" si="53"/>
        <v>826132.13000000012</v>
      </c>
      <c r="O123" s="116">
        <f t="shared" si="53"/>
        <v>1485003.67</v>
      </c>
      <c r="P123" s="116">
        <f t="shared" si="53"/>
        <v>0</v>
      </c>
      <c r="Q123" s="116">
        <f>Q27+Q31+Q77+Q94+Q98+Q102+Q115+Q119</f>
        <v>0</v>
      </c>
      <c r="R123" s="205"/>
    </row>
    <row r="124" spans="1:19" ht="45" customHeight="1" x14ac:dyDescent="0.25">
      <c r="A124" s="210"/>
      <c r="B124" s="210"/>
      <c r="C124" s="210"/>
      <c r="D124" s="210"/>
      <c r="E124" s="210"/>
      <c r="F124" s="210"/>
      <c r="G124" s="210"/>
      <c r="H124" s="210"/>
      <c r="I124" s="210"/>
      <c r="J124" s="112" t="s">
        <v>9</v>
      </c>
      <c r="K124" s="116">
        <f t="shared" ref="K124:P126" si="54">K120</f>
        <v>700000</v>
      </c>
      <c r="L124" s="116">
        <f t="shared" si="54"/>
        <v>200000</v>
      </c>
      <c r="M124" s="116">
        <f t="shared" si="54"/>
        <v>312943.8</v>
      </c>
      <c r="N124" s="116">
        <f t="shared" si="54"/>
        <v>187056.2</v>
      </c>
      <c r="O124" s="116">
        <f t="shared" si="54"/>
        <v>0</v>
      </c>
      <c r="P124" s="116">
        <f t="shared" si="54"/>
        <v>0</v>
      </c>
      <c r="Q124" s="116">
        <f>Q28+Q32+Q91+Q95+Q99+Q106+Q116+Q120</f>
        <v>0</v>
      </c>
      <c r="R124" s="205"/>
    </row>
    <row r="125" spans="1:19" ht="40.5" customHeight="1" x14ac:dyDescent="0.25">
      <c r="A125" s="210"/>
      <c r="B125" s="210"/>
      <c r="C125" s="210"/>
      <c r="D125" s="210"/>
      <c r="E125" s="210"/>
      <c r="F125" s="210"/>
      <c r="G125" s="210"/>
      <c r="H125" s="210"/>
      <c r="I125" s="210"/>
      <c r="J125" s="112" t="s">
        <v>10</v>
      </c>
      <c r="K125" s="116">
        <f t="shared" si="54"/>
        <v>3398399.1399999997</v>
      </c>
      <c r="L125" s="116">
        <f t="shared" si="54"/>
        <v>157142.85999999999</v>
      </c>
      <c r="M125" s="116">
        <f t="shared" si="54"/>
        <v>1140293.96</v>
      </c>
      <c r="N125" s="116">
        <f t="shared" si="54"/>
        <v>630808.69000000006</v>
      </c>
      <c r="O125" s="116">
        <f t="shared" si="54"/>
        <v>1470153.63</v>
      </c>
      <c r="P125" s="116">
        <f t="shared" si="54"/>
        <v>0</v>
      </c>
      <c r="Q125" s="116">
        <f>Q29+Q75+Q92+Q96+Q100+Q107+Q117+Q121</f>
        <v>0</v>
      </c>
      <c r="R125" s="205"/>
    </row>
    <row r="126" spans="1:19" ht="67.5" customHeight="1" x14ac:dyDescent="0.25">
      <c r="A126" s="210"/>
      <c r="B126" s="210"/>
      <c r="C126" s="210"/>
      <c r="D126" s="210"/>
      <c r="E126" s="210"/>
      <c r="F126" s="210"/>
      <c r="G126" s="210"/>
      <c r="H126" s="210"/>
      <c r="I126" s="210"/>
      <c r="J126" s="112" t="s">
        <v>11</v>
      </c>
      <c r="K126" s="116">
        <f t="shared" si="54"/>
        <v>41403.96</v>
      </c>
      <c r="L126" s="116">
        <f t="shared" si="54"/>
        <v>3607.51</v>
      </c>
      <c r="M126" s="116">
        <f t="shared" si="54"/>
        <v>14679.17</v>
      </c>
      <c r="N126" s="116">
        <f>N122</f>
        <v>8267.24</v>
      </c>
      <c r="O126" s="116">
        <f>O122</f>
        <v>14850.04</v>
      </c>
      <c r="P126" s="116">
        <f t="shared" si="54"/>
        <v>0</v>
      </c>
      <c r="Q126" s="116">
        <f>Q30+Q76+Q93+Q97+Q101+Q108+Q118+Q122</f>
        <v>0</v>
      </c>
      <c r="R126" s="205"/>
    </row>
    <row r="127" spans="1:19" ht="26.25" customHeight="1" x14ac:dyDescent="0.25">
      <c r="A127" s="236" t="s">
        <v>73</v>
      </c>
      <c r="B127" s="236"/>
      <c r="C127" s="236"/>
      <c r="D127" s="236"/>
      <c r="E127" s="236"/>
      <c r="F127" s="236"/>
      <c r="G127" s="236"/>
      <c r="H127" s="236"/>
      <c r="I127" s="236"/>
      <c r="J127" s="236"/>
      <c r="K127" s="236"/>
      <c r="L127" s="236"/>
      <c r="M127" s="236"/>
      <c r="N127" s="236"/>
      <c r="O127" s="236"/>
      <c r="P127" s="236"/>
      <c r="Q127" s="236"/>
      <c r="R127" s="236"/>
    </row>
    <row r="128" spans="1:19" ht="31.5" customHeight="1" x14ac:dyDescent="0.25">
      <c r="A128" s="205">
        <v>1</v>
      </c>
      <c r="B128" s="205" t="s">
        <v>278</v>
      </c>
      <c r="C128" s="205" t="s">
        <v>543</v>
      </c>
      <c r="D128" s="205" t="s">
        <v>217</v>
      </c>
      <c r="E128" s="205" t="s">
        <v>557</v>
      </c>
      <c r="F128" s="205" t="s">
        <v>558</v>
      </c>
      <c r="G128" s="206">
        <v>46721</v>
      </c>
      <c r="H128" s="209">
        <v>506000</v>
      </c>
      <c r="I128" s="1">
        <v>0</v>
      </c>
      <c r="J128" s="112" t="s">
        <v>14</v>
      </c>
      <c r="K128" s="113">
        <f>N128+O128+P128</f>
        <v>506000</v>
      </c>
      <c r="L128" s="113">
        <v>0</v>
      </c>
      <c r="M128" s="113">
        <v>0</v>
      </c>
      <c r="N128" s="113">
        <f>N129+N130</f>
        <v>59000</v>
      </c>
      <c r="O128" s="113">
        <f>O129+O130</f>
        <v>370745.88</v>
      </c>
      <c r="P128" s="113">
        <f>P129+P130</f>
        <v>76254.12</v>
      </c>
      <c r="Q128" s="113">
        <f>Q129+Q130</f>
        <v>0</v>
      </c>
      <c r="R128" s="205" t="s">
        <v>181</v>
      </c>
    </row>
    <row r="129" spans="1:21" ht="57.75" customHeight="1" x14ac:dyDescent="0.25">
      <c r="A129" s="205"/>
      <c r="B129" s="205"/>
      <c r="C129" s="205"/>
      <c r="D129" s="205"/>
      <c r="E129" s="205"/>
      <c r="F129" s="205"/>
      <c r="G129" s="205"/>
      <c r="H129" s="209"/>
      <c r="I129" s="1">
        <v>0</v>
      </c>
      <c r="J129" s="112" t="s">
        <v>197</v>
      </c>
      <c r="K129" s="113">
        <f>N129+O129+P129</f>
        <v>309672</v>
      </c>
      <c r="L129" s="113">
        <v>0</v>
      </c>
      <c r="M129" s="113">
        <v>0</v>
      </c>
      <c r="N129" s="46">
        <v>36108</v>
      </c>
      <c r="O129" s="46">
        <v>226896.48</v>
      </c>
      <c r="P129" s="46">
        <v>46667.519999999997</v>
      </c>
      <c r="Q129" s="113">
        <v>0</v>
      </c>
      <c r="R129" s="205"/>
      <c r="S129" s="50"/>
      <c r="T129" s="50"/>
      <c r="U129" s="50"/>
    </row>
    <row r="130" spans="1:21" ht="75.75" customHeight="1" x14ac:dyDescent="0.25">
      <c r="A130" s="205"/>
      <c r="B130" s="205"/>
      <c r="C130" s="205"/>
      <c r="D130" s="205"/>
      <c r="E130" s="205"/>
      <c r="F130" s="205"/>
      <c r="G130" s="205"/>
      <c r="H130" s="209"/>
      <c r="I130" s="1">
        <v>0</v>
      </c>
      <c r="J130" s="112" t="s">
        <v>18</v>
      </c>
      <c r="K130" s="113">
        <f>N130+O130+P130</f>
        <v>196328</v>
      </c>
      <c r="L130" s="113">
        <v>0</v>
      </c>
      <c r="M130" s="113">
        <v>0</v>
      </c>
      <c r="N130" s="46">
        <v>22892</v>
      </c>
      <c r="O130" s="46">
        <v>143849.4</v>
      </c>
      <c r="P130" s="46">
        <v>29586.6</v>
      </c>
      <c r="Q130" s="113">
        <v>0</v>
      </c>
      <c r="R130" s="205"/>
      <c r="S130" s="50"/>
      <c r="T130" s="50"/>
      <c r="U130" s="50"/>
    </row>
    <row r="131" spans="1:21" ht="27.75" customHeight="1" x14ac:dyDescent="0.25">
      <c r="A131" s="210" t="s">
        <v>241</v>
      </c>
      <c r="B131" s="210"/>
      <c r="C131" s="210"/>
      <c r="D131" s="210"/>
      <c r="E131" s="210"/>
      <c r="F131" s="210"/>
      <c r="G131" s="210"/>
      <c r="H131" s="210"/>
      <c r="I131" s="210"/>
      <c r="J131" s="112" t="s">
        <v>8</v>
      </c>
      <c r="K131" s="116">
        <f t="shared" ref="K131:Q133" si="55">K128</f>
        <v>506000</v>
      </c>
      <c r="L131" s="116">
        <f t="shared" si="55"/>
        <v>0</v>
      </c>
      <c r="M131" s="116">
        <f t="shared" si="55"/>
        <v>0</v>
      </c>
      <c r="N131" s="116">
        <f>N128</f>
        <v>59000</v>
      </c>
      <c r="O131" s="116">
        <f>O128</f>
        <v>370745.88</v>
      </c>
      <c r="P131" s="116">
        <f>P128</f>
        <v>76254.12</v>
      </c>
      <c r="Q131" s="116">
        <f t="shared" si="55"/>
        <v>0</v>
      </c>
      <c r="R131" s="205"/>
    </row>
    <row r="132" spans="1:21" ht="40.5" customHeight="1" x14ac:dyDescent="0.25">
      <c r="A132" s="210"/>
      <c r="B132" s="210"/>
      <c r="C132" s="210"/>
      <c r="D132" s="210"/>
      <c r="E132" s="210"/>
      <c r="F132" s="210"/>
      <c r="G132" s="210"/>
      <c r="H132" s="210"/>
      <c r="I132" s="210"/>
      <c r="J132" s="112" t="s">
        <v>10</v>
      </c>
      <c r="K132" s="116">
        <f t="shared" si="55"/>
        <v>309672</v>
      </c>
      <c r="L132" s="116">
        <f t="shared" si="55"/>
        <v>0</v>
      </c>
      <c r="M132" s="116">
        <f t="shared" si="55"/>
        <v>0</v>
      </c>
      <c r="N132" s="116">
        <f t="shared" si="55"/>
        <v>36108</v>
      </c>
      <c r="O132" s="116">
        <f>O129</f>
        <v>226896.48</v>
      </c>
      <c r="P132" s="116">
        <f t="shared" si="55"/>
        <v>46667.519999999997</v>
      </c>
      <c r="Q132" s="116">
        <f t="shared" si="55"/>
        <v>0</v>
      </c>
      <c r="R132" s="205"/>
    </row>
    <row r="133" spans="1:21" ht="60" customHeight="1" x14ac:dyDescent="0.25">
      <c r="A133" s="210"/>
      <c r="B133" s="210"/>
      <c r="C133" s="210"/>
      <c r="D133" s="210"/>
      <c r="E133" s="210"/>
      <c r="F133" s="210"/>
      <c r="G133" s="210"/>
      <c r="H133" s="210"/>
      <c r="I133" s="210"/>
      <c r="J133" s="112" t="s">
        <v>11</v>
      </c>
      <c r="K133" s="116">
        <f t="shared" si="55"/>
        <v>196328</v>
      </c>
      <c r="L133" s="116">
        <f t="shared" si="55"/>
        <v>0</v>
      </c>
      <c r="M133" s="116">
        <f t="shared" si="55"/>
        <v>0</v>
      </c>
      <c r="N133" s="116">
        <f t="shared" si="55"/>
        <v>22892</v>
      </c>
      <c r="O133" s="116">
        <f>O130</f>
        <v>143849.4</v>
      </c>
      <c r="P133" s="116">
        <f t="shared" si="55"/>
        <v>29586.6</v>
      </c>
      <c r="Q133" s="116">
        <f t="shared" si="55"/>
        <v>0</v>
      </c>
      <c r="R133" s="205"/>
    </row>
    <row r="134" spans="1:21" ht="23.25" customHeight="1" x14ac:dyDescent="0.3">
      <c r="A134" s="223" t="s">
        <v>134</v>
      </c>
      <c r="B134" s="223"/>
      <c r="C134" s="223"/>
      <c r="D134" s="223"/>
      <c r="E134" s="223"/>
      <c r="F134" s="223"/>
      <c r="G134" s="223"/>
      <c r="H134" s="223"/>
      <c r="I134" s="223"/>
      <c r="J134" s="223"/>
      <c r="K134" s="223"/>
      <c r="L134" s="223"/>
      <c r="M134" s="223"/>
      <c r="N134" s="223"/>
      <c r="O134" s="223"/>
      <c r="P134" s="223"/>
      <c r="Q134" s="223"/>
      <c r="R134" s="223"/>
    </row>
    <row r="135" spans="1:21" ht="24.75" customHeight="1" x14ac:dyDescent="0.3">
      <c r="A135" s="224" t="s">
        <v>277</v>
      </c>
      <c r="B135" s="225"/>
      <c r="C135" s="225"/>
      <c r="D135" s="225"/>
      <c r="E135" s="225"/>
      <c r="F135" s="225"/>
      <c r="G135" s="225"/>
      <c r="H135" s="225"/>
      <c r="I135" s="225"/>
      <c r="J135" s="225"/>
      <c r="K135" s="225"/>
      <c r="L135" s="225"/>
      <c r="M135" s="225"/>
      <c r="N135" s="225"/>
      <c r="O135" s="225"/>
      <c r="P135" s="225"/>
      <c r="Q135" s="225"/>
      <c r="R135" s="226"/>
    </row>
    <row r="136" spans="1:21" ht="27.75" customHeight="1" x14ac:dyDescent="0.25">
      <c r="A136" s="205">
        <v>1</v>
      </c>
      <c r="B136" s="205" t="s">
        <v>273</v>
      </c>
      <c r="C136" s="205" t="s">
        <v>274</v>
      </c>
      <c r="D136" s="211" t="s">
        <v>219</v>
      </c>
      <c r="E136" s="211" t="s">
        <v>210</v>
      </c>
      <c r="F136" s="211" t="s">
        <v>528</v>
      </c>
      <c r="G136" s="214">
        <v>45945</v>
      </c>
      <c r="H136" s="209">
        <f>K136</f>
        <v>76191.75</v>
      </c>
      <c r="I136" s="1">
        <v>0</v>
      </c>
      <c r="J136" s="112" t="s">
        <v>14</v>
      </c>
      <c r="K136" s="113">
        <f>K138+K137</f>
        <v>76191.75</v>
      </c>
      <c r="L136" s="113">
        <f>L137+L138</f>
        <v>10000</v>
      </c>
      <c r="M136" s="113">
        <f>M137+M138</f>
        <v>28571.73</v>
      </c>
      <c r="N136" s="113">
        <f t="shared" ref="N136:O136" si="56">N137+N138</f>
        <v>37620.020000000004</v>
      </c>
      <c r="O136" s="113">
        <f t="shared" si="56"/>
        <v>0</v>
      </c>
      <c r="P136" s="113">
        <f>P137+P138</f>
        <v>0</v>
      </c>
      <c r="Q136" s="113">
        <f>Q137+Q138</f>
        <v>0</v>
      </c>
      <c r="R136" s="211" t="s">
        <v>181</v>
      </c>
    </row>
    <row r="137" spans="1:21" ht="39" customHeight="1" x14ac:dyDescent="0.25">
      <c r="A137" s="205"/>
      <c r="B137" s="205"/>
      <c r="C137" s="205"/>
      <c r="D137" s="212"/>
      <c r="E137" s="212"/>
      <c r="F137" s="212"/>
      <c r="G137" s="212"/>
      <c r="H137" s="209"/>
      <c r="I137" s="1">
        <v>0</v>
      </c>
      <c r="J137" s="112" t="s">
        <v>197</v>
      </c>
      <c r="K137" s="113">
        <f>SUM(L137:P137)</f>
        <v>47057.47</v>
      </c>
      <c r="L137" s="113">
        <v>6120</v>
      </c>
      <c r="M137" s="113">
        <v>17462.95</v>
      </c>
      <c r="N137" s="113">
        <v>23474.52</v>
      </c>
      <c r="O137" s="113">
        <v>0</v>
      </c>
      <c r="P137" s="113">
        <v>0</v>
      </c>
      <c r="Q137" s="1">
        <v>0</v>
      </c>
      <c r="R137" s="212"/>
      <c r="S137" s="50"/>
    </row>
    <row r="138" spans="1:21" ht="63.75" customHeight="1" x14ac:dyDescent="0.25">
      <c r="A138" s="205"/>
      <c r="B138" s="205"/>
      <c r="C138" s="205"/>
      <c r="D138" s="213"/>
      <c r="E138" s="213"/>
      <c r="F138" s="213"/>
      <c r="G138" s="213"/>
      <c r="H138" s="209"/>
      <c r="I138" s="1">
        <v>0</v>
      </c>
      <c r="J138" s="112" t="s">
        <v>18</v>
      </c>
      <c r="K138" s="113">
        <f>SUM(L138:P138)</f>
        <v>29134.28</v>
      </c>
      <c r="L138" s="113">
        <v>3880</v>
      </c>
      <c r="M138" s="113">
        <f>11102.07+6.71</f>
        <v>11108.779999999999</v>
      </c>
      <c r="N138" s="113">
        <v>14145.5</v>
      </c>
      <c r="O138" s="113">
        <v>0</v>
      </c>
      <c r="P138" s="113">
        <v>0</v>
      </c>
      <c r="Q138" s="1">
        <v>0</v>
      </c>
      <c r="R138" s="213"/>
      <c r="S138" s="50"/>
    </row>
    <row r="139" spans="1:21" ht="22.5" customHeight="1" x14ac:dyDescent="0.25">
      <c r="A139" s="205">
        <v>2</v>
      </c>
      <c r="B139" s="205" t="s">
        <v>275</v>
      </c>
      <c r="C139" s="205" t="s">
        <v>218</v>
      </c>
      <c r="D139" s="205" t="s">
        <v>220</v>
      </c>
      <c r="E139" s="205" t="s">
        <v>210</v>
      </c>
      <c r="F139" s="205" t="s">
        <v>528</v>
      </c>
      <c r="G139" s="206">
        <v>45945</v>
      </c>
      <c r="H139" s="209">
        <f>K139</f>
        <v>295368.99</v>
      </c>
      <c r="I139" s="1">
        <v>0</v>
      </c>
      <c r="J139" s="112" t="s">
        <v>14</v>
      </c>
      <c r="K139" s="113">
        <f>K141+K140</f>
        <v>295368.99</v>
      </c>
      <c r="L139" s="113">
        <f>L140+L141</f>
        <v>54650</v>
      </c>
      <c r="M139" s="113">
        <f>M140+M141</f>
        <v>68223.81</v>
      </c>
      <c r="N139" s="113">
        <f t="shared" ref="N139:P139" si="57">N140+N141</f>
        <v>172495.18</v>
      </c>
      <c r="O139" s="113">
        <f t="shared" si="57"/>
        <v>0</v>
      </c>
      <c r="P139" s="113">
        <f t="shared" si="57"/>
        <v>0</v>
      </c>
      <c r="Q139" s="1">
        <v>0</v>
      </c>
      <c r="R139" s="211" t="s">
        <v>181</v>
      </c>
    </row>
    <row r="140" spans="1:21" ht="52.5" customHeight="1" x14ac:dyDescent="0.25">
      <c r="A140" s="205"/>
      <c r="B140" s="205"/>
      <c r="C140" s="205"/>
      <c r="D140" s="205"/>
      <c r="E140" s="205"/>
      <c r="F140" s="205"/>
      <c r="G140" s="205"/>
      <c r="H140" s="209"/>
      <c r="I140" s="1">
        <v>0</v>
      </c>
      <c r="J140" s="112" t="s">
        <v>197</v>
      </c>
      <c r="K140" s="113">
        <f>SUM(L140:P140)</f>
        <v>180723.15000000002</v>
      </c>
      <c r="L140" s="113">
        <v>33445.800000000003</v>
      </c>
      <c r="M140" s="113">
        <v>41710.300000000003</v>
      </c>
      <c r="N140" s="113">
        <v>105567.05</v>
      </c>
      <c r="O140" s="113">
        <v>0</v>
      </c>
      <c r="P140" s="113">
        <v>0</v>
      </c>
      <c r="Q140" s="1">
        <v>0</v>
      </c>
      <c r="R140" s="212"/>
      <c r="S140" s="47"/>
    </row>
    <row r="141" spans="1:21" ht="60.75" customHeight="1" x14ac:dyDescent="0.25">
      <c r="A141" s="205"/>
      <c r="B141" s="205"/>
      <c r="C141" s="205"/>
      <c r="D141" s="205"/>
      <c r="E141" s="205"/>
      <c r="F141" s="205"/>
      <c r="G141" s="205"/>
      <c r="H141" s="209"/>
      <c r="I141" s="1">
        <v>0</v>
      </c>
      <c r="J141" s="112" t="s">
        <v>18</v>
      </c>
      <c r="K141" s="113">
        <f>SUM(L141:P141)</f>
        <v>114645.84</v>
      </c>
      <c r="L141" s="113">
        <f>21204.2</f>
        <v>21204.2</v>
      </c>
      <c r="M141" s="113">
        <v>26513.51</v>
      </c>
      <c r="N141" s="113">
        <v>66928.13</v>
      </c>
      <c r="O141" s="113">
        <v>0</v>
      </c>
      <c r="P141" s="113">
        <v>0</v>
      </c>
      <c r="Q141" s="1">
        <v>0</v>
      </c>
      <c r="R141" s="213"/>
      <c r="S141" s="51"/>
    </row>
    <row r="142" spans="1:21" ht="22.5" customHeight="1" x14ac:dyDescent="0.25">
      <c r="A142" s="205">
        <v>3</v>
      </c>
      <c r="B142" s="205" t="s">
        <v>276</v>
      </c>
      <c r="C142" s="205" t="s">
        <v>221</v>
      </c>
      <c r="D142" s="205" t="s">
        <v>222</v>
      </c>
      <c r="E142" s="205" t="s">
        <v>214</v>
      </c>
      <c r="F142" s="205" t="s">
        <v>528</v>
      </c>
      <c r="G142" s="206">
        <v>45945</v>
      </c>
      <c r="H142" s="209">
        <f>K142</f>
        <v>105274.4</v>
      </c>
      <c r="I142" s="1">
        <v>0</v>
      </c>
      <c r="J142" s="112" t="s">
        <v>14</v>
      </c>
      <c r="K142" s="113">
        <f>K144+K143</f>
        <v>105274.4</v>
      </c>
      <c r="L142" s="113">
        <f>L143+L144</f>
        <v>30750</v>
      </c>
      <c r="M142" s="113">
        <f t="shared" ref="M142" si="58">M143+M144</f>
        <v>21339.58</v>
      </c>
      <c r="N142" s="113">
        <f>N143+N144</f>
        <v>53184.820000000007</v>
      </c>
      <c r="O142" s="113">
        <f t="shared" ref="O142:P142" si="59">O143+O144</f>
        <v>0</v>
      </c>
      <c r="P142" s="113">
        <f t="shared" si="59"/>
        <v>0</v>
      </c>
      <c r="Q142" s="1">
        <v>0</v>
      </c>
      <c r="R142" s="211" t="s">
        <v>181</v>
      </c>
    </row>
    <row r="143" spans="1:21" ht="48.75" customHeight="1" x14ac:dyDescent="0.25">
      <c r="A143" s="205"/>
      <c r="B143" s="205"/>
      <c r="C143" s="205"/>
      <c r="D143" s="205"/>
      <c r="E143" s="205"/>
      <c r="F143" s="205"/>
      <c r="G143" s="205"/>
      <c r="H143" s="209"/>
      <c r="I143" s="1">
        <v>0</v>
      </c>
      <c r="J143" s="112" t="s">
        <v>197</v>
      </c>
      <c r="K143" s="113">
        <f>SUM(L143:P143)</f>
        <v>64948.56</v>
      </c>
      <c r="L143" s="113">
        <v>18819</v>
      </c>
      <c r="M143" s="113">
        <v>12942.23</v>
      </c>
      <c r="N143" s="113">
        <f>6115.2+27072.13</f>
        <v>33187.33</v>
      </c>
      <c r="O143" s="113">
        <v>0</v>
      </c>
      <c r="P143" s="113">
        <v>0</v>
      </c>
      <c r="Q143" s="1">
        <v>0</v>
      </c>
      <c r="R143" s="212"/>
      <c r="S143" s="52"/>
    </row>
    <row r="144" spans="1:21" ht="87" customHeight="1" x14ac:dyDescent="0.25">
      <c r="A144" s="205"/>
      <c r="B144" s="205"/>
      <c r="C144" s="205"/>
      <c r="D144" s="205"/>
      <c r="E144" s="205"/>
      <c r="F144" s="205"/>
      <c r="G144" s="205"/>
      <c r="H144" s="209"/>
      <c r="I144" s="1">
        <v>0</v>
      </c>
      <c r="J144" s="112" t="s">
        <v>18</v>
      </c>
      <c r="K144" s="113">
        <f>SUM(L144:P144)</f>
        <v>40325.839999999997</v>
      </c>
      <c r="L144" s="113">
        <f>11931</f>
        <v>11931</v>
      </c>
      <c r="M144" s="113">
        <v>8397.35</v>
      </c>
      <c r="N144" s="113">
        <f>3684.8+16312.69</f>
        <v>19997.490000000002</v>
      </c>
      <c r="O144" s="113">
        <v>0</v>
      </c>
      <c r="P144" s="113">
        <v>0</v>
      </c>
      <c r="Q144" s="1">
        <v>0</v>
      </c>
      <c r="R144" s="213"/>
      <c r="S144" s="53"/>
    </row>
    <row r="145" spans="1:19" ht="24.75" customHeight="1" x14ac:dyDescent="0.25">
      <c r="A145" s="205">
        <v>4</v>
      </c>
      <c r="B145" s="205" t="s">
        <v>154</v>
      </c>
      <c r="C145" s="205" t="s">
        <v>249</v>
      </c>
      <c r="D145" s="211" t="s">
        <v>250</v>
      </c>
      <c r="E145" s="211" t="s">
        <v>210</v>
      </c>
      <c r="F145" s="211" t="s">
        <v>251</v>
      </c>
      <c r="G145" s="214">
        <v>45657</v>
      </c>
      <c r="H145" s="209">
        <f>K145</f>
        <v>0</v>
      </c>
      <c r="I145" s="1">
        <v>0</v>
      </c>
      <c r="J145" s="112" t="s">
        <v>14</v>
      </c>
      <c r="K145" s="113">
        <f>K147+K146</f>
        <v>0</v>
      </c>
      <c r="L145" s="113">
        <f>L146+L147</f>
        <v>0</v>
      </c>
      <c r="M145" s="113">
        <f t="shared" ref="M145:P145" si="60">M146+M147</f>
        <v>0</v>
      </c>
      <c r="N145" s="113">
        <f t="shared" si="60"/>
        <v>0</v>
      </c>
      <c r="O145" s="113">
        <f t="shared" si="60"/>
        <v>0</v>
      </c>
      <c r="P145" s="113">
        <f t="shared" si="60"/>
        <v>0</v>
      </c>
      <c r="Q145" s="1">
        <v>0</v>
      </c>
      <c r="R145" s="205" t="s">
        <v>181</v>
      </c>
      <c r="S145" s="54"/>
    </row>
    <row r="146" spans="1:19" ht="48.75" customHeight="1" x14ac:dyDescent="0.25">
      <c r="A146" s="205"/>
      <c r="B146" s="205"/>
      <c r="C146" s="205"/>
      <c r="D146" s="212"/>
      <c r="E146" s="212"/>
      <c r="F146" s="212"/>
      <c r="G146" s="212"/>
      <c r="H146" s="209"/>
      <c r="I146" s="1">
        <v>0</v>
      </c>
      <c r="J146" s="112" t="s">
        <v>197</v>
      </c>
      <c r="K146" s="113">
        <f>SUM(L146:P146)</f>
        <v>0</v>
      </c>
      <c r="L146" s="113">
        <v>0</v>
      </c>
      <c r="M146" s="113">
        <v>0</v>
      </c>
      <c r="N146" s="113">
        <v>0</v>
      </c>
      <c r="O146" s="113">
        <v>0</v>
      </c>
      <c r="P146" s="113">
        <v>0</v>
      </c>
      <c r="Q146" s="1">
        <v>0</v>
      </c>
      <c r="R146" s="205"/>
      <c r="S146" s="51"/>
    </row>
    <row r="147" spans="1:19" ht="64.5" customHeight="1" x14ac:dyDescent="0.25">
      <c r="A147" s="205"/>
      <c r="B147" s="205"/>
      <c r="C147" s="205"/>
      <c r="D147" s="213"/>
      <c r="E147" s="213"/>
      <c r="F147" s="213"/>
      <c r="G147" s="213"/>
      <c r="H147" s="209"/>
      <c r="I147" s="1">
        <v>0</v>
      </c>
      <c r="J147" s="112" t="s">
        <v>18</v>
      </c>
      <c r="K147" s="113">
        <f>SUM(L147:P147)</f>
        <v>0</v>
      </c>
      <c r="L147" s="113">
        <v>0</v>
      </c>
      <c r="M147" s="113">
        <v>0</v>
      </c>
      <c r="N147" s="113">
        <v>0</v>
      </c>
      <c r="O147" s="113">
        <v>0</v>
      </c>
      <c r="P147" s="113">
        <v>0</v>
      </c>
      <c r="Q147" s="1">
        <v>0</v>
      </c>
      <c r="R147" s="205"/>
    </row>
    <row r="148" spans="1:19" ht="27" customHeight="1" x14ac:dyDescent="0.25">
      <c r="A148" s="210" t="s">
        <v>243</v>
      </c>
      <c r="B148" s="210"/>
      <c r="C148" s="210"/>
      <c r="D148" s="210"/>
      <c r="E148" s="210"/>
      <c r="F148" s="210"/>
      <c r="G148" s="210"/>
      <c r="H148" s="210"/>
      <c r="I148" s="210"/>
      <c r="J148" s="112" t="s">
        <v>8</v>
      </c>
      <c r="K148" s="116">
        <f t="shared" ref="K148:Q150" si="61">K136+K139+K142+K145</f>
        <v>476835.14</v>
      </c>
      <c r="L148" s="116">
        <f t="shared" si="61"/>
        <v>95400</v>
      </c>
      <c r="M148" s="116">
        <f t="shared" si="61"/>
        <v>118135.12</v>
      </c>
      <c r="N148" s="116">
        <f>N136+N139+N142+N145</f>
        <v>263300.02</v>
      </c>
      <c r="O148" s="116">
        <f t="shared" si="61"/>
        <v>0</v>
      </c>
      <c r="P148" s="116">
        <f t="shared" si="61"/>
        <v>0</v>
      </c>
      <c r="Q148" s="116">
        <f t="shared" si="61"/>
        <v>0</v>
      </c>
      <c r="R148" s="205"/>
    </row>
    <row r="149" spans="1:19" ht="40.5" customHeight="1" x14ac:dyDescent="0.25">
      <c r="A149" s="210"/>
      <c r="B149" s="210"/>
      <c r="C149" s="210"/>
      <c r="D149" s="210"/>
      <c r="E149" s="210"/>
      <c r="F149" s="210"/>
      <c r="G149" s="210"/>
      <c r="H149" s="210"/>
      <c r="I149" s="210"/>
      <c r="J149" s="112" t="s">
        <v>10</v>
      </c>
      <c r="K149" s="116">
        <f t="shared" si="61"/>
        <v>292729.18000000005</v>
      </c>
      <c r="L149" s="116">
        <f t="shared" si="61"/>
        <v>58384.800000000003</v>
      </c>
      <c r="M149" s="116">
        <f t="shared" si="61"/>
        <v>72115.48</v>
      </c>
      <c r="N149" s="116">
        <f>N137+N140+N143+N146</f>
        <v>162228.90000000002</v>
      </c>
      <c r="O149" s="116">
        <f t="shared" si="61"/>
        <v>0</v>
      </c>
      <c r="P149" s="116">
        <f t="shared" si="61"/>
        <v>0</v>
      </c>
      <c r="Q149" s="116">
        <f t="shared" si="61"/>
        <v>0</v>
      </c>
      <c r="R149" s="205"/>
    </row>
    <row r="150" spans="1:19" ht="60" customHeight="1" x14ac:dyDescent="0.25">
      <c r="A150" s="210"/>
      <c r="B150" s="210"/>
      <c r="C150" s="210"/>
      <c r="D150" s="210"/>
      <c r="E150" s="210"/>
      <c r="F150" s="210"/>
      <c r="G150" s="210"/>
      <c r="H150" s="210"/>
      <c r="I150" s="210"/>
      <c r="J150" s="112" t="s">
        <v>11</v>
      </c>
      <c r="K150" s="116">
        <f t="shared" si="61"/>
        <v>184105.96</v>
      </c>
      <c r="L150" s="116">
        <f t="shared" si="61"/>
        <v>37015.199999999997</v>
      </c>
      <c r="M150" s="116">
        <f t="shared" si="61"/>
        <v>46019.639999999992</v>
      </c>
      <c r="N150" s="116">
        <f t="shared" si="61"/>
        <v>101071.12000000001</v>
      </c>
      <c r="O150" s="116">
        <f t="shared" si="61"/>
        <v>0</v>
      </c>
      <c r="P150" s="116">
        <f t="shared" si="61"/>
        <v>0</v>
      </c>
      <c r="Q150" s="116">
        <f t="shared" si="61"/>
        <v>0</v>
      </c>
      <c r="R150" s="205"/>
    </row>
    <row r="151" spans="1:19" ht="24.75" customHeight="1" x14ac:dyDescent="0.3">
      <c r="A151" s="224" t="s">
        <v>364</v>
      </c>
      <c r="B151" s="225"/>
      <c r="C151" s="225"/>
      <c r="D151" s="225"/>
      <c r="E151" s="225"/>
      <c r="F151" s="225"/>
      <c r="G151" s="225"/>
      <c r="H151" s="225"/>
      <c r="I151" s="225"/>
      <c r="J151" s="225"/>
      <c r="K151" s="225"/>
      <c r="L151" s="225"/>
      <c r="M151" s="225"/>
      <c r="N151" s="225"/>
      <c r="O151" s="225"/>
      <c r="P151" s="225"/>
      <c r="Q151" s="225"/>
      <c r="R151" s="226"/>
    </row>
    <row r="152" spans="1:19" ht="27.75" customHeight="1" x14ac:dyDescent="0.25">
      <c r="A152" s="205">
        <v>1</v>
      </c>
      <c r="B152" s="205" t="s">
        <v>366</v>
      </c>
      <c r="C152" s="205" t="s">
        <v>369</v>
      </c>
      <c r="D152" s="205" t="s">
        <v>368</v>
      </c>
      <c r="E152" s="205" t="s">
        <v>214</v>
      </c>
      <c r="F152" s="205" t="s">
        <v>527</v>
      </c>
      <c r="G152" s="206">
        <v>45945</v>
      </c>
      <c r="H152" s="209">
        <f>N152</f>
        <v>56051.649999999994</v>
      </c>
      <c r="I152" s="1">
        <v>0</v>
      </c>
      <c r="J152" s="112" t="s">
        <v>14</v>
      </c>
      <c r="K152" s="113">
        <f>K154+K153</f>
        <v>72801.39</v>
      </c>
      <c r="L152" s="113">
        <f>L153+L154</f>
        <v>0</v>
      </c>
      <c r="M152" s="113">
        <f>M153+M154</f>
        <v>16749.740000000002</v>
      </c>
      <c r="N152" s="113">
        <f>N153+N154</f>
        <v>56051.649999999994</v>
      </c>
      <c r="O152" s="113">
        <f t="shared" ref="O152" si="62">O153+O154</f>
        <v>0</v>
      </c>
      <c r="P152" s="113">
        <f>P153+P154</f>
        <v>0</v>
      </c>
      <c r="Q152" s="113">
        <f>Q153+Q154</f>
        <v>0</v>
      </c>
      <c r="R152" s="205" t="s">
        <v>181</v>
      </c>
    </row>
    <row r="153" spans="1:19" ht="39" customHeight="1" x14ac:dyDescent="0.25">
      <c r="A153" s="205"/>
      <c r="B153" s="205"/>
      <c r="C153" s="205"/>
      <c r="D153" s="205"/>
      <c r="E153" s="205"/>
      <c r="F153" s="205"/>
      <c r="G153" s="205"/>
      <c r="H153" s="209"/>
      <c r="I153" s="1">
        <v>0</v>
      </c>
      <c r="J153" s="112" t="s">
        <v>197</v>
      </c>
      <c r="K153" s="113">
        <f>SUM(L153:P153)</f>
        <v>34976.229999999996</v>
      </c>
      <c r="L153" s="113">
        <v>0</v>
      </c>
      <c r="M153" s="113">
        <v>0</v>
      </c>
      <c r="N153" s="113">
        <f>34602.56+373.67</f>
        <v>34976.229999999996</v>
      </c>
      <c r="O153" s="113">
        <v>0</v>
      </c>
      <c r="P153" s="113">
        <v>0</v>
      </c>
      <c r="Q153" s="1">
        <v>0</v>
      </c>
      <c r="R153" s="205"/>
      <c r="S153" s="50"/>
    </row>
    <row r="154" spans="1:19" ht="63.75" customHeight="1" x14ac:dyDescent="0.35">
      <c r="A154" s="205"/>
      <c r="B154" s="205"/>
      <c r="C154" s="205"/>
      <c r="D154" s="205"/>
      <c r="E154" s="205"/>
      <c r="F154" s="205"/>
      <c r="G154" s="205"/>
      <c r="H154" s="209"/>
      <c r="I154" s="1">
        <v>0</v>
      </c>
      <c r="J154" s="112" t="s">
        <v>18</v>
      </c>
      <c r="K154" s="113">
        <f>SUM(L154:P154)</f>
        <v>37825.160000000003</v>
      </c>
      <c r="L154" s="113">
        <v>0</v>
      </c>
      <c r="M154" s="113">
        <v>16749.740000000002</v>
      </c>
      <c r="N154" s="113">
        <f>20850.26+225.16</f>
        <v>21075.42</v>
      </c>
      <c r="O154" s="113">
        <v>0</v>
      </c>
      <c r="P154" s="113">
        <v>0</v>
      </c>
      <c r="Q154" s="1">
        <v>0</v>
      </c>
      <c r="R154" s="205"/>
      <c r="S154" s="55"/>
    </row>
    <row r="155" spans="1:19" ht="27.75" customHeight="1" x14ac:dyDescent="0.25">
      <c r="A155" s="205">
        <v>2</v>
      </c>
      <c r="B155" s="205" t="s">
        <v>580</v>
      </c>
      <c r="C155" s="205" t="s">
        <v>581</v>
      </c>
      <c r="D155" s="205" t="s">
        <v>582</v>
      </c>
      <c r="E155" s="205" t="s">
        <v>214</v>
      </c>
      <c r="F155" s="205" t="s">
        <v>583</v>
      </c>
      <c r="G155" s="206">
        <v>46310</v>
      </c>
      <c r="H155" s="209">
        <f>K155</f>
        <v>0</v>
      </c>
      <c r="I155" s="1">
        <v>0</v>
      </c>
      <c r="J155" s="112" t="s">
        <v>14</v>
      </c>
      <c r="K155" s="113">
        <f>K157+K156</f>
        <v>0</v>
      </c>
      <c r="L155" s="113">
        <f>L156+L157</f>
        <v>0</v>
      </c>
      <c r="M155" s="113">
        <f t="shared" ref="M155:O155" si="63">M156+M157</f>
        <v>0</v>
      </c>
      <c r="N155" s="113">
        <f t="shared" si="63"/>
        <v>0</v>
      </c>
      <c r="O155" s="113">
        <f t="shared" si="63"/>
        <v>0</v>
      </c>
      <c r="P155" s="113">
        <f>P156+P157</f>
        <v>0</v>
      </c>
      <c r="Q155" s="113">
        <f>Q156+Q157</f>
        <v>0</v>
      </c>
      <c r="R155" s="205" t="s">
        <v>181</v>
      </c>
    </row>
    <row r="156" spans="1:19" ht="39" customHeight="1" x14ac:dyDescent="0.25">
      <c r="A156" s="205"/>
      <c r="B156" s="205"/>
      <c r="C156" s="205"/>
      <c r="D156" s="205"/>
      <c r="E156" s="205"/>
      <c r="F156" s="205"/>
      <c r="G156" s="205"/>
      <c r="H156" s="209"/>
      <c r="I156" s="1">
        <v>0</v>
      </c>
      <c r="J156" s="112" t="s">
        <v>197</v>
      </c>
      <c r="K156" s="113">
        <f>SUM(L156:P156)</f>
        <v>0</v>
      </c>
      <c r="L156" s="113">
        <v>0</v>
      </c>
      <c r="M156" s="113">
        <v>0</v>
      </c>
      <c r="N156" s="113">
        <v>0</v>
      </c>
      <c r="O156" s="113">
        <v>0</v>
      </c>
      <c r="P156" s="113">
        <v>0</v>
      </c>
      <c r="Q156" s="1">
        <v>0</v>
      </c>
      <c r="R156" s="205"/>
      <c r="S156" s="50"/>
    </row>
    <row r="157" spans="1:19" ht="63.75" customHeight="1" x14ac:dyDescent="0.35">
      <c r="A157" s="205"/>
      <c r="B157" s="205"/>
      <c r="C157" s="205"/>
      <c r="D157" s="205"/>
      <c r="E157" s="205"/>
      <c r="F157" s="205"/>
      <c r="G157" s="205"/>
      <c r="H157" s="209"/>
      <c r="I157" s="1">
        <v>0</v>
      </c>
      <c r="J157" s="112" t="s">
        <v>18</v>
      </c>
      <c r="K157" s="113">
        <f>SUM(L157:P157)</f>
        <v>0</v>
      </c>
      <c r="L157" s="113">
        <v>0</v>
      </c>
      <c r="M157" s="113">
        <v>0</v>
      </c>
      <c r="N157" s="113">
        <v>0</v>
      </c>
      <c r="O157" s="113">
        <v>0</v>
      </c>
      <c r="P157" s="113">
        <v>0</v>
      </c>
      <c r="Q157" s="1">
        <v>0</v>
      </c>
      <c r="R157" s="205"/>
      <c r="S157" s="55"/>
    </row>
    <row r="158" spans="1:19" ht="27" customHeight="1" x14ac:dyDescent="0.25">
      <c r="A158" s="210" t="s">
        <v>367</v>
      </c>
      <c r="B158" s="210"/>
      <c r="C158" s="210"/>
      <c r="D158" s="210"/>
      <c r="E158" s="210"/>
      <c r="F158" s="210"/>
      <c r="G158" s="210"/>
      <c r="H158" s="210"/>
      <c r="I158" s="210"/>
      <c r="J158" s="112" t="s">
        <v>8</v>
      </c>
      <c r="K158" s="116">
        <f>K159+K160</f>
        <v>72801.39</v>
      </c>
      <c r="L158" s="116">
        <f t="shared" ref="L158" si="64">L159+L160</f>
        <v>0</v>
      </c>
      <c r="M158" s="116">
        <f>M159+M160</f>
        <v>16749.740000000002</v>
      </c>
      <c r="N158" s="116">
        <f>N159+N160</f>
        <v>56051.649999999994</v>
      </c>
      <c r="O158" s="116">
        <f>O159+O160</f>
        <v>0</v>
      </c>
      <c r="P158" s="116">
        <f t="shared" ref="P158" si="65">P159+P160</f>
        <v>0</v>
      </c>
      <c r="Q158" s="116">
        <f t="shared" ref="Q158" si="66">Q159+Q160</f>
        <v>0</v>
      </c>
      <c r="R158" s="205"/>
    </row>
    <row r="159" spans="1:19" ht="40.5" customHeight="1" x14ac:dyDescent="0.25">
      <c r="A159" s="210"/>
      <c r="B159" s="210"/>
      <c r="C159" s="210"/>
      <c r="D159" s="210"/>
      <c r="E159" s="210"/>
      <c r="F159" s="210"/>
      <c r="G159" s="210"/>
      <c r="H159" s="210"/>
      <c r="I159" s="210"/>
      <c r="J159" s="112" t="s">
        <v>10</v>
      </c>
      <c r="K159" s="116">
        <f t="shared" ref="K159:P160" si="67">K153</f>
        <v>34976.229999999996</v>
      </c>
      <c r="L159" s="116">
        <f t="shared" si="67"/>
        <v>0</v>
      </c>
      <c r="M159" s="116">
        <f t="shared" si="67"/>
        <v>0</v>
      </c>
      <c r="N159" s="116">
        <f t="shared" si="67"/>
        <v>34976.229999999996</v>
      </c>
      <c r="O159" s="116">
        <f t="shared" si="67"/>
        <v>0</v>
      </c>
      <c r="P159" s="116">
        <f t="shared" si="67"/>
        <v>0</v>
      </c>
      <c r="Q159" s="116">
        <v>0</v>
      </c>
      <c r="R159" s="205"/>
    </row>
    <row r="160" spans="1:19" ht="60" customHeight="1" x14ac:dyDescent="0.25">
      <c r="A160" s="210"/>
      <c r="B160" s="210"/>
      <c r="C160" s="210"/>
      <c r="D160" s="210"/>
      <c r="E160" s="210"/>
      <c r="F160" s="210"/>
      <c r="G160" s="210"/>
      <c r="H160" s="210"/>
      <c r="I160" s="210"/>
      <c r="J160" s="112" t="s">
        <v>11</v>
      </c>
      <c r="K160" s="116">
        <f t="shared" si="67"/>
        <v>37825.160000000003</v>
      </c>
      <c r="L160" s="116">
        <f t="shared" si="67"/>
        <v>0</v>
      </c>
      <c r="M160" s="116">
        <f t="shared" si="67"/>
        <v>16749.740000000002</v>
      </c>
      <c r="N160" s="116">
        <f t="shared" si="67"/>
        <v>21075.42</v>
      </c>
      <c r="O160" s="116">
        <f t="shared" si="67"/>
        <v>0</v>
      </c>
      <c r="P160" s="116">
        <f t="shared" si="67"/>
        <v>0</v>
      </c>
      <c r="Q160" s="116">
        <f>Q154</f>
        <v>0</v>
      </c>
      <c r="R160" s="205"/>
    </row>
    <row r="161" spans="1:19" ht="24.75" customHeight="1" x14ac:dyDescent="0.3">
      <c r="A161" s="224" t="s">
        <v>533</v>
      </c>
      <c r="B161" s="225"/>
      <c r="C161" s="225"/>
      <c r="D161" s="225"/>
      <c r="E161" s="225"/>
      <c r="F161" s="225"/>
      <c r="G161" s="225"/>
      <c r="H161" s="225"/>
      <c r="I161" s="225"/>
      <c r="J161" s="225"/>
      <c r="K161" s="225"/>
      <c r="L161" s="225"/>
      <c r="M161" s="225"/>
      <c r="N161" s="225"/>
      <c r="O161" s="225"/>
      <c r="P161" s="225"/>
      <c r="Q161" s="225"/>
      <c r="R161" s="226"/>
    </row>
    <row r="162" spans="1:19" ht="27.75" customHeight="1" x14ac:dyDescent="0.25">
      <c r="A162" s="205">
        <v>1</v>
      </c>
      <c r="B162" s="205" t="s">
        <v>370</v>
      </c>
      <c r="C162" s="205" t="s">
        <v>377</v>
      </c>
      <c r="D162" s="211" t="s">
        <v>371</v>
      </c>
      <c r="E162" s="211" t="s">
        <v>210</v>
      </c>
      <c r="F162" s="211" t="s">
        <v>395</v>
      </c>
      <c r="G162" s="214">
        <v>46310</v>
      </c>
      <c r="H162" s="209">
        <f>N162+O162</f>
        <v>265801.64</v>
      </c>
      <c r="I162" s="1">
        <v>0</v>
      </c>
      <c r="J162" s="112" t="s">
        <v>14</v>
      </c>
      <c r="K162" s="113">
        <f>K164+K163</f>
        <v>279091.71999999997</v>
      </c>
      <c r="L162" s="113">
        <f>L163+L164</f>
        <v>0</v>
      </c>
      <c r="M162" s="113">
        <f t="shared" ref="M162:O162" si="68">M163+M164</f>
        <v>13290.08</v>
      </c>
      <c r="N162" s="113">
        <f t="shared" si="68"/>
        <v>146190.9</v>
      </c>
      <c r="O162" s="113">
        <f t="shared" si="68"/>
        <v>119610.74</v>
      </c>
      <c r="P162" s="113">
        <f>P163+P164</f>
        <v>0</v>
      </c>
      <c r="Q162" s="113">
        <f>Q163+Q164</f>
        <v>0</v>
      </c>
      <c r="R162" s="205" t="s">
        <v>181</v>
      </c>
    </row>
    <row r="163" spans="1:19" ht="39" customHeight="1" x14ac:dyDescent="0.25">
      <c r="A163" s="205"/>
      <c r="B163" s="205"/>
      <c r="C163" s="205"/>
      <c r="D163" s="212"/>
      <c r="E163" s="212"/>
      <c r="F163" s="212"/>
      <c r="G163" s="212"/>
      <c r="H163" s="209"/>
      <c r="I163" s="1">
        <v>0</v>
      </c>
      <c r="J163" s="112" t="s">
        <v>197</v>
      </c>
      <c r="K163" s="113">
        <f>SUM(L163:P163)</f>
        <v>171654.69</v>
      </c>
      <c r="L163" s="113">
        <v>0</v>
      </c>
      <c r="M163" s="113">
        <v>8293.01</v>
      </c>
      <c r="N163" s="113">
        <v>88724.58</v>
      </c>
      <c r="O163" s="113">
        <v>74637.100000000006</v>
      </c>
      <c r="P163" s="113">
        <v>0</v>
      </c>
      <c r="Q163" s="1">
        <v>0</v>
      </c>
      <c r="R163" s="205"/>
      <c r="S163" s="50"/>
    </row>
    <row r="164" spans="1:19" ht="63.75" customHeight="1" x14ac:dyDescent="0.35">
      <c r="A164" s="205"/>
      <c r="B164" s="205"/>
      <c r="C164" s="205"/>
      <c r="D164" s="213"/>
      <c r="E164" s="213"/>
      <c r="F164" s="213"/>
      <c r="G164" s="213"/>
      <c r="H164" s="209"/>
      <c r="I164" s="1">
        <v>0</v>
      </c>
      <c r="J164" s="112" t="s">
        <v>18</v>
      </c>
      <c r="K164" s="113">
        <f>SUM(L164:P164)</f>
        <v>107437.03</v>
      </c>
      <c r="L164" s="113">
        <v>0</v>
      </c>
      <c r="M164" s="113">
        <v>4997.07</v>
      </c>
      <c r="N164" s="113">
        <v>57466.32</v>
      </c>
      <c r="O164" s="113">
        <v>44973.64</v>
      </c>
      <c r="P164" s="113">
        <v>0</v>
      </c>
      <c r="Q164" s="1">
        <v>0</v>
      </c>
      <c r="R164" s="205"/>
      <c r="S164" s="55"/>
    </row>
    <row r="165" spans="1:19" ht="27.75" customHeight="1" x14ac:dyDescent="0.35">
      <c r="A165" s="205">
        <v>2</v>
      </c>
      <c r="B165" s="205" t="s">
        <v>372</v>
      </c>
      <c r="C165" s="205" t="s">
        <v>393</v>
      </c>
      <c r="D165" s="205" t="s">
        <v>373</v>
      </c>
      <c r="E165" s="205" t="s">
        <v>210</v>
      </c>
      <c r="F165" s="205" t="s">
        <v>395</v>
      </c>
      <c r="G165" s="206">
        <v>46310</v>
      </c>
      <c r="H165" s="209">
        <f>N165+O165</f>
        <v>56867.8</v>
      </c>
      <c r="I165" s="1">
        <v>0</v>
      </c>
      <c r="J165" s="112" t="s">
        <v>14</v>
      </c>
      <c r="K165" s="113">
        <f>K167+K166</f>
        <v>59711.19</v>
      </c>
      <c r="L165" s="113">
        <f>L166+L167</f>
        <v>0</v>
      </c>
      <c r="M165" s="113">
        <f t="shared" ref="M165" si="69">M166+M167</f>
        <v>2843.39</v>
      </c>
      <c r="N165" s="113">
        <f>N166+N167</f>
        <v>17060.34</v>
      </c>
      <c r="O165" s="113">
        <f>O166+O167</f>
        <v>39807.46</v>
      </c>
      <c r="P165" s="113">
        <f>P166+P167</f>
        <v>0</v>
      </c>
      <c r="Q165" s="113">
        <f>Q166+Q167</f>
        <v>0</v>
      </c>
      <c r="R165" s="205" t="s">
        <v>181</v>
      </c>
      <c r="S165" s="48"/>
    </row>
    <row r="166" spans="1:19" ht="54" customHeight="1" x14ac:dyDescent="0.25">
      <c r="A166" s="205"/>
      <c r="B166" s="205"/>
      <c r="C166" s="205"/>
      <c r="D166" s="205"/>
      <c r="E166" s="205"/>
      <c r="F166" s="205"/>
      <c r="G166" s="205"/>
      <c r="H166" s="209"/>
      <c r="I166" s="1">
        <v>0</v>
      </c>
      <c r="J166" s="112" t="s">
        <v>197</v>
      </c>
      <c r="K166" s="113">
        <f>SUM(L166:P166)</f>
        <v>36725.230000000003</v>
      </c>
      <c r="L166" s="113">
        <v>0</v>
      </c>
      <c r="M166" s="113">
        <v>1774.28</v>
      </c>
      <c r="N166" s="113">
        <v>10111.09</v>
      </c>
      <c r="O166" s="113">
        <v>24839.86</v>
      </c>
      <c r="P166" s="113">
        <v>0</v>
      </c>
      <c r="Q166" s="1">
        <v>0</v>
      </c>
      <c r="R166" s="205"/>
      <c r="S166" s="50"/>
    </row>
    <row r="167" spans="1:19" ht="72" customHeight="1" x14ac:dyDescent="0.35">
      <c r="A167" s="205"/>
      <c r="B167" s="205"/>
      <c r="C167" s="205"/>
      <c r="D167" s="205"/>
      <c r="E167" s="205"/>
      <c r="F167" s="205"/>
      <c r="G167" s="205"/>
      <c r="H167" s="209"/>
      <c r="I167" s="1">
        <v>0</v>
      </c>
      <c r="J167" s="112" t="s">
        <v>18</v>
      </c>
      <c r="K167" s="113">
        <f>SUM(L167:P167)</f>
        <v>22985.96</v>
      </c>
      <c r="L167" s="113">
        <v>0</v>
      </c>
      <c r="M167" s="113">
        <v>1069.1099999999999</v>
      </c>
      <c r="N167" s="113">
        <v>6949.25</v>
      </c>
      <c r="O167" s="113">
        <v>14967.6</v>
      </c>
      <c r="P167" s="113">
        <v>0</v>
      </c>
      <c r="Q167" s="1">
        <v>0</v>
      </c>
      <c r="R167" s="205"/>
      <c r="S167" s="55"/>
    </row>
    <row r="168" spans="1:19" ht="34.5" customHeight="1" x14ac:dyDescent="0.25">
      <c r="A168" s="205">
        <v>3</v>
      </c>
      <c r="B168" s="205" t="s">
        <v>374</v>
      </c>
      <c r="C168" s="205" t="s">
        <v>396</v>
      </c>
      <c r="D168" s="205" t="s">
        <v>375</v>
      </c>
      <c r="E168" s="205" t="s">
        <v>210</v>
      </c>
      <c r="F168" s="205" t="s">
        <v>394</v>
      </c>
      <c r="G168" s="206">
        <v>45945</v>
      </c>
      <c r="H168" s="209">
        <f>N168</f>
        <v>142169.51</v>
      </c>
      <c r="I168" s="1">
        <v>0</v>
      </c>
      <c r="J168" s="112" t="s">
        <v>14</v>
      </c>
      <c r="K168" s="113">
        <f>K170+K169</f>
        <v>149277.99</v>
      </c>
      <c r="L168" s="113">
        <f>L169+L170</f>
        <v>0</v>
      </c>
      <c r="M168" s="113">
        <f t="shared" ref="M168:O168" si="70">M169+M170</f>
        <v>7108.48</v>
      </c>
      <c r="N168" s="113">
        <f t="shared" si="70"/>
        <v>142169.51</v>
      </c>
      <c r="O168" s="113">
        <f t="shared" si="70"/>
        <v>0</v>
      </c>
      <c r="P168" s="113">
        <f>P169+P170</f>
        <v>0</v>
      </c>
      <c r="Q168" s="113">
        <f>Q169+Q170</f>
        <v>0</v>
      </c>
      <c r="R168" s="205" t="s">
        <v>181</v>
      </c>
    </row>
    <row r="169" spans="1:19" ht="39" customHeight="1" x14ac:dyDescent="0.25">
      <c r="A169" s="205"/>
      <c r="B169" s="205"/>
      <c r="C169" s="205"/>
      <c r="D169" s="205"/>
      <c r="E169" s="205"/>
      <c r="F169" s="205"/>
      <c r="G169" s="205"/>
      <c r="H169" s="209"/>
      <c r="I169" s="1">
        <v>0</v>
      </c>
      <c r="J169" s="112" t="s">
        <v>197</v>
      </c>
      <c r="K169" s="113">
        <f>SUM(L169:P169)</f>
        <v>91813.06</v>
      </c>
      <c r="L169" s="113">
        <v>0</v>
      </c>
      <c r="M169" s="113">
        <v>4435.6899999999996</v>
      </c>
      <c r="N169" s="113">
        <v>87377.37</v>
      </c>
      <c r="O169" s="113">
        <v>0</v>
      </c>
      <c r="P169" s="113">
        <v>0</v>
      </c>
      <c r="Q169" s="1">
        <v>0</v>
      </c>
      <c r="R169" s="205"/>
      <c r="S169" s="50"/>
    </row>
    <row r="170" spans="1:19" ht="77.25" customHeight="1" x14ac:dyDescent="0.35">
      <c r="A170" s="205"/>
      <c r="B170" s="205"/>
      <c r="C170" s="205"/>
      <c r="D170" s="205"/>
      <c r="E170" s="205"/>
      <c r="F170" s="205"/>
      <c r="G170" s="205"/>
      <c r="H170" s="209"/>
      <c r="I170" s="1">
        <v>0</v>
      </c>
      <c r="J170" s="112" t="s">
        <v>18</v>
      </c>
      <c r="K170" s="113">
        <f>SUM(L170:P170)</f>
        <v>57464.93</v>
      </c>
      <c r="L170" s="113">
        <v>0</v>
      </c>
      <c r="M170" s="113">
        <v>2672.79</v>
      </c>
      <c r="N170" s="113">
        <v>54792.14</v>
      </c>
      <c r="O170" s="113">
        <v>0</v>
      </c>
      <c r="P170" s="113">
        <v>0</v>
      </c>
      <c r="Q170" s="1">
        <v>0</v>
      </c>
      <c r="R170" s="205"/>
      <c r="S170" s="55"/>
    </row>
    <row r="171" spans="1:19" ht="30.75" customHeight="1" x14ac:dyDescent="0.25">
      <c r="A171" s="205">
        <v>4</v>
      </c>
      <c r="B171" s="205" t="s">
        <v>401</v>
      </c>
      <c r="C171" s="205" t="s">
        <v>396</v>
      </c>
      <c r="D171" s="205" t="s">
        <v>402</v>
      </c>
      <c r="E171" s="205" t="s">
        <v>214</v>
      </c>
      <c r="F171" s="205" t="s">
        <v>394</v>
      </c>
      <c r="G171" s="206">
        <v>45945</v>
      </c>
      <c r="H171" s="209">
        <f>N171</f>
        <v>136827.25</v>
      </c>
      <c r="I171" s="1">
        <v>0</v>
      </c>
      <c r="J171" s="112" t="s">
        <v>14</v>
      </c>
      <c r="K171" s="113">
        <f>K173+K172</f>
        <v>143668.60999999999</v>
      </c>
      <c r="L171" s="113">
        <f>L172+L173</f>
        <v>0</v>
      </c>
      <c r="M171" s="113">
        <f t="shared" ref="M171:O171" si="71">M172+M173</f>
        <v>6841.36</v>
      </c>
      <c r="N171" s="113">
        <f t="shared" si="71"/>
        <v>136827.25</v>
      </c>
      <c r="O171" s="113">
        <f t="shared" si="71"/>
        <v>0</v>
      </c>
      <c r="P171" s="113">
        <f>P172+P173</f>
        <v>0</v>
      </c>
      <c r="Q171" s="113">
        <f>Q172+Q173</f>
        <v>0</v>
      </c>
      <c r="R171" s="205" t="s">
        <v>181</v>
      </c>
    </row>
    <row r="172" spans="1:19" ht="39" customHeight="1" x14ac:dyDescent="0.25">
      <c r="A172" s="205"/>
      <c r="B172" s="205"/>
      <c r="C172" s="205"/>
      <c r="D172" s="205"/>
      <c r="E172" s="205"/>
      <c r="F172" s="205"/>
      <c r="G172" s="205"/>
      <c r="H172" s="209"/>
      <c r="I172" s="1">
        <v>0</v>
      </c>
      <c r="J172" s="112" t="s">
        <v>197</v>
      </c>
      <c r="K172" s="113">
        <f>SUM(L172:P172)</f>
        <v>88363.04</v>
      </c>
      <c r="L172" s="113">
        <v>0</v>
      </c>
      <c r="M172" s="113">
        <v>4269.01</v>
      </c>
      <c r="N172" s="113">
        <v>84094.03</v>
      </c>
      <c r="O172" s="113">
        <v>0</v>
      </c>
      <c r="P172" s="113">
        <v>0</v>
      </c>
      <c r="Q172" s="1">
        <v>0</v>
      </c>
      <c r="R172" s="205"/>
      <c r="S172" s="50"/>
    </row>
    <row r="173" spans="1:19" ht="63.75" customHeight="1" x14ac:dyDescent="0.35">
      <c r="A173" s="205"/>
      <c r="B173" s="205"/>
      <c r="C173" s="205"/>
      <c r="D173" s="205"/>
      <c r="E173" s="205"/>
      <c r="F173" s="205"/>
      <c r="G173" s="205"/>
      <c r="H173" s="209"/>
      <c r="I173" s="1">
        <v>0</v>
      </c>
      <c r="J173" s="112" t="s">
        <v>18</v>
      </c>
      <c r="K173" s="113">
        <f>SUM(L173:P173)</f>
        <v>55305.57</v>
      </c>
      <c r="L173" s="113">
        <v>0</v>
      </c>
      <c r="M173" s="113">
        <v>2572.3499999999995</v>
      </c>
      <c r="N173" s="113">
        <v>52733.22</v>
      </c>
      <c r="O173" s="113">
        <v>0</v>
      </c>
      <c r="P173" s="113">
        <v>0</v>
      </c>
      <c r="Q173" s="1">
        <v>0</v>
      </c>
      <c r="R173" s="205"/>
      <c r="S173" s="55"/>
    </row>
    <row r="174" spans="1:19" ht="30.75" customHeight="1" x14ac:dyDescent="0.25">
      <c r="A174" s="205">
        <v>5</v>
      </c>
      <c r="B174" s="205" t="s">
        <v>387</v>
      </c>
      <c r="C174" s="205" t="s">
        <v>388</v>
      </c>
      <c r="D174" s="205" t="s">
        <v>421</v>
      </c>
      <c r="E174" s="205" t="s">
        <v>214</v>
      </c>
      <c r="F174" s="205" t="s">
        <v>422</v>
      </c>
      <c r="G174" s="206">
        <v>45945</v>
      </c>
      <c r="H174" s="209">
        <f>N174</f>
        <v>99366.63</v>
      </c>
      <c r="I174" s="1">
        <v>0</v>
      </c>
      <c r="J174" s="112" t="s">
        <v>14</v>
      </c>
      <c r="K174" s="113">
        <f>K176+K175</f>
        <v>104334.95999999999</v>
      </c>
      <c r="L174" s="113">
        <f>L175+L176</f>
        <v>0</v>
      </c>
      <c r="M174" s="113">
        <f>M175+M176</f>
        <v>4968.33</v>
      </c>
      <c r="N174" s="113">
        <f>N175+N176</f>
        <v>99366.63</v>
      </c>
      <c r="O174" s="113">
        <f t="shared" ref="O174" si="72">O175+O176</f>
        <v>0</v>
      </c>
      <c r="P174" s="113">
        <f>P175+P176</f>
        <v>0</v>
      </c>
      <c r="Q174" s="113">
        <f>Q175+Q176</f>
        <v>0</v>
      </c>
      <c r="R174" s="205" t="s">
        <v>181</v>
      </c>
    </row>
    <row r="175" spans="1:19" ht="39" customHeight="1" x14ac:dyDescent="0.25">
      <c r="A175" s="205"/>
      <c r="B175" s="205"/>
      <c r="C175" s="205"/>
      <c r="D175" s="205"/>
      <c r="E175" s="205"/>
      <c r="F175" s="205"/>
      <c r="G175" s="205"/>
      <c r="H175" s="209"/>
      <c r="I175" s="1">
        <v>0</v>
      </c>
      <c r="J175" s="112" t="s">
        <v>197</v>
      </c>
      <c r="K175" s="113">
        <f>SUM(L175:P175)</f>
        <v>64170.97</v>
      </c>
      <c r="L175" s="113">
        <v>0</v>
      </c>
      <c r="M175" s="113">
        <v>3100.24</v>
      </c>
      <c r="N175" s="113">
        <v>61070.73</v>
      </c>
      <c r="O175" s="113">
        <v>0</v>
      </c>
      <c r="P175" s="113">
        <v>0</v>
      </c>
      <c r="Q175" s="1">
        <v>0</v>
      </c>
      <c r="R175" s="205"/>
      <c r="S175" s="50"/>
    </row>
    <row r="176" spans="1:19" ht="63.75" customHeight="1" x14ac:dyDescent="0.35">
      <c r="A176" s="205"/>
      <c r="B176" s="205"/>
      <c r="C176" s="205"/>
      <c r="D176" s="205"/>
      <c r="E176" s="205"/>
      <c r="F176" s="205"/>
      <c r="G176" s="205"/>
      <c r="H176" s="209"/>
      <c r="I176" s="1">
        <v>0</v>
      </c>
      <c r="J176" s="112" t="s">
        <v>18</v>
      </c>
      <c r="K176" s="113">
        <f>SUM(L176:P176)</f>
        <v>40163.99</v>
      </c>
      <c r="L176" s="113">
        <v>0</v>
      </c>
      <c r="M176" s="113">
        <v>1868.09</v>
      </c>
      <c r="N176" s="113">
        <v>38295.9</v>
      </c>
      <c r="O176" s="113">
        <v>0</v>
      </c>
      <c r="P176" s="113">
        <v>0</v>
      </c>
      <c r="Q176" s="1">
        <v>0</v>
      </c>
      <c r="R176" s="205"/>
      <c r="S176" s="55"/>
    </row>
    <row r="177" spans="1:19" ht="27.75" customHeight="1" x14ac:dyDescent="0.35">
      <c r="A177" s="205">
        <v>6</v>
      </c>
      <c r="B177" s="205" t="s">
        <v>378</v>
      </c>
      <c r="C177" s="205" t="s">
        <v>397</v>
      </c>
      <c r="D177" s="205" t="s">
        <v>379</v>
      </c>
      <c r="E177" s="205" t="s">
        <v>210</v>
      </c>
      <c r="F177" s="205" t="s">
        <v>571</v>
      </c>
      <c r="G177" s="206">
        <v>46310</v>
      </c>
      <c r="H177" s="209">
        <f>N177+O177</f>
        <v>168477.33999999997</v>
      </c>
      <c r="I177" s="1">
        <v>0</v>
      </c>
      <c r="J177" s="112" t="s">
        <v>14</v>
      </c>
      <c r="K177" s="113">
        <f>K179+K178</f>
        <v>168477.33999999997</v>
      </c>
      <c r="L177" s="113">
        <f>L178+L179</f>
        <v>0</v>
      </c>
      <c r="M177" s="113">
        <f t="shared" ref="M177:O177" si="73">M178+M179</f>
        <v>0</v>
      </c>
      <c r="N177" s="113">
        <f t="shared" si="73"/>
        <v>50543.199999999997</v>
      </c>
      <c r="O177" s="113">
        <f t="shared" si="73"/>
        <v>117934.13999999998</v>
      </c>
      <c r="P177" s="113">
        <f>P178+P179</f>
        <v>0</v>
      </c>
      <c r="Q177" s="113">
        <f>Q178+Q179</f>
        <v>0</v>
      </c>
      <c r="R177" s="205" t="s">
        <v>181</v>
      </c>
      <c r="S177" s="48"/>
    </row>
    <row r="178" spans="1:19" ht="39" customHeight="1" x14ac:dyDescent="0.25">
      <c r="A178" s="205"/>
      <c r="B178" s="205"/>
      <c r="C178" s="205"/>
      <c r="D178" s="205"/>
      <c r="E178" s="205"/>
      <c r="F178" s="205"/>
      <c r="G178" s="205"/>
      <c r="H178" s="209"/>
      <c r="I178" s="1">
        <v>0</v>
      </c>
      <c r="J178" s="112" t="s">
        <v>197</v>
      </c>
      <c r="K178" s="113">
        <f>SUM(L178:P178)</f>
        <v>105129.85999999999</v>
      </c>
      <c r="L178" s="113">
        <v>0</v>
      </c>
      <c r="M178" s="113">
        <v>0</v>
      </c>
      <c r="N178" s="113">
        <v>31538.959999999999</v>
      </c>
      <c r="O178" s="113">
        <v>73590.899999999994</v>
      </c>
      <c r="P178" s="113">
        <v>0</v>
      </c>
      <c r="Q178" s="1">
        <v>0</v>
      </c>
      <c r="R178" s="205"/>
      <c r="S178" s="50"/>
    </row>
    <row r="179" spans="1:19" ht="63.75" customHeight="1" x14ac:dyDescent="0.35">
      <c r="A179" s="205"/>
      <c r="B179" s="205"/>
      <c r="C179" s="205"/>
      <c r="D179" s="205"/>
      <c r="E179" s="205"/>
      <c r="F179" s="205"/>
      <c r="G179" s="205"/>
      <c r="H179" s="209"/>
      <c r="I179" s="1">
        <v>0</v>
      </c>
      <c r="J179" s="112" t="s">
        <v>18</v>
      </c>
      <c r="K179" s="113">
        <f>SUM(L179:P179)</f>
        <v>63347.479999999996</v>
      </c>
      <c r="L179" s="113">
        <v>0</v>
      </c>
      <c r="M179" s="113">
        <v>0</v>
      </c>
      <c r="N179" s="113">
        <v>19004.240000000002</v>
      </c>
      <c r="O179" s="113">
        <v>44343.24</v>
      </c>
      <c r="P179" s="113">
        <v>0</v>
      </c>
      <c r="Q179" s="1">
        <v>0</v>
      </c>
      <c r="R179" s="205"/>
      <c r="S179" s="55"/>
    </row>
    <row r="180" spans="1:19" ht="30.75" customHeight="1" x14ac:dyDescent="0.25">
      <c r="A180" s="205">
        <v>7</v>
      </c>
      <c r="B180" s="205" t="s">
        <v>429</v>
      </c>
      <c r="C180" s="205" t="s">
        <v>433</v>
      </c>
      <c r="D180" s="205" t="s">
        <v>434</v>
      </c>
      <c r="E180" s="205" t="s">
        <v>210</v>
      </c>
      <c r="F180" s="205" t="s">
        <v>431</v>
      </c>
      <c r="G180" s="206">
        <v>45945</v>
      </c>
      <c r="H180" s="209">
        <f>N180</f>
        <v>54550.149999999994</v>
      </c>
      <c r="I180" s="1">
        <v>0</v>
      </c>
      <c r="J180" s="112" t="s">
        <v>14</v>
      </c>
      <c r="K180" s="113">
        <f>K182+K181</f>
        <v>57277.649999999994</v>
      </c>
      <c r="L180" s="113">
        <f>L181+L182</f>
        <v>0</v>
      </c>
      <c r="M180" s="113">
        <f>M181+M182</f>
        <v>2727.5</v>
      </c>
      <c r="N180" s="113">
        <f>N181+N182</f>
        <v>54550.149999999994</v>
      </c>
      <c r="O180" s="113">
        <f t="shared" ref="O180" si="74">O181+O182</f>
        <v>0</v>
      </c>
      <c r="P180" s="113">
        <f>P181+P182</f>
        <v>0</v>
      </c>
      <c r="Q180" s="113">
        <f>Q181+Q182</f>
        <v>0</v>
      </c>
      <c r="R180" s="205" t="s">
        <v>181</v>
      </c>
    </row>
    <row r="181" spans="1:19" ht="39" customHeight="1" x14ac:dyDescent="0.25">
      <c r="A181" s="205"/>
      <c r="B181" s="205"/>
      <c r="C181" s="205"/>
      <c r="D181" s="205"/>
      <c r="E181" s="205"/>
      <c r="F181" s="205"/>
      <c r="G181" s="205"/>
      <c r="H181" s="209"/>
      <c r="I181" s="1">
        <v>0</v>
      </c>
      <c r="J181" s="112" t="s">
        <v>197</v>
      </c>
      <c r="K181" s="113">
        <f>SUM(L181:P181)</f>
        <v>35228.479999999996</v>
      </c>
      <c r="L181" s="113">
        <v>0</v>
      </c>
      <c r="M181" s="113">
        <v>1701.96</v>
      </c>
      <c r="N181" s="113">
        <v>33526.519999999997</v>
      </c>
      <c r="O181" s="113">
        <v>0</v>
      </c>
      <c r="P181" s="113">
        <v>0</v>
      </c>
      <c r="Q181" s="1">
        <v>0</v>
      </c>
      <c r="R181" s="205"/>
      <c r="S181" s="50"/>
    </row>
    <row r="182" spans="1:19" ht="63.75" customHeight="1" x14ac:dyDescent="0.35">
      <c r="A182" s="205"/>
      <c r="B182" s="205"/>
      <c r="C182" s="205"/>
      <c r="D182" s="205"/>
      <c r="E182" s="205"/>
      <c r="F182" s="205"/>
      <c r="G182" s="205"/>
      <c r="H182" s="209"/>
      <c r="I182" s="1">
        <v>0</v>
      </c>
      <c r="J182" s="112" t="s">
        <v>18</v>
      </c>
      <c r="K182" s="113">
        <f>SUM(L182:P182)</f>
        <v>22049.170000000002</v>
      </c>
      <c r="L182" s="113">
        <v>0</v>
      </c>
      <c r="M182" s="113">
        <v>1025.54</v>
      </c>
      <c r="N182" s="113">
        <v>21023.63</v>
      </c>
      <c r="O182" s="113">
        <v>0</v>
      </c>
      <c r="P182" s="113">
        <v>0</v>
      </c>
      <c r="Q182" s="1">
        <v>0</v>
      </c>
      <c r="R182" s="205"/>
      <c r="S182" s="55"/>
    </row>
    <row r="183" spans="1:19" ht="27.75" customHeight="1" x14ac:dyDescent="0.35">
      <c r="A183" s="205">
        <v>8</v>
      </c>
      <c r="B183" s="205" t="s">
        <v>430</v>
      </c>
      <c r="C183" s="205" t="s">
        <v>432</v>
      </c>
      <c r="D183" s="205" t="s">
        <v>434</v>
      </c>
      <c r="E183" s="211" t="s">
        <v>210</v>
      </c>
      <c r="F183" s="211" t="s">
        <v>572</v>
      </c>
      <c r="G183" s="214">
        <v>46310</v>
      </c>
      <c r="H183" s="209">
        <f>N183+O183</f>
        <v>213123.89</v>
      </c>
      <c r="I183" s="1">
        <v>0</v>
      </c>
      <c r="J183" s="112" t="s">
        <v>14</v>
      </c>
      <c r="K183" s="113">
        <f>K185+K184</f>
        <v>223469.71</v>
      </c>
      <c r="L183" s="113">
        <f>L184+L185</f>
        <v>0</v>
      </c>
      <c r="M183" s="113">
        <f t="shared" ref="M183:O183" si="75">M184+M185</f>
        <v>10345.82</v>
      </c>
      <c r="N183" s="113">
        <f>N184+N185</f>
        <v>10656.2</v>
      </c>
      <c r="O183" s="113">
        <f t="shared" si="75"/>
        <v>202467.69</v>
      </c>
      <c r="P183" s="113">
        <f>P184+P185</f>
        <v>0</v>
      </c>
      <c r="Q183" s="113">
        <f>Q184+Q185</f>
        <v>0</v>
      </c>
      <c r="R183" s="205" t="s">
        <v>181</v>
      </c>
      <c r="S183" s="48"/>
    </row>
    <row r="184" spans="1:19" ht="39" customHeight="1" x14ac:dyDescent="0.25">
      <c r="A184" s="205"/>
      <c r="B184" s="205"/>
      <c r="C184" s="205"/>
      <c r="D184" s="205"/>
      <c r="E184" s="212"/>
      <c r="F184" s="212"/>
      <c r="G184" s="212"/>
      <c r="H184" s="209"/>
      <c r="I184" s="1">
        <v>0</v>
      </c>
      <c r="J184" s="112" t="s">
        <v>197</v>
      </c>
      <c r="K184" s="113">
        <f>SUM(L184:P184)</f>
        <v>137500.07999999999</v>
      </c>
      <c r="L184" s="113">
        <v>0</v>
      </c>
      <c r="M184" s="113">
        <v>6455.79</v>
      </c>
      <c r="N184" s="113">
        <v>4704.45</v>
      </c>
      <c r="O184" s="113">
        <v>126339.84</v>
      </c>
      <c r="P184" s="113">
        <v>0</v>
      </c>
      <c r="Q184" s="1">
        <v>0</v>
      </c>
      <c r="R184" s="205"/>
      <c r="S184" s="50"/>
    </row>
    <row r="185" spans="1:19" ht="63.75" customHeight="1" x14ac:dyDescent="0.35">
      <c r="A185" s="205"/>
      <c r="B185" s="205"/>
      <c r="C185" s="205"/>
      <c r="D185" s="205"/>
      <c r="E185" s="213"/>
      <c r="F185" s="213"/>
      <c r="G185" s="213"/>
      <c r="H185" s="209"/>
      <c r="I185" s="1">
        <v>0</v>
      </c>
      <c r="J185" s="112" t="s">
        <v>18</v>
      </c>
      <c r="K185" s="113">
        <f>SUM(L185:P185)</f>
        <v>85969.63</v>
      </c>
      <c r="L185" s="113">
        <v>0</v>
      </c>
      <c r="M185" s="113">
        <v>3890.03</v>
      </c>
      <c r="N185" s="113">
        <v>5951.75</v>
      </c>
      <c r="O185" s="113">
        <v>76127.850000000006</v>
      </c>
      <c r="P185" s="113">
        <v>0</v>
      </c>
      <c r="Q185" s="1">
        <v>0</v>
      </c>
      <c r="R185" s="205"/>
      <c r="S185" s="55"/>
    </row>
    <row r="186" spans="1:19" ht="27" customHeight="1" x14ac:dyDescent="0.25">
      <c r="A186" s="210" t="s">
        <v>406</v>
      </c>
      <c r="B186" s="210"/>
      <c r="C186" s="210"/>
      <c r="D186" s="210"/>
      <c r="E186" s="210"/>
      <c r="F186" s="210"/>
      <c r="G186" s="210"/>
      <c r="H186" s="210"/>
      <c r="I186" s="210"/>
      <c r="J186" s="112" t="s">
        <v>8</v>
      </c>
      <c r="K186" s="116">
        <f>K187+K188</f>
        <v>1185309.17</v>
      </c>
      <c r="L186" s="116">
        <f t="shared" ref="L186" si="76">L187+L188</f>
        <v>0</v>
      </c>
      <c r="M186" s="116">
        <f>M187+M188</f>
        <v>48124.959999999992</v>
      </c>
      <c r="N186" s="116">
        <f>N187+N188</f>
        <v>657364.17999999993</v>
      </c>
      <c r="O186" s="116">
        <f>O187+O188</f>
        <v>479820.02999999997</v>
      </c>
      <c r="P186" s="116">
        <f t="shared" ref="P186:Q186" si="77">P187+P188</f>
        <v>0</v>
      </c>
      <c r="Q186" s="116" t="e">
        <f t="shared" si="77"/>
        <v>#REF!</v>
      </c>
      <c r="R186" s="205"/>
      <c r="S186" s="47"/>
    </row>
    <row r="187" spans="1:19" ht="40.5" customHeight="1" x14ac:dyDescent="0.25">
      <c r="A187" s="210"/>
      <c r="B187" s="210"/>
      <c r="C187" s="210"/>
      <c r="D187" s="210"/>
      <c r="E187" s="210"/>
      <c r="F187" s="210"/>
      <c r="G187" s="210"/>
      <c r="H187" s="210"/>
      <c r="I187" s="210"/>
      <c r="J187" s="112" t="s">
        <v>10</v>
      </c>
      <c r="K187" s="116">
        <f>K163+K166+K169+K172+K175+K178+K181+K184</f>
        <v>730585.40999999992</v>
      </c>
      <c r="L187" s="116">
        <f t="shared" ref="L187:P187" si="78">L163+L166+L169+L172+L175+L178+L181+L184</f>
        <v>0</v>
      </c>
      <c r="M187" s="116">
        <f>M163+M166+M169+M172+M175+M178+M181+M184</f>
        <v>30029.979999999996</v>
      </c>
      <c r="N187" s="116">
        <f>N163+N166+N169+N172+N175+N178+N181+N184</f>
        <v>401147.73</v>
      </c>
      <c r="O187" s="116">
        <f t="shared" si="78"/>
        <v>299407.69999999995</v>
      </c>
      <c r="P187" s="116">
        <f t="shared" si="78"/>
        <v>0</v>
      </c>
      <c r="Q187" s="116">
        <v>0</v>
      </c>
      <c r="R187" s="205"/>
    </row>
    <row r="188" spans="1:19" ht="60" customHeight="1" x14ac:dyDescent="0.25">
      <c r="A188" s="210"/>
      <c r="B188" s="210"/>
      <c r="C188" s="210"/>
      <c r="D188" s="210"/>
      <c r="E188" s="210"/>
      <c r="F188" s="210"/>
      <c r="G188" s="210"/>
      <c r="H188" s="210"/>
      <c r="I188" s="210"/>
      <c r="J188" s="112" t="s">
        <v>11</v>
      </c>
      <c r="K188" s="116">
        <f>K164+K167+K170+K173+K176+K179+K182+K185</f>
        <v>454723.75999999995</v>
      </c>
      <c r="L188" s="116">
        <f t="shared" ref="L188:O188" si="79">L164+L167+L170+L173+L176+L179+L182+L185</f>
        <v>0</v>
      </c>
      <c r="M188" s="116">
        <f>M164+M167+M170+M173+M176+M179+M182+M185</f>
        <v>18094.98</v>
      </c>
      <c r="N188" s="116">
        <f t="shared" si="79"/>
        <v>256216.44999999998</v>
      </c>
      <c r="O188" s="116">
        <f t="shared" si="79"/>
        <v>180412.33000000002</v>
      </c>
      <c r="P188" s="116">
        <f>P164+P167+P170+P173</f>
        <v>0</v>
      </c>
      <c r="Q188" s="116" t="e">
        <f>#REF!</f>
        <v>#REF!</v>
      </c>
      <c r="R188" s="205"/>
    </row>
    <row r="189" spans="1:19" ht="25.5" customHeight="1" x14ac:dyDescent="0.3">
      <c r="A189" s="223" t="s">
        <v>78</v>
      </c>
      <c r="B189" s="223"/>
      <c r="C189" s="223"/>
      <c r="D189" s="223"/>
      <c r="E189" s="223"/>
      <c r="F189" s="223"/>
      <c r="G189" s="223"/>
      <c r="H189" s="223"/>
      <c r="I189" s="223"/>
      <c r="J189" s="223"/>
      <c r="K189" s="223"/>
      <c r="L189" s="223"/>
      <c r="M189" s="223"/>
      <c r="N189" s="223"/>
      <c r="O189" s="223"/>
      <c r="P189" s="223"/>
      <c r="Q189" s="223"/>
      <c r="R189" s="223"/>
    </row>
    <row r="190" spans="1:19" ht="22.5" customHeight="1" x14ac:dyDescent="0.25">
      <c r="A190" s="211">
        <v>1</v>
      </c>
      <c r="B190" s="205" t="s">
        <v>561</v>
      </c>
      <c r="C190" s="205" t="s">
        <v>556</v>
      </c>
      <c r="D190" s="211" t="s">
        <v>223</v>
      </c>
      <c r="E190" s="211" t="s">
        <v>224</v>
      </c>
      <c r="F190" s="211" t="s">
        <v>547</v>
      </c>
      <c r="G190" s="214">
        <v>46356</v>
      </c>
      <c r="H190" s="209">
        <f>K190</f>
        <v>119340.34000000001</v>
      </c>
      <c r="I190" s="1">
        <v>0</v>
      </c>
      <c r="J190" s="112" t="s">
        <v>14</v>
      </c>
      <c r="K190" s="113">
        <f>K192+K191</f>
        <v>119340.34000000001</v>
      </c>
      <c r="L190" s="113">
        <f>L191+L192</f>
        <v>0</v>
      </c>
      <c r="M190" s="113">
        <f t="shared" ref="M190:P190" si="80">M191+M192</f>
        <v>0</v>
      </c>
      <c r="N190" s="113">
        <f>N191+N192</f>
        <v>35802.100000000006</v>
      </c>
      <c r="O190" s="113">
        <f t="shared" si="80"/>
        <v>83538.240000000005</v>
      </c>
      <c r="P190" s="113">
        <f t="shared" si="80"/>
        <v>0</v>
      </c>
      <c r="Q190" s="1">
        <v>0</v>
      </c>
      <c r="R190" s="205" t="s">
        <v>181</v>
      </c>
    </row>
    <row r="191" spans="1:19" ht="45" customHeight="1" x14ac:dyDescent="0.25">
      <c r="A191" s="212"/>
      <c r="B191" s="205"/>
      <c r="C191" s="205"/>
      <c r="D191" s="212"/>
      <c r="E191" s="212"/>
      <c r="F191" s="212"/>
      <c r="G191" s="212"/>
      <c r="H191" s="209"/>
      <c r="I191" s="1">
        <v>0</v>
      </c>
      <c r="J191" s="112" t="s">
        <v>197</v>
      </c>
      <c r="K191" s="113">
        <f>SUM(L191:P191)</f>
        <v>74587.710000000006</v>
      </c>
      <c r="L191" s="113">
        <v>0</v>
      </c>
      <c r="M191" s="113">
        <v>0</v>
      </c>
      <c r="N191" s="113">
        <v>22376.31</v>
      </c>
      <c r="O191" s="113">
        <v>52211.4</v>
      </c>
      <c r="P191" s="113">
        <v>0</v>
      </c>
      <c r="Q191" s="1">
        <v>0</v>
      </c>
      <c r="R191" s="205"/>
    </row>
    <row r="192" spans="1:19" ht="59.25" customHeight="1" x14ac:dyDescent="0.25">
      <c r="A192" s="213"/>
      <c r="B192" s="205"/>
      <c r="C192" s="205"/>
      <c r="D192" s="213"/>
      <c r="E192" s="213"/>
      <c r="F192" s="213"/>
      <c r="G192" s="213"/>
      <c r="H192" s="209"/>
      <c r="I192" s="1">
        <v>0</v>
      </c>
      <c r="J192" s="112" t="s">
        <v>18</v>
      </c>
      <c r="K192" s="113">
        <f>SUM(L192:P192)</f>
        <v>44752.630000000005</v>
      </c>
      <c r="L192" s="113">
        <v>0</v>
      </c>
      <c r="M192" s="113">
        <v>0</v>
      </c>
      <c r="N192" s="113">
        <v>13425.79</v>
      </c>
      <c r="O192" s="113">
        <v>31326.84</v>
      </c>
      <c r="P192" s="113">
        <v>0</v>
      </c>
      <c r="Q192" s="1">
        <v>0</v>
      </c>
      <c r="R192" s="205"/>
    </row>
    <row r="193" spans="1:19" ht="52.5" customHeight="1" x14ac:dyDescent="0.25">
      <c r="A193" s="211">
        <v>2</v>
      </c>
      <c r="B193" s="205" t="s">
        <v>458</v>
      </c>
      <c r="C193" s="205" t="s">
        <v>109</v>
      </c>
      <c r="D193" s="211" t="s">
        <v>223</v>
      </c>
      <c r="E193" s="211" t="s">
        <v>459</v>
      </c>
      <c r="F193" s="211" t="s">
        <v>460</v>
      </c>
      <c r="G193" s="214">
        <v>45657</v>
      </c>
      <c r="H193" s="209">
        <f>K193</f>
        <v>4230</v>
      </c>
      <c r="I193" s="1">
        <v>0</v>
      </c>
      <c r="J193" s="112" t="s">
        <v>14</v>
      </c>
      <c r="K193" s="113">
        <f>K195+K194</f>
        <v>4230</v>
      </c>
      <c r="L193" s="113">
        <f>L194+L195</f>
        <v>0</v>
      </c>
      <c r="M193" s="113">
        <f t="shared" ref="M193" si="81">M194+M195</f>
        <v>0</v>
      </c>
      <c r="N193" s="113">
        <f>N194+N195</f>
        <v>4230</v>
      </c>
      <c r="O193" s="113">
        <f t="shared" ref="O193:P193" si="82">O194+O195</f>
        <v>0</v>
      </c>
      <c r="P193" s="113">
        <f t="shared" si="82"/>
        <v>0</v>
      </c>
      <c r="Q193" s="1">
        <v>0</v>
      </c>
      <c r="R193" s="205" t="s">
        <v>181</v>
      </c>
    </row>
    <row r="194" spans="1:19" ht="45" customHeight="1" x14ac:dyDescent="0.25">
      <c r="A194" s="212"/>
      <c r="B194" s="205"/>
      <c r="C194" s="205"/>
      <c r="D194" s="212"/>
      <c r="E194" s="212"/>
      <c r="F194" s="212"/>
      <c r="G194" s="212"/>
      <c r="H194" s="209"/>
      <c r="I194" s="1">
        <v>0</v>
      </c>
      <c r="J194" s="112" t="s">
        <v>197</v>
      </c>
      <c r="K194" s="113">
        <f>SUM(L194:P194)</f>
        <v>0</v>
      </c>
      <c r="L194" s="113">
        <v>0</v>
      </c>
      <c r="M194" s="113">
        <v>0</v>
      </c>
      <c r="N194" s="113">
        <v>0</v>
      </c>
      <c r="O194" s="113">
        <v>0</v>
      </c>
      <c r="P194" s="113">
        <v>0</v>
      </c>
      <c r="Q194" s="1">
        <v>0</v>
      </c>
      <c r="R194" s="205"/>
    </row>
    <row r="195" spans="1:19" ht="64.5" customHeight="1" x14ac:dyDescent="0.25">
      <c r="A195" s="213"/>
      <c r="B195" s="205"/>
      <c r="C195" s="205"/>
      <c r="D195" s="213"/>
      <c r="E195" s="213"/>
      <c r="F195" s="213"/>
      <c r="G195" s="213"/>
      <c r="H195" s="209"/>
      <c r="I195" s="1">
        <v>0</v>
      </c>
      <c r="J195" s="112" t="s">
        <v>18</v>
      </c>
      <c r="K195" s="113">
        <f>SUM(L195:P195)</f>
        <v>4230</v>
      </c>
      <c r="L195" s="113">
        <v>0</v>
      </c>
      <c r="M195" s="113">
        <v>0</v>
      </c>
      <c r="N195" s="113">
        <f>4700-470</f>
        <v>4230</v>
      </c>
      <c r="O195" s="113">
        <v>0</v>
      </c>
      <c r="P195" s="113">
        <v>0</v>
      </c>
      <c r="Q195" s="1">
        <v>0</v>
      </c>
      <c r="R195" s="205"/>
    </row>
    <row r="196" spans="1:19" ht="27.75" customHeight="1" x14ac:dyDescent="0.25">
      <c r="A196" s="211">
        <v>3</v>
      </c>
      <c r="B196" s="205" t="s">
        <v>225</v>
      </c>
      <c r="C196" s="205" t="s">
        <v>226</v>
      </c>
      <c r="D196" s="211" t="s">
        <v>227</v>
      </c>
      <c r="E196" s="211" t="s">
        <v>228</v>
      </c>
      <c r="F196" s="211" t="s">
        <v>504</v>
      </c>
      <c r="G196" s="214">
        <v>47087</v>
      </c>
      <c r="H196" s="209">
        <v>1914710.34</v>
      </c>
      <c r="I196" s="1">
        <v>0</v>
      </c>
      <c r="J196" s="112" t="s">
        <v>14</v>
      </c>
      <c r="K196" s="113">
        <f>K197+K198</f>
        <v>1758902.03</v>
      </c>
      <c r="L196" s="113">
        <f t="shared" ref="L196:P196" si="83">L197+L198</f>
        <v>12537.93</v>
      </c>
      <c r="M196" s="113">
        <v>0</v>
      </c>
      <c r="N196" s="113">
        <f>N197+N198</f>
        <v>134580.74</v>
      </c>
      <c r="O196" s="113">
        <f t="shared" si="83"/>
        <v>934962.58</v>
      </c>
      <c r="P196" s="113">
        <f t="shared" si="83"/>
        <v>676820.78</v>
      </c>
      <c r="Q196" s="1">
        <v>0</v>
      </c>
      <c r="R196" s="205" t="s">
        <v>181</v>
      </c>
    </row>
    <row r="197" spans="1:19" ht="43.5" customHeight="1" x14ac:dyDescent="0.3">
      <c r="A197" s="212"/>
      <c r="B197" s="205"/>
      <c r="C197" s="205"/>
      <c r="D197" s="212"/>
      <c r="E197" s="212"/>
      <c r="F197" s="212"/>
      <c r="G197" s="212"/>
      <c r="H197" s="209"/>
      <c r="I197" s="1">
        <v>0</v>
      </c>
      <c r="J197" s="112" t="s">
        <v>197</v>
      </c>
      <c r="K197" s="113">
        <f>L197+M197+N197+O197+P197</f>
        <v>1514868.95</v>
      </c>
      <c r="L197" s="113">
        <v>7861.28</v>
      </c>
      <c r="M197" s="113">
        <v>0</v>
      </c>
      <c r="N197" s="113">
        <v>133234.93</v>
      </c>
      <c r="O197" s="113">
        <v>925612.95</v>
      </c>
      <c r="P197" s="113">
        <v>448159.79</v>
      </c>
      <c r="Q197" s="1">
        <v>0</v>
      </c>
      <c r="R197" s="205"/>
      <c r="S197" s="56"/>
    </row>
    <row r="198" spans="1:19" ht="62.25" customHeight="1" x14ac:dyDescent="0.25">
      <c r="A198" s="213"/>
      <c r="B198" s="205"/>
      <c r="C198" s="205"/>
      <c r="D198" s="213"/>
      <c r="E198" s="213"/>
      <c r="F198" s="213"/>
      <c r="G198" s="213"/>
      <c r="H198" s="209"/>
      <c r="I198" s="1">
        <v>0</v>
      </c>
      <c r="J198" s="112" t="s">
        <v>18</v>
      </c>
      <c r="K198" s="113">
        <f>L198+M198+N198+O198+P198</f>
        <v>244033.08</v>
      </c>
      <c r="L198" s="113">
        <v>4676.6499999999996</v>
      </c>
      <c r="M198" s="113">
        <v>0</v>
      </c>
      <c r="N198" s="113">
        <v>1345.81</v>
      </c>
      <c r="O198" s="113">
        <v>9349.6299999999992</v>
      </c>
      <c r="P198" s="113">
        <v>228660.99</v>
      </c>
      <c r="Q198" s="1">
        <v>0</v>
      </c>
      <c r="R198" s="205"/>
    </row>
    <row r="199" spans="1:19" ht="27.75" customHeight="1" x14ac:dyDescent="0.25">
      <c r="A199" s="205">
        <v>4</v>
      </c>
      <c r="B199" s="205" t="s">
        <v>66</v>
      </c>
      <c r="C199" s="205" t="s">
        <v>229</v>
      </c>
      <c r="D199" s="205" t="s">
        <v>230</v>
      </c>
      <c r="E199" s="205" t="s">
        <v>214</v>
      </c>
      <c r="F199" s="205" t="s">
        <v>109</v>
      </c>
      <c r="G199" s="206" t="s">
        <v>109</v>
      </c>
      <c r="H199" s="209">
        <f>K199</f>
        <v>0</v>
      </c>
      <c r="I199" s="1">
        <v>0</v>
      </c>
      <c r="J199" s="112" t="s">
        <v>14</v>
      </c>
      <c r="K199" s="113">
        <f>K200+K201</f>
        <v>0</v>
      </c>
      <c r="L199" s="113">
        <f t="shared" ref="L199:P199" si="84">L200+L201</f>
        <v>0</v>
      </c>
      <c r="M199" s="113">
        <f t="shared" si="84"/>
        <v>0</v>
      </c>
      <c r="N199" s="113">
        <f t="shared" si="84"/>
        <v>0</v>
      </c>
      <c r="O199" s="113">
        <f t="shared" si="84"/>
        <v>0</v>
      </c>
      <c r="P199" s="113">
        <f t="shared" si="84"/>
        <v>0</v>
      </c>
      <c r="Q199" s="1">
        <v>0</v>
      </c>
      <c r="R199" s="205" t="s">
        <v>181</v>
      </c>
    </row>
    <row r="200" spans="1:19" ht="38.25" customHeight="1" x14ac:dyDescent="0.25">
      <c r="A200" s="205"/>
      <c r="B200" s="205"/>
      <c r="C200" s="205"/>
      <c r="D200" s="249"/>
      <c r="E200" s="205"/>
      <c r="F200" s="205"/>
      <c r="G200" s="205"/>
      <c r="H200" s="209"/>
      <c r="I200" s="1">
        <v>0</v>
      </c>
      <c r="J200" s="112" t="s">
        <v>197</v>
      </c>
      <c r="K200" s="113">
        <f>L200+M200+N200+O200+P200</f>
        <v>0</v>
      </c>
      <c r="L200" s="113">
        <v>0</v>
      </c>
      <c r="M200" s="113">
        <v>0</v>
      </c>
      <c r="N200" s="113">
        <v>0</v>
      </c>
      <c r="O200" s="113">
        <v>0</v>
      </c>
      <c r="P200" s="113">
        <v>0</v>
      </c>
      <c r="Q200" s="1">
        <v>0</v>
      </c>
      <c r="R200" s="205"/>
    </row>
    <row r="201" spans="1:19" ht="77.25" customHeight="1" x14ac:dyDescent="0.25">
      <c r="A201" s="205"/>
      <c r="B201" s="205"/>
      <c r="C201" s="205"/>
      <c r="D201" s="249"/>
      <c r="E201" s="205"/>
      <c r="F201" s="205"/>
      <c r="G201" s="205"/>
      <c r="H201" s="209"/>
      <c r="I201" s="1">
        <v>0</v>
      </c>
      <c r="J201" s="112" t="s">
        <v>18</v>
      </c>
      <c r="K201" s="113">
        <f>L201+M201+N201+O201+P201</f>
        <v>0</v>
      </c>
      <c r="L201" s="113">
        <v>0</v>
      </c>
      <c r="M201" s="113">
        <v>0</v>
      </c>
      <c r="N201" s="113">
        <v>0</v>
      </c>
      <c r="O201" s="113">
        <v>0</v>
      </c>
      <c r="P201" s="113">
        <v>0</v>
      </c>
      <c r="Q201" s="1">
        <v>0</v>
      </c>
      <c r="R201" s="205"/>
    </row>
    <row r="202" spans="1:19" ht="28.5" customHeight="1" x14ac:dyDescent="0.25">
      <c r="A202" s="205">
        <v>5</v>
      </c>
      <c r="B202" s="205" t="s">
        <v>407</v>
      </c>
      <c r="C202" s="205" t="s">
        <v>231</v>
      </c>
      <c r="D202" s="205" t="s">
        <v>232</v>
      </c>
      <c r="E202" s="205" t="s">
        <v>334</v>
      </c>
      <c r="F202" s="205" t="s">
        <v>529</v>
      </c>
      <c r="G202" s="206">
        <v>46022</v>
      </c>
      <c r="H202" s="209">
        <f>K202</f>
        <v>9990</v>
      </c>
      <c r="I202" s="1">
        <v>0</v>
      </c>
      <c r="J202" s="112" t="s">
        <v>14</v>
      </c>
      <c r="K202" s="113">
        <f>K203+K204</f>
        <v>9990</v>
      </c>
      <c r="L202" s="113">
        <f t="shared" ref="L202:P202" si="85">L203+L204</f>
        <v>0</v>
      </c>
      <c r="M202" s="113">
        <f t="shared" si="85"/>
        <v>0</v>
      </c>
      <c r="N202" s="113">
        <f t="shared" si="85"/>
        <v>9990</v>
      </c>
      <c r="O202" s="113">
        <f t="shared" si="85"/>
        <v>0</v>
      </c>
      <c r="P202" s="113">
        <f t="shared" si="85"/>
        <v>0</v>
      </c>
      <c r="Q202" s="1">
        <v>0</v>
      </c>
      <c r="R202" s="205" t="s">
        <v>181</v>
      </c>
    </row>
    <row r="203" spans="1:19" ht="42.75" customHeight="1" x14ac:dyDescent="0.25">
      <c r="A203" s="205"/>
      <c r="B203" s="205"/>
      <c r="C203" s="205"/>
      <c r="D203" s="249"/>
      <c r="E203" s="205"/>
      <c r="F203" s="205"/>
      <c r="G203" s="205"/>
      <c r="H203" s="209"/>
      <c r="I203" s="1">
        <v>0</v>
      </c>
      <c r="J203" s="112" t="s">
        <v>197</v>
      </c>
      <c r="K203" s="113">
        <f>L203+M203+N203+O203+P203</f>
        <v>0</v>
      </c>
      <c r="L203" s="113">
        <v>0</v>
      </c>
      <c r="M203" s="113">
        <v>0</v>
      </c>
      <c r="N203" s="113">
        <v>0</v>
      </c>
      <c r="O203" s="113">
        <v>0</v>
      </c>
      <c r="P203" s="113">
        <v>0</v>
      </c>
      <c r="Q203" s="1">
        <v>0</v>
      </c>
      <c r="R203" s="205"/>
    </row>
    <row r="204" spans="1:19" ht="60" customHeight="1" x14ac:dyDescent="0.25">
      <c r="A204" s="205"/>
      <c r="B204" s="205"/>
      <c r="C204" s="205"/>
      <c r="D204" s="249"/>
      <c r="E204" s="205"/>
      <c r="F204" s="205"/>
      <c r="G204" s="205"/>
      <c r="H204" s="209"/>
      <c r="I204" s="1">
        <v>0</v>
      </c>
      <c r="J204" s="112" t="s">
        <v>18</v>
      </c>
      <c r="K204" s="113">
        <f>L204+M204+N204+O204+P204</f>
        <v>9990</v>
      </c>
      <c r="L204" s="113">
        <v>0</v>
      </c>
      <c r="M204" s="113">
        <v>0</v>
      </c>
      <c r="N204" s="113">
        <v>9990</v>
      </c>
      <c r="O204" s="113">
        <v>0</v>
      </c>
      <c r="P204" s="113">
        <v>0</v>
      </c>
      <c r="Q204" s="1">
        <v>0</v>
      </c>
      <c r="R204" s="205"/>
    </row>
    <row r="205" spans="1:19" ht="31.5" customHeight="1" x14ac:dyDescent="0.25">
      <c r="A205" s="205">
        <v>6</v>
      </c>
      <c r="B205" s="205" t="s">
        <v>161</v>
      </c>
      <c r="C205" s="205" t="s">
        <v>233</v>
      </c>
      <c r="D205" s="205" t="s">
        <v>234</v>
      </c>
      <c r="E205" s="205" t="s">
        <v>334</v>
      </c>
      <c r="F205" s="205" t="s">
        <v>529</v>
      </c>
      <c r="G205" s="206">
        <v>46022</v>
      </c>
      <c r="H205" s="209">
        <f>K205</f>
        <v>14999</v>
      </c>
      <c r="I205" s="1">
        <v>0</v>
      </c>
      <c r="J205" s="112" t="s">
        <v>14</v>
      </c>
      <c r="K205" s="113">
        <f>K206+K207</f>
        <v>14999</v>
      </c>
      <c r="L205" s="113">
        <f t="shared" ref="L205:P205" si="86">L206+L207</f>
        <v>0</v>
      </c>
      <c r="M205" s="113">
        <f t="shared" si="86"/>
        <v>0</v>
      </c>
      <c r="N205" s="113">
        <f t="shared" si="86"/>
        <v>14999</v>
      </c>
      <c r="O205" s="113">
        <f t="shared" si="86"/>
        <v>0</v>
      </c>
      <c r="P205" s="113">
        <f t="shared" si="86"/>
        <v>0</v>
      </c>
      <c r="Q205" s="1">
        <v>0</v>
      </c>
      <c r="R205" s="205" t="s">
        <v>181</v>
      </c>
    </row>
    <row r="206" spans="1:19" ht="64.5" customHeight="1" x14ac:dyDescent="0.25">
      <c r="A206" s="205"/>
      <c r="B206" s="205"/>
      <c r="C206" s="205"/>
      <c r="D206" s="249"/>
      <c r="E206" s="205"/>
      <c r="F206" s="205"/>
      <c r="G206" s="205"/>
      <c r="H206" s="209"/>
      <c r="I206" s="1">
        <v>0</v>
      </c>
      <c r="J206" s="112" t="s">
        <v>197</v>
      </c>
      <c r="K206" s="113">
        <f>L206+M206+N206+O206+P206</f>
        <v>0</v>
      </c>
      <c r="L206" s="113">
        <v>0</v>
      </c>
      <c r="M206" s="113">
        <v>0</v>
      </c>
      <c r="N206" s="113">
        <v>0</v>
      </c>
      <c r="O206" s="113">
        <v>0</v>
      </c>
      <c r="P206" s="113">
        <v>0</v>
      </c>
      <c r="Q206" s="1">
        <v>0</v>
      </c>
      <c r="R206" s="205"/>
    </row>
    <row r="207" spans="1:19" ht="62.25" customHeight="1" x14ac:dyDescent="0.25">
      <c r="A207" s="205"/>
      <c r="B207" s="205"/>
      <c r="C207" s="205"/>
      <c r="D207" s="249"/>
      <c r="E207" s="205"/>
      <c r="F207" s="205"/>
      <c r="G207" s="205"/>
      <c r="H207" s="209"/>
      <c r="I207" s="1">
        <v>0</v>
      </c>
      <c r="J207" s="112" t="s">
        <v>18</v>
      </c>
      <c r="K207" s="113">
        <f>L207+M207+N207+O207+P207</f>
        <v>14999</v>
      </c>
      <c r="L207" s="113">
        <v>0</v>
      </c>
      <c r="M207" s="113">
        <v>0</v>
      </c>
      <c r="N207" s="113">
        <v>14999</v>
      </c>
      <c r="O207" s="113">
        <v>0</v>
      </c>
      <c r="P207" s="113">
        <v>0</v>
      </c>
      <c r="Q207" s="1">
        <v>0</v>
      </c>
      <c r="R207" s="205"/>
    </row>
    <row r="208" spans="1:19" ht="21" customHeight="1" x14ac:dyDescent="0.25">
      <c r="A208" s="211">
        <v>7</v>
      </c>
      <c r="B208" s="205" t="s">
        <v>98</v>
      </c>
      <c r="C208" s="205" t="s">
        <v>235</v>
      </c>
      <c r="D208" s="205" t="s">
        <v>236</v>
      </c>
      <c r="E208" s="205" t="s">
        <v>180</v>
      </c>
      <c r="F208" s="205" t="s">
        <v>553</v>
      </c>
      <c r="G208" s="206">
        <v>46721</v>
      </c>
      <c r="H208" s="209">
        <f>K208</f>
        <v>109590</v>
      </c>
      <c r="I208" s="1">
        <v>0</v>
      </c>
      <c r="J208" s="112" t="s">
        <v>14</v>
      </c>
      <c r="K208" s="113">
        <f>O208+P208</f>
        <v>109590</v>
      </c>
      <c r="L208" s="113">
        <v>0</v>
      </c>
      <c r="M208" s="113">
        <v>0</v>
      </c>
      <c r="N208" s="113">
        <v>0</v>
      </c>
      <c r="O208" s="113">
        <f>O209+O210</f>
        <v>36530</v>
      </c>
      <c r="P208" s="113">
        <f>P209+P210</f>
        <v>73060</v>
      </c>
      <c r="Q208" s="1">
        <v>0</v>
      </c>
      <c r="R208" s="205" t="s">
        <v>181</v>
      </c>
    </row>
    <row r="209" spans="1:19" ht="42.75" customHeight="1" x14ac:dyDescent="0.25">
      <c r="A209" s="212"/>
      <c r="B209" s="205"/>
      <c r="C209" s="205"/>
      <c r="D209" s="249"/>
      <c r="E209" s="205"/>
      <c r="F209" s="205"/>
      <c r="G209" s="206"/>
      <c r="H209" s="209"/>
      <c r="I209" s="1">
        <v>0</v>
      </c>
      <c r="J209" s="112" t="s">
        <v>197</v>
      </c>
      <c r="K209" s="113">
        <f>O209+P209</f>
        <v>80877.42</v>
      </c>
      <c r="L209" s="113">
        <v>0</v>
      </c>
      <c r="M209" s="113">
        <v>0</v>
      </c>
      <c r="N209" s="113">
        <v>0</v>
      </c>
      <c r="O209" s="113">
        <v>36164.699999999997</v>
      </c>
      <c r="P209" s="113">
        <v>44712.72</v>
      </c>
      <c r="Q209" s="1">
        <v>0</v>
      </c>
      <c r="R209" s="205"/>
    </row>
    <row r="210" spans="1:19" ht="57" customHeight="1" x14ac:dyDescent="0.25">
      <c r="A210" s="213"/>
      <c r="B210" s="205"/>
      <c r="C210" s="205"/>
      <c r="D210" s="249"/>
      <c r="E210" s="205"/>
      <c r="F210" s="205"/>
      <c r="G210" s="206"/>
      <c r="H210" s="209"/>
      <c r="I210" s="1">
        <v>0</v>
      </c>
      <c r="J210" s="112" t="s">
        <v>18</v>
      </c>
      <c r="K210" s="113">
        <f>O210+P210</f>
        <v>28712.579999999998</v>
      </c>
      <c r="L210" s="113">
        <v>0</v>
      </c>
      <c r="M210" s="113">
        <v>0</v>
      </c>
      <c r="N210" s="113">
        <v>0</v>
      </c>
      <c r="O210" s="113">
        <v>365.3</v>
      </c>
      <c r="P210" s="113">
        <v>28347.279999999999</v>
      </c>
      <c r="Q210" s="1">
        <v>0</v>
      </c>
      <c r="R210" s="205"/>
    </row>
    <row r="211" spans="1:19" ht="28.5" customHeight="1" x14ac:dyDescent="0.25">
      <c r="A211" s="211">
        <v>8</v>
      </c>
      <c r="B211" s="205" t="s">
        <v>162</v>
      </c>
      <c r="C211" s="205" t="s">
        <v>237</v>
      </c>
      <c r="D211" s="205" t="s">
        <v>238</v>
      </c>
      <c r="E211" s="205" t="s">
        <v>334</v>
      </c>
      <c r="F211" s="205" t="s">
        <v>530</v>
      </c>
      <c r="G211" s="206">
        <v>46022</v>
      </c>
      <c r="H211" s="209">
        <f>K211</f>
        <v>6430.54</v>
      </c>
      <c r="I211" s="1">
        <v>0</v>
      </c>
      <c r="J211" s="112" t="s">
        <v>14</v>
      </c>
      <c r="K211" s="113">
        <f>K212+K213</f>
        <v>6430.54</v>
      </c>
      <c r="L211" s="113">
        <f t="shared" ref="L211:P211" si="87">L212+L213</f>
        <v>6430.54</v>
      </c>
      <c r="M211" s="113">
        <f t="shared" si="87"/>
        <v>0</v>
      </c>
      <c r="N211" s="113">
        <f t="shared" si="87"/>
        <v>6430</v>
      </c>
      <c r="O211" s="113">
        <f t="shared" si="87"/>
        <v>0</v>
      </c>
      <c r="P211" s="113">
        <f t="shared" si="87"/>
        <v>0</v>
      </c>
      <c r="Q211" s="1">
        <v>0</v>
      </c>
      <c r="R211" s="205" t="s">
        <v>181</v>
      </c>
    </row>
    <row r="212" spans="1:19" ht="41.25" customHeight="1" x14ac:dyDescent="0.25">
      <c r="A212" s="212"/>
      <c r="B212" s="205"/>
      <c r="C212" s="205"/>
      <c r="D212" s="249"/>
      <c r="E212" s="205"/>
      <c r="F212" s="205"/>
      <c r="G212" s="206"/>
      <c r="H212" s="209"/>
      <c r="I212" s="1">
        <v>0</v>
      </c>
      <c r="J212" s="112" t="s">
        <v>197</v>
      </c>
      <c r="K212" s="113">
        <v>0</v>
      </c>
      <c r="L212" s="113">
        <v>0</v>
      </c>
      <c r="M212" s="113">
        <v>0</v>
      </c>
      <c r="N212" s="113">
        <v>0</v>
      </c>
      <c r="O212" s="113">
        <v>0</v>
      </c>
      <c r="P212" s="113">
        <v>0</v>
      </c>
      <c r="Q212" s="1">
        <v>0</v>
      </c>
      <c r="R212" s="205"/>
    </row>
    <row r="213" spans="1:19" ht="59.25" customHeight="1" x14ac:dyDescent="0.3">
      <c r="A213" s="213"/>
      <c r="B213" s="205"/>
      <c r="C213" s="205"/>
      <c r="D213" s="249"/>
      <c r="E213" s="205"/>
      <c r="F213" s="205"/>
      <c r="G213" s="206"/>
      <c r="H213" s="209"/>
      <c r="I213" s="1">
        <v>0</v>
      </c>
      <c r="J213" s="112" t="s">
        <v>18</v>
      </c>
      <c r="K213" s="113">
        <f>L213+M213</f>
        <v>6430.54</v>
      </c>
      <c r="L213" s="113">
        <v>6430.54</v>
      </c>
      <c r="M213" s="113">
        <v>0</v>
      </c>
      <c r="N213" s="113">
        <v>6430</v>
      </c>
      <c r="O213" s="113">
        <v>0</v>
      </c>
      <c r="P213" s="113">
        <v>0</v>
      </c>
      <c r="Q213" s="1">
        <v>0</v>
      </c>
      <c r="R213" s="205"/>
      <c r="S213" s="56"/>
    </row>
    <row r="214" spans="1:19" ht="30" customHeight="1" x14ac:dyDescent="0.25">
      <c r="A214" s="211">
        <v>9</v>
      </c>
      <c r="B214" s="205" t="s">
        <v>153</v>
      </c>
      <c r="C214" s="205" t="s">
        <v>247</v>
      </c>
      <c r="D214" s="205" t="s">
        <v>248</v>
      </c>
      <c r="E214" s="205" t="s">
        <v>210</v>
      </c>
      <c r="F214" s="205" t="s">
        <v>251</v>
      </c>
      <c r="G214" s="206">
        <v>45657</v>
      </c>
      <c r="H214" s="209">
        <f>K214</f>
        <v>0</v>
      </c>
      <c r="I214" s="1">
        <v>0</v>
      </c>
      <c r="J214" s="112" t="s">
        <v>14</v>
      </c>
      <c r="K214" s="113">
        <f>K215+K216</f>
        <v>0</v>
      </c>
      <c r="L214" s="113">
        <f t="shared" ref="L214:P214" si="88">L215+L216</f>
        <v>0</v>
      </c>
      <c r="M214" s="113">
        <f t="shared" si="88"/>
        <v>0</v>
      </c>
      <c r="N214" s="113">
        <f t="shared" si="88"/>
        <v>0</v>
      </c>
      <c r="O214" s="113">
        <f t="shared" si="88"/>
        <v>0</v>
      </c>
      <c r="P214" s="113">
        <f t="shared" si="88"/>
        <v>0</v>
      </c>
      <c r="Q214" s="1">
        <v>0</v>
      </c>
      <c r="R214" s="205" t="s">
        <v>181</v>
      </c>
    </row>
    <row r="215" spans="1:19" ht="46.5" customHeight="1" x14ac:dyDescent="0.25">
      <c r="A215" s="212"/>
      <c r="B215" s="205"/>
      <c r="C215" s="205"/>
      <c r="D215" s="249"/>
      <c r="E215" s="205"/>
      <c r="F215" s="205"/>
      <c r="G215" s="206"/>
      <c r="H215" s="209"/>
      <c r="I215" s="1">
        <v>0</v>
      </c>
      <c r="J215" s="112" t="s">
        <v>197</v>
      </c>
      <c r="K215" s="113">
        <v>0</v>
      </c>
      <c r="L215" s="113">
        <v>0</v>
      </c>
      <c r="M215" s="113">
        <v>0</v>
      </c>
      <c r="N215" s="113">
        <v>0</v>
      </c>
      <c r="O215" s="113">
        <v>0</v>
      </c>
      <c r="P215" s="113">
        <v>0</v>
      </c>
      <c r="Q215" s="1">
        <v>0</v>
      </c>
      <c r="R215" s="205"/>
    </row>
    <row r="216" spans="1:19" ht="62.25" customHeight="1" x14ac:dyDescent="0.25">
      <c r="A216" s="213"/>
      <c r="B216" s="205"/>
      <c r="C216" s="205"/>
      <c r="D216" s="249"/>
      <c r="E216" s="205"/>
      <c r="F216" s="205"/>
      <c r="G216" s="206"/>
      <c r="H216" s="209"/>
      <c r="I216" s="1">
        <v>0</v>
      </c>
      <c r="J216" s="112" t="s">
        <v>18</v>
      </c>
      <c r="K216" s="113">
        <f>L216</f>
        <v>0</v>
      </c>
      <c r="L216" s="113">
        <v>0</v>
      </c>
      <c r="M216" s="113">
        <v>0</v>
      </c>
      <c r="N216" s="113">
        <v>0</v>
      </c>
      <c r="O216" s="113">
        <v>0</v>
      </c>
      <c r="P216" s="113">
        <v>0</v>
      </c>
      <c r="Q216" s="1">
        <v>0</v>
      </c>
      <c r="R216" s="205"/>
    </row>
    <row r="217" spans="1:19" ht="27" customHeight="1" x14ac:dyDescent="0.25">
      <c r="A217" s="211">
        <v>10</v>
      </c>
      <c r="B217" s="211" t="s">
        <v>271</v>
      </c>
      <c r="C217" s="211" t="s">
        <v>239</v>
      </c>
      <c r="D217" s="211" t="s">
        <v>240</v>
      </c>
      <c r="E217" s="211" t="s">
        <v>334</v>
      </c>
      <c r="F217" s="211" t="s">
        <v>530</v>
      </c>
      <c r="G217" s="214">
        <v>46022</v>
      </c>
      <c r="H217" s="218">
        <f>K217</f>
        <v>0</v>
      </c>
      <c r="I217" s="1">
        <v>0</v>
      </c>
      <c r="J217" s="112" t="s">
        <v>14</v>
      </c>
      <c r="K217" s="113">
        <f>K218+K219</f>
        <v>0</v>
      </c>
      <c r="L217" s="113">
        <f t="shared" ref="L217:P217" si="89">L218+L219</f>
        <v>0</v>
      </c>
      <c r="M217" s="113">
        <f t="shared" si="89"/>
        <v>0</v>
      </c>
      <c r="N217" s="113">
        <f t="shared" si="89"/>
        <v>3000</v>
      </c>
      <c r="O217" s="113">
        <f t="shared" si="89"/>
        <v>0</v>
      </c>
      <c r="P217" s="113">
        <f t="shared" si="89"/>
        <v>0</v>
      </c>
      <c r="Q217" s="1">
        <v>0</v>
      </c>
      <c r="R217" s="211" t="s">
        <v>181</v>
      </c>
    </row>
    <row r="218" spans="1:19" ht="43.5" customHeight="1" x14ac:dyDescent="0.25">
      <c r="A218" s="212"/>
      <c r="B218" s="212"/>
      <c r="C218" s="212"/>
      <c r="D218" s="221"/>
      <c r="E218" s="212"/>
      <c r="F218" s="212"/>
      <c r="G218" s="215"/>
      <c r="H218" s="219"/>
      <c r="I218" s="1">
        <v>0</v>
      </c>
      <c r="J218" s="112" t="s">
        <v>197</v>
      </c>
      <c r="K218" s="113">
        <v>0</v>
      </c>
      <c r="L218" s="113">
        <v>0</v>
      </c>
      <c r="M218" s="113">
        <v>0</v>
      </c>
      <c r="N218" s="113">
        <v>0</v>
      </c>
      <c r="O218" s="113">
        <v>0</v>
      </c>
      <c r="P218" s="113">
        <v>0</v>
      </c>
      <c r="Q218" s="1">
        <v>0</v>
      </c>
      <c r="R218" s="212"/>
    </row>
    <row r="219" spans="1:19" ht="63.75" customHeight="1" x14ac:dyDescent="0.25">
      <c r="A219" s="213"/>
      <c r="B219" s="213"/>
      <c r="C219" s="213"/>
      <c r="D219" s="222"/>
      <c r="E219" s="213"/>
      <c r="F219" s="213"/>
      <c r="G219" s="216"/>
      <c r="H219" s="220"/>
      <c r="I219" s="1">
        <v>0</v>
      </c>
      <c r="J219" s="112" t="s">
        <v>18</v>
      </c>
      <c r="K219" s="113">
        <f>L219+M219</f>
        <v>0</v>
      </c>
      <c r="L219" s="113">
        <v>0</v>
      </c>
      <c r="M219" s="113">
        <v>0</v>
      </c>
      <c r="N219" s="113">
        <v>3000</v>
      </c>
      <c r="O219" s="113">
        <v>0</v>
      </c>
      <c r="P219" s="113">
        <v>0</v>
      </c>
      <c r="Q219" s="1">
        <v>0</v>
      </c>
      <c r="R219" s="213"/>
    </row>
    <row r="220" spans="1:19" ht="30" customHeight="1" x14ac:dyDescent="0.25">
      <c r="A220" s="205">
        <v>11</v>
      </c>
      <c r="B220" s="205" t="s">
        <v>256</v>
      </c>
      <c r="C220" s="205" t="s">
        <v>109</v>
      </c>
      <c r="D220" s="205" t="s">
        <v>257</v>
      </c>
      <c r="E220" s="205" t="s">
        <v>187</v>
      </c>
      <c r="F220" s="205" t="s">
        <v>109</v>
      </c>
      <c r="G220" s="206" t="s">
        <v>109</v>
      </c>
      <c r="H220" s="209">
        <f>K220</f>
        <v>0</v>
      </c>
      <c r="I220" s="1">
        <v>0</v>
      </c>
      <c r="J220" s="112" t="s">
        <v>14</v>
      </c>
      <c r="K220" s="113">
        <f>K221+K222</f>
        <v>0</v>
      </c>
      <c r="L220" s="113">
        <f t="shared" ref="L220:P220" si="90">L221+L222</f>
        <v>0</v>
      </c>
      <c r="M220" s="113">
        <f t="shared" si="90"/>
        <v>0</v>
      </c>
      <c r="N220" s="113">
        <f t="shared" si="90"/>
        <v>0</v>
      </c>
      <c r="O220" s="113">
        <f t="shared" si="90"/>
        <v>0</v>
      </c>
      <c r="P220" s="113">
        <f t="shared" si="90"/>
        <v>0</v>
      </c>
      <c r="Q220" s="1">
        <v>0</v>
      </c>
      <c r="R220" s="205" t="s">
        <v>181</v>
      </c>
    </row>
    <row r="221" spans="1:19" ht="46.5" customHeight="1" x14ac:dyDescent="0.25">
      <c r="A221" s="205"/>
      <c r="B221" s="205"/>
      <c r="C221" s="205"/>
      <c r="D221" s="249"/>
      <c r="E221" s="205"/>
      <c r="F221" s="205"/>
      <c r="G221" s="206"/>
      <c r="H221" s="209"/>
      <c r="I221" s="1">
        <v>0</v>
      </c>
      <c r="J221" s="112" t="s">
        <v>197</v>
      </c>
      <c r="K221" s="113">
        <v>0</v>
      </c>
      <c r="L221" s="113">
        <v>0</v>
      </c>
      <c r="M221" s="113">
        <v>0</v>
      </c>
      <c r="N221" s="113">
        <v>0</v>
      </c>
      <c r="O221" s="113">
        <v>0</v>
      </c>
      <c r="P221" s="113">
        <v>0</v>
      </c>
      <c r="Q221" s="1">
        <v>0</v>
      </c>
      <c r="R221" s="205"/>
    </row>
    <row r="222" spans="1:19" ht="65.25" customHeight="1" x14ac:dyDescent="0.25">
      <c r="A222" s="205"/>
      <c r="B222" s="205"/>
      <c r="C222" s="205"/>
      <c r="D222" s="249"/>
      <c r="E222" s="205"/>
      <c r="F222" s="205"/>
      <c r="G222" s="206"/>
      <c r="H222" s="209"/>
      <c r="I222" s="1">
        <v>0</v>
      </c>
      <c r="J222" s="112" t="s">
        <v>18</v>
      </c>
      <c r="K222" s="113">
        <f>L222</f>
        <v>0</v>
      </c>
      <c r="L222" s="113">
        <v>0</v>
      </c>
      <c r="M222" s="113">
        <v>0</v>
      </c>
      <c r="N222" s="113">
        <v>0</v>
      </c>
      <c r="O222" s="113">
        <v>0</v>
      </c>
      <c r="P222" s="113">
        <v>0</v>
      </c>
      <c r="Q222" s="1">
        <v>0</v>
      </c>
      <c r="R222" s="205"/>
    </row>
    <row r="223" spans="1:19" ht="48.75" customHeight="1" x14ac:dyDescent="0.25">
      <c r="A223" s="205">
        <v>12</v>
      </c>
      <c r="B223" s="205" t="s">
        <v>255</v>
      </c>
      <c r="C223" s="205" t="s">
        <v>258</v>
      </c>
      <c r="D223" s="205" t="s">
        <v>259</v>
      </c>
      <c r="E223" s="205" t="s">
        <v>214</v>
      </c>
      <c r="F223" s="205" t="s">
        <v>260</v>
      </c>
      <c r="G223" s="206">
        <v>45291</v>
      </c>
      <c r="H223" s="209">
        <f>K223+I223</f>
        <v>38591.22077</v>
      </c>
      <c r="I223" s="113">
        <f>I224+I225</f>
        <v>16764.58843</v>
      </c>
      <c r="J223" s="112" t="s">
        <v>14</v>
      </c>
      <c r="K223" s="113">
        <f>K224+K225</f>
        <v>21826.63234</v>
      </c>
      <c r="L223" s="113">
        <f t="shared" ref="L223:P223" si="91">L224+L225</f>
        <v>21826.63234</v>
      </c>
      <c r="M223" s="113">
        <f t="shared" si="91"/>
        <v>0</v>
      </c>
      <c r="N223" s="113">
        <f t="shared" si="91"/>
        <v>0</v>
      </c>
      <c r="O223" s="113">
        <f t="shared" si="91"/>
        <v>0</v>
      </c>
      <c r="P223" s="113">
        <f t="shared" si="91"/>
        <v>0</v>
      </c>
      <c r="Q223" s="1">
        <v>0</v>
      </c>
      <c r="R223" s="205" t="s">
        <v>181</v>
      </c>
    </row>
    <row r="224" spans="1:19" ht="66" customHeight="1" x14ac:dyDescent="0.25">
      <c r="A224" s="205"/>
      <c r="B224" s="205"/>
      <c r="C224" s="205"/>
      <c r="D224" s="249"/>
      <c r="E224" s="205"/>
      <c r="F224" s="205"/>
      <c r="G224" s="206"/>
      <c r="H224" s="209"/>
      <c r="I224" s="113">
        <v>0</v>
      </c>
      <c r="J224" s="112" t="s">
        <v>197</v>
      </c>
      <c r="K224" s="113">
        <v>0</v>
      </c>
      <c r="L224" s="113">
        <v>0</v>
      </c>
      <c r="M224" s="113">
        <v>0</v>
      </c>
      <c r="N224" s="113">
        <v>0</v>
      </c>
      <c r="O224" s="113">
        <v>0</v>
      </c>
      <c r="P224" s="113">
        <v>0</v>
      </c>
      <c r="Q224" s="1">
        <v>0</v>
      </c>
      <c r="R224" s="205"/>
    </row>
    <row r="225" spans="1:19" ht="192.75" customHeight="1" x14ac:dyDescent="0.25">
      <c r="A225" s="205"/>
      <c r="B225" s="205"/>
      <c r="C225" s="205"/>
      <c r="D225" s="249"/>
      <c r="E225" s="205"/>
      <c r="F225" s="205"/>
      <c r="G225" s="206"/>
      <c r="H225" s="209"/>
      <c r="I225" s="113">
        <v>16764.58843</v>
      </c>
      <c r="J225" s="112" t="s">
        <v>18</v>
      </c>
      <c r="K225" s="113">
        <f>L225</f>
        <v>21826.63234</v>
      </c>
      <c r="L225" s="113">
        <f>21835.36157- 8.72923</f>
        <v>21826.63234</v>
      </c>
      <c r="M225" s="113">
        <v>0</v>
      </c>
      <c r="N225" s="113">
        <v>0</v>
      </c>
      <c r="O225" s="113">
        <v>0</v>
      </c>
      <c r="P225" s="113">
        <v>0</v>
      </c>
      <c r="Q225" s="1">
        <v>0</v>
      </c>
      <c r="R225" s="205"/>
    </row>
    <row r="226" spans="1:19" ht="43.5" customHeight="1" x14ac:dyDescent="0.25">
      <c r="A226" s="205">
        <v>13</v>
      </c>
      <c r="B226" s="205" t="s">
        <v>252</v>
      </c>
      <c r="C226" s="205" t="s">
        <v>263</v>
      </c>
      <c r="D226" s="205" t="s">
        <v>261</v>
      </c>
      <c r="E226" s="205" t="s">
        <v>187</v>
      </c>
      <c r="F226" s="206" t="s">
        <v>262</v>
      </c>
      <c r="G226" s="206">
        <v>45291</v>
      </c>
      <c r="H226" s="209">
        <f>K226+I226</f>
        <v>70.443120000000008</v>
      </c>
      <c r="I226" s="113">
        <f>I227+I228</f>
        <v>21.132940000000001</v>
      </c>
      <c r="J226" s="112" t="s">
        <v>14</v>
      </c>
      <c r="K226" s="113">
        <f>K227+K228</f>
        <v>49.310180000000003</v>
      </c>
      <c r="L226" s="113">
        <f t="shared" ref="L226:P226" si="92">L227+L228</f>
        <v>49.310180000000003</v>
      </c>
      <c r="M226" s="113">
        <f t="shared" si="92"/>
        <v>0</v>
      </c>
      <c r="N226" s="113">
        <f t="shared" si="92"/>
        <v>0</v>
      </c>
      <c r="O226" s="113">
        <f t="shared" si="92"/>
        <v>0</v>
      </c>
      <c r="P226" s="113">
        <f t="shared" si="92"/>
        <v>0</v>
      </c>
      <c r="Q226" s="1">
        <v>0</v>
      </c>
      <c r="R226" s="205" t="s">
        <v>181</v>
      </c>
    </row>
    <row r="227" spans="1:19" ht="66" customHeight="1" x14ac:dyDescent="0.25">
      <c r="A227" s="205"/>
      <c r="B227" s="205"/>
      <c r="C227" s="205"/>
      <c r="D227" s="249"/>
      <c r="E227" s="205"/>
      <c r="F227" s="205"/>
      <c r="G227" s="206"/>
      <c r="H227" s="209"/>
      <c r="I227" s="113">
        <v>0</v>
      </c>
      <c r="J227" s="112" t="s">
        <v>197</v>
      </c>
      <c r="K227" s="113">
        <v>0</v>
      </c>
      <c r="L227" s="113">
        <v>0</v>
      </c>
      <c r="M227" s="113">
        <v>0</v>
      </c>
      <c r="N227" s="113">
        <v>0</v>
      </c>
      <c r="O227" s="113">
        <v>0</v>
      </c>
      <c r="P227" s="113">
        <v>0</v>
      </c>
      <c r="Q227" s="1">
        <v>0</v>
      </c>
      <c r="R227" s="205"/>
    </row>
    <row r="228" spans="1:19" ht="104.25" customHeight="1" x14ac:dyDescent="0.25">
      <c r="A228" s="205"/>
      <c r="B228" s="205"/>
      <c r="C228" s="205"/>
      <c r="D228" s="249"/>
      <c r="E228" s="205"/>
      <c r="F228" s="205"/>
      <c r="G228" s="206"/>
      <c r="H228" s="209"/>
      <c r="I228" s="113">
        <v>21.132940000000001</v>
      </c>
      <c r="J228" s="112" t="s">
        <v>18</v>
      </c>
      <c r="K228" s="113">
        <f>L228</f>
        <v>49.310180000000003</v>
      </c>
      <c r="L228" s="113">
        <v>49.310180000000003</v>
      </c>
      <c r="M228" s="113">
        <v>0</v>
      </c>
      <c r="N228" s="113">
        <v>0</v>
      </c>
      <c r="O228" s="113">
        <v>0</v>
      </c>
      <c r="P228" s="113">
        <v>0</v>
      </c>
      <c r="Q228" s="1">
        <v>0</v>
      </c>
      <c r="R228" s="205"/>
    </row>
    <row r="229" spans="1:19" ht="25.5" customHeight="1" x14ac:dyDescent="0.25">
      <c r="A229" s="211">
        <v>14</v>
      </c>
      <c r="B229" s="205" t="s">
        <v>336</v>
      </c>
      <c r="C229" s="205" t="s">
        <v>337</v>
      </c>
      <c r="D229" s="205" t="s">
        <v>280</v>
      </c>
      <c r="E229" s="205" t="s">
        <v>214</v>
      </c>
      <c r="F229" s="206" t="s">
        <v>288</v>
      </c>
      <c r="G229" s="206">
        <v>46356</v>
      </c>
      <c r="H229" s="209">
        <f>K229+I229</f>
        <v>319640.81</v>
      </c>
      <c r="I229" s="113">
        <f>I230+I231</f>
        <v>0</v>
      </c>
      <c r="J229" s="112" t="s">
        <v>14</v>
      </c>
      <c r="K229" s="113">
        <f>K230+K231</f>
        <v>319640.81</v>
      </c>
      <c r="L229" s="113">
        <f t="shared" ref="L229:P229" si="93">L230+L231</f>
        <v>0</v>
      </c>
      <c r="M229" s="113">
        <f t="shared" si="93"/>
        <v>75741.55</v>
      </c>
      <c r="N229" s="113">
        <v>219201.16999999998</v>
      </c>
      <c r="O229" s="113">
        <v>24698.09</v>
      </c>
      <c r="P229" s="113">
        <f t="shared" si="93"/>
        <v>0</v>
      </c>
      <c r="Q229" s="1">
        <v>0</v>
      </c>
      <c r="R229" s="205" t="s">
        <v>181</v>
      </c>
    </row>
    <row r="230" spans="1:19" ht="42" customHeight="1" x14ac:dyDescent="0.25">
      <c r="A230" s="212"/>
      <c r="B230" s="205"/>
      <c r="C230" s="205"/>
      <c r="D230" s="249"/>
      <c r="E230" s="205"/>
      <c r="F230" s="205"/>
      <c r="G230" s="206"/>
      <c r="H230" s="209"/>
      <c r="I230" s="113">
        <v>0</v>
      </c>
      <c r="J230" s="112" t="s">
        <v>197</v>
      </c>
      <c r="K230" s="113">
        <f>L230+M230+N230+O230+P230</f>
        <v>271694.67</v>
      </c>
      <c r="L230" s="113">
        <v>0</v>
      </c>
      <c r="M230" s="113">
        <v>64380.31</v>
      </c>
      <c r="N230" s="113">
        <v>186320.99</v>
      </c>
      <c r="O230" s="113">
        <v>20993.37</v>
      </c>
      <c r="P230" s="113">
        <v>0</v>
      </c>
      <c r="Q230" s="1">
        <v>0</v>
      </c>
      <c r="R230" s="205"/>
    </row>
    <row r="231" spans="1:19" ht="58.5" customHeight="1" x14ac:dyDescent="0.3">
      <c r="A231" s="213"/>
      <c r="B231" s="205"/>
      <c r="C231" s="205"/>
      <c r="D231" s="249"/>
      <c r="E231" s="205"/>
      <c r="F231" s="205"/>
      <c r="G231" s="206"/>
      <c r="H231" s="209"/>
      <c r="I231" s="113">
        <v>0</v>
      </c>
      <c r="J231" s="112" t="s">
        <v>18</v>
      </c>
      <c r="K231" s="113">
        <f>L231+M231+N231+O231+P231</f>
        <v>47946.14</v>
      </c>
      <c r="L231" s="113">
        <v>0</v>
      </c>
      <c r="M231" s="113">
        <v>11361.24</v>
      </c>
      <c r="N231" s="113">
        <v>32880.18</v>
      </c>
      <c r="O231" s="113">
        <v>3704.72</v>
      </c>
      <c r="P231" s="113">
        <v>0</v>
      </c>
      <c r="Q231" s="1">
        <v>0</v>
      </c>
      <c r="R231" s="205"/>
      <c r="S231" s="56"/>
    </row>
    <row r="232" spans="1:19" ht="25.5" customHeight="1" x14ac:dyDescent="0.25">
      <c r="A232" s="211">
        <v>15</v>
      </c>
      <c r="B232" s="211" t="s">
        <v>335</v>
      </c>
      <c r="C232" s="211" t="s">
        <v>338</v>
      </c>
      <c r="D232" s="211" t="s">
        <v>280</v>
      </c>
      <c r="E232" s="211" t="s">
        <v>214</v>
      </c>
      <c r="F232" s="214" t="s">
        <v>288</v>
      </c>
      <c r="G232" s="214">
        <v>46356</v>
      </c>
      <c r="H232" s="218">
        <f>K232+I232</f>
        <v>614705.72</v>
      </c>
      <c r="I232" s="113">
        <f>I233+I234</f>
        <v>0</v>
      </c>
      <c r="J232" s="112" t="s">
        <v>14</v>
      </c>
      <c r="K232" s="113">
        <f t="shared" ref="K232" si="94">L232+M232+N232+O232+P232</f>
        <v>614705.72</v>
      </c>
      <c r="L232" s="113">
        <f t="shared" ref="L232:P232" si="95">L233+L234</f>
        <v>0</v>
      </c>
      <c r="M232" s="113">
        <f t="shared" si="95"/>
        <v>191449.8</v>
      </c>
      <c r="N232" s="113">
        <v>403676.31</v>
      </c>
      <c r="O232" s="113">
        <v>19579.609999999997</v>
      </c>
      <c r="P232" s="113">
        <f t="shared" si="95"/>
        <v>0</v>
      </c>
      <c r="Q232" s="1">
        <v>0</v>
      </c>
      <c r="R232" s="211" t="s">
        <v>181</v>
      </c>
    </row>
    <row r="233" spans="1:19" ht="45.75" customHeight="1" x14ac:dyDescent="0.3">
      <c r="A233" s="212"/>
      <c r="B233" s="212"/>
      <c r="C233" s="212"/>
      <c r="D233" s="221"/>
      <c r="E233" s="212"/>
      <c r="F233" s="212"/>
      <c r="G233" s="215"/>
      <c r="H233" s="219"/>
      <c r="I233" s="113">
        <v>0</v>
      </c>
      <c r="J233" s="112" t="s">
        <v>197</v>
      </c>
      <c r="K233" s="113">
        <f>L233+M233+N233+O233+P233</f>
        <v>522499.85999999993</v>
      </c>
      <c r="L233" s="113">
        <v>0</v>
      </c>
      <c r="M233" s="113">
        <v>162732.32999999999</v>
      </c>
      <c r="N233" s="113">
        <v>343124.86</v>
      </c>
      <c r="O233" s="113">
        <v>16642.669999999998</v>
      </c>
      <c r="P233" s="113">
        <v>0</v>
      </c>
      <c r="Q233" s="1">
        <v>0</v>
      </c>
      <c r="R233" s="212"/>
      <c r="S233" s="56"/>
    </row>
    <row r="234" spans="1:19" ht="64.5" customHeight="1" x14ac:dyDescent="0.25">
      <c r="A234" s="213"/>
      <c r="B234" s="213"/>
      <c r="C234" s="213"/>
      <c r="D234" s="222"/>
      <c r="E234" s="213"/>
      <c r="F234" s="213"/>
      <c r="G234" s="216"/>
      <c r="H234" s="220"/>
      <c r="I234" s="113">
        <v>0</v>
      </c>
      <c r="J234" s="112" t="s">
        <v>18</v>
      </c>
      <c r="K234" s="113">
        <f>L234+M234+N234+O234+P234</f>
        <v>92205.86</v>
      </c>
      <c r="L234" s="113">
        <v>0</v>
      </c>
      <c r="M234" s="113">
        <v>28717.47</v>
      </c>
      <c r="N234" s="113">
        <v>60551.45</v>
      </c>
      <c r="O234" s="113">
        <v>2936.94</v>
      </c>
      <c r="P234" s="113">
        <v>0</v>
      </c>
      <c r="Q234" s="1">
        <v>0</v>
      </c>
      <c r="R234" s="213"/>
    </row>
    <row r="235" spans="1:19" ht="29.25" customHeight="1" x14ac:dyDescent="0.25">
      <c r="A235" s="205">
        <v>16</v>
      </c>
      <c r="B235" s="205" t="s">
        <v>417</v>
      </c>
      <c r="C235" s="205" t="s">
        <v>420</v>
      </c>
      <c r="D235" s="205" t="s">
        <v>383</v>
      </c>
      <c r="E235" s="205" t="s">
        <v>210</v>
      </c>
      <c r="F235" s="205" t="s">
        <v>400</v>
      </c>
      <c r="G235" s="206">
        <v>45991</v>
      </c>
      <c r="H235" s="209">
        <v>297019.65999999997</v>
      </c>
      <c r="I235" s="1">
        <v>0</v>
      </c>
      <c r="J235" s="112" t="s">
        <v>14</v>
      </c>
      <c r="K235" s="113">
        <f>K237+K236</f>
        <v>302897.51999999996</v>
      </c>
      <c r="L235" s="113">
        <f>L236+L237</f>
        <v>0</v>
      </c>
      <c r="M235" s="113">
        <f t="shared" ref="M235:O235" si="96">M236+M237</f>
        <v>5877.86</v>
      </c>
      <c r="N235" s="113">
        <f t="shared" si="96"/>
        <v>297019.65999999997</v>
      </c>
      <c r="O235" s="113">
        <f t="shared" si="96"/>
        <v>0</v>
      </c>
      <c r="P235" s="113">
        <f>P236+P237</f>
        <v>0</v>
      </c>
      <c r="Q235" s="113">
        <f>Q236+Q237</f>
        <v>0</v>
      </c>
      <c r="R235" s="205" t="s">
        <v>181</v>
      </c>
    </row>
    <row r="236" spans="1:19" ht="39" customHeight="1" x14ac:dyDescent="0.25">
      <c r="A236" s="205"/>
      <c r="B236" s="205"/>
      <c r="C236" s="205"/>
      <c r="D236" s="205"/>
      <c r="E236" s="205"/>
      <c r="F236" s="205"/>
      <c r="G236" s="205"/>
      <c r="H236" s="209"/>
      <c r="I236" s="1">
        <v>0</v>
      </c>
      <c r="J236" s="112" t="s">
        <v>197</v>
      </c>
      <c r="K236" s="113">
        <f>SUM(L236:P236)</f>
        <v>291897.98</v>
      </c>
      <c r="L236" s="113">
        <v>0</v>
      </c>
      <c r="M236" s="113">
        <v>0</v>
      </c>
      <c r="N236" s="113">
        <v>291897.98</v>
      </c>
      <c r="O236" s="113">
        <v>0</v>
      </c>
      <c r="P236" s="113">
        <v>0</v>
      </c>
      <c r="Q236" s="1">
        <v>0</v>
      </c>
      <c r="R236" s="205"/>
      <c r="S236" s="50"/>
    </row>
    <row r="237" spans="1:19" ht="63.75" customHeight="1" x14ac:dyDescent="0.35">
      <c r="A237" s="205"/>
      <c r="B237" s="205"/>
      <c r="C237" s="205"/>
      <c r="D237" s="205"/>
      <c r="E237" s="205"/>
      <c r="F237" s="205"/>
      <c r="G237" s="205"/>
      <c r="H237" s="209"/>
      <c r="I237" s="1">
        <v>0</v>
      </c>
      <c r="J237" s="112" t="s">
        <v>18</v>
      </c>
      <c r="K237" s="113">
        <f>SUM(L237:P237)</f>
        <v>10999.54</v>
      </c>
      <c r="L237" s="113">
        <v>0</v>
      </c>
      <c r="M237" s="113">
        <v>5877.86</v>
      </c>
      <c r="N237" s="113">
        <v>5121.68</v>
      </c>
      <c r="O237" s="113">
        <v>0</v>
      </c>
      <c r="P237" s="113">
        <v>0</v>
      </c>
      <c r="Q237" s="1">
        <v>0</v>
      </c>
      <c r="R237" s="205"/>
      <c r="S237" s="55"/>
    </row>
    <row r="238" spans="1:19" ht="27.75" customHeight="1" x14ac:dyDescent="0.25">
      <c r="A238" s="205">
        <v>17</v>
      </c>
      <c r="B238" s="205" t="s">
        <v>418</v>
      </c>
      <c r="C238" s="205" t="s">
        <v>419</v>
      </c>
      <c r="D238" s="205" t="s">
        <v>383</v>
      </c>
      <c r="E238" s="205" t="s">
        <v>210</v>
      </c>
      <c r="F238" s="205" t="s">
        <v>400</v>
      </c>
      <c r="G238" s="206">
        <v>45991</v>
      </c>
      <c r="H238" s="209">
        <v>474754.48</v>
      </c>
      <c r="I238" s="1">
        <v>0</v>
      </c>
      <c r="J238" s="112" t="s">
        <v>14</v>
      </c>
      <c r="K238" s="113">
        <f>K240+K239</f>
        <v>477736.26</v>
      </c>
      <c r="L238" s="113">
        <f>L239+L240</f>
        <v>0</v>
      </c>
      <c r="M238" s="113">
        <f t="shared" ref="M238:O238" si="97">M239+M240</f>
        <v>2981.78</v>
      </c>
      <c r="N238" s="113">
        <f t="shared" si="97"/>
        <v>474754.48000000004</v>
      </c>
      <c r="O238" s="113">
        <f t="shared" si="97"/>
        <v>0</v>
      </c>
      <c r="P238" s="113">
        <f>P239+P240</f>
        <v>0</v>
      </c>
      <c r="Q238" s="113">
        <f>Q239+Q240</f>
        <v>0</v>
      </c>
      <c r="R238" s="205" t="s">
        <v>181</v>
      </c>
    </row>
    <row r="239" spans="1:19" ht="39" customHeight="1" x14ac:dyDescent="0.25">
      <c r="A239" s="205"/>
      <c r="B239" s="205"/>
      <c r="C239" s="205"/>
      <c r="D239" s="205"/>
      <c r="E239" s="205"/>
      <c r="F239" s="205"/>
      <c r="G239" s="205"/>
      <c r="H239" s="209"/>
      <c r="I239" s="1">
        <v>0</v>
      </c>
      <c r="J239" s="112" t="s">
        <v>197</v>
      </c>
      <c r="K239" s="113">
        <f>SUM(L239:P239)</f>
        <v>296246.78000000003</v>
      </c>
      <c r="L239" s="113">
        <v>0</v>
      </c>
      <c r="M239" s="113">
        <v>0</v>
      </c>
      <c r="N239" s="113">
        <v>296246.78000000003</v>
      </c>
      <c r="O239" s="113">
        <v>0</v>
      </c>
      <c r="P239" s="113">
        <v>0</v>
      </c>
      <c r="Q239" s="1">
        <v>0</v>
      </c>
      <c r="R239" s="205"/>
      <c r="S239" s="50"/>
    </row>
    <row r="240" spans="1:19" ht="75" customHeight="1" x14ac:dyDescent="0.35">
      <c r="A240" s="205"/>
      <c r="B240" s="205"/>
      <c r="C240" s="205"/>
      <c r="D240" s="205"/>
      <c r="E240" s="205"/>
      <c r="F240" s="205"/>
      <c r="G240" s="205"/>
      <c r="H240" s="209"/>
      <c r="I240" s="1">
        <v>0</v>
      </c>
      <c r="J240" s="112" t="s">
        <v>18</v>
      </c>
      <c r="K240" s="113">
        <f>SUM(L240:P240)</f>
        <v>181489.48</v>
      </c>
      <c r="L240" s="113">
        <v>0</v>
      </c>
      <c r="M240" s="113">
        <v>2981.78</v>
      </c>
      <c r="N240" s="113">
        <v>178507.7</v>
      </c>
      <c r="O240" s="113">
        <v>0</v>
      </c>
      <c r="P240" s="113">
        <v>0</v>
      </c>
      <c r="Q240" s="1">
        <v>0</v>
      </c>
      <c r="R240" s="205"/>
      <c r="S240" s="55"/>
    </row>
    <row r="241" spans="1:21" ht="27.75" customHeight="1" x14ac:dyDescent="0.25">
      <c r="A241" s="205">
        <v>18</v>
      </c>
      <c r="B241" s="205" t="s">
        <v>559</v>
      </c>
      <c r="C241" s="205" t="s">
        <v>419</v>
      </c>
      <c r="D241" s="205" t="s">
        <v>486</v>
      </c>
      <c r="E241" s="205" t="s">
        <v>214</v>
      </c>
      <c r="F241" s="205" t="s">
        <v>547</v>
      </c>
      <c r="G241" s="206">
        <v>46356</v>
      </c>
      <c r="H241" s="209">
        <f>K241</f>
        <v>441650</v>
      </c>
      <c r="I241" s="1">
        <v>0</v>
      </c>
      <c r="J241" s="112" t="s">
        <v>14</v>
      </c>
      <c r="K241" s="113">
        <f>K243+K242</f>
        <v>441650</v>
      </c>
      <c r="L241" s="113">
        <f>L242+L243</f>
        <v>0</v>
      </c>
      <c r="M241" s="113">
        <f t="shared" ref="M241:N241" si="98">M242+M243</f>
        <v>0</v>
      </c>
      <c r="N241" s="113">
        <f t="shared" si="98"/>
        <v>0</v>
      </c>
      <c r="O241" s="113">
        <f>O242+O243</f>
        <v>40150</v>
      </c>
      <c r="P241" s="113">
        <f>P242+P243</f>
        <v>401500</v>
      </c>
      <c r="Q241" s="113">
        <f>Q242+Q243</f>
        <v>0</v>
      </c>
      <c r="R241" s="205" t="s">
        <v>181</v>
      </c>
    </row>
    <row r="242" spans="1:21" ht="39" customHeight="1" x14ac:dyDescent="0.35">
      <c r="A242" s="205"/>
      <c r="B242" s="205"/>
      <c r="C242" s="205"/>
      <c r="D242" s="205"/>
      <c r="E242" s="205"/>
      <c r="F242" s="205"/>
      <c r="G242" s="205"/>
      <c r="H242" s="209"/>
      <c r="I242" s="1">
        <v>0</v>
      </c>
      <c r="J242" s="112" t="s">
        <v>197</v>
      </c>
      <c r="K242" s="113">
        <f>SUM(L242:P242)</f>
        <v>273381.34999999998</v>
      </c>
      <c r="L242" s="113">
        <v>0</v>
      </c>
      <c r="M242" s="113">
        <v>0</v>
      </c>
      <c r="N242" s="113">
        <v>0</v>
      </c>
      <c r="O242" s="113">
        <v>24852.85</v>
      </c>
      <c r="P242" s="113">
        <v>248528.5</v>
      </c>
      <c r="Q242" s="1">
        <v>0</v>
      </c>
      <c r="R242" s="205"/>
      <c r="S242" s="57"/>
    </row>
    <row r="243" spans="1:21" ht="75" customHeight="1" x14ac:dyDescent="0.35">
      <c r="A243" s="205"/>
      <c r="B243" s="205"/>
      <c r="C243" s="205"/>
      <c r="D243" s="205"/>
      <c r="E243" s="205"/>
      <c r="F243" s="205"/>
      <c r="G243" s="205"/>
      <c r="H243" s="209"/>
      <c r="I243" s="1">
        <v>0</v>
      </c>
      <c r="J243" s="112" t="s">
        <v>18</v>
      </c>
      <c r="K243" s="113">
        <f>SUM(L243:P243)</f>
        <v>168268.65</v>
      </c>
      <c r="L243" s="113">
        <v>0</v>
      </c>
      <c r="M243" s="113">
        <v>0</v>
      </c>
      <c r="N243" s="113">
        <v>0</v>
      </c>
      <c r="O243" s="113">
        <v>15297.15</v>
      </c>
      <c r="P243" s="113">
        <v>152971.5</v>
      </c>
      <c r="Q243" s="1">
        <v>0</v>
      </c>
      <c r="R243" s="205"/>
      <c r="S243" s="55"/>
    </row>
    <row r="244" spans="1:21" ht="30.75" customHeight="1" x14ac:dyDescent="0.35">
      <c r="A244" s="210" t="s">
        <v>241</v>
      </c>
      <c r="B244" s="210"/>
      <c r="C244" s="210"/>
      <c r="D244" s="210"/>
      <c r="E244" s="210"/>
      <c r="F244" s="210"/>
      <c r="G244" s="210"/>
      <c r="H244" s="210"/>
      <c r="I244" s="210"/>
      <c r="J244" s="112" t="s">
        <v>8</v>
      </c>
      <c r="K244" s="116">
        <f>K190+K196+K199+K202+K205+K208+K211+K214+K217+K223+K226+K220+K229+K232+K235+K238+K193+K241</f>
        <v>4201988.1625200007</v>
      </c>
      <c r="L244" s="116">
        <f>L190+L196+L199+L202+L205+L208+L211+L214+L217+L223+L226+L220+L229+L232</f>
        <v>40844.412519999998</v>
      </c>
      <c r="M244" s="116">
        <f>M190+M196+M199+M202+M205+M208+M211+M214+M217+M223+M226+M220+M229+M232+M235+M238+M193</f>
        <v>276050.99</v>
      </c>
      <c r="N244" s="116">
        <f>N190+N196+N199+N202+N205+N208+N211+N214+N217+N223+N226+N220+N229+N232+N235+N238+N193+N241</f>
        <v>1603683.46</v>
      </c>
      <c r="O244" s="116">
        <f>O190+O196+O199+O202+O205+O208+O211+O214+O217+O223+O226+O220+O229+O232+O235+O238+O241</f>
        <v>1139458.52</v>
      </c>
      <c r="P244" s="116">
        <f>P190+P196+P199+P202+P205+P208+P211+P214+P217+P223+P226+P220+P229+P232</f>
        <v>749880.78</v>
      </c>
      <c r="Q244" s="116">
        <f>Q190+Q196+Q199+Q202+Q205+Q208+Q211+Q214+Q217+Q223+Q226+Q220+Q229+Q232</f>
        <v>0</v>
      </c>
      <c r="R244" s="205"/>
      <c r="S244" s="49"/>
    </row>
    <row r="245" spans="1:21" ht="40.5" customHeight="1" x14ac:dyDescent="0.25">
      <c r="A245" s="210"/>
      <c r="B245" s="210"/>
      <c r="C245" s="210"/>
      <c r="D245" s="210"/>
      <c r="E245" s="210"/>
      <c r="F245" s="210"/>
      <c r="G245" s="210"/>
      <c r="H245" s="210"/>
      <c r="I245" s="210"/>
      <c r="J245" s="112" t="s">
        <v>10</v>
      </c>
      <c r="K245" s="116">
        <f>K191+K197+K200+K203+K206+K209+K212+K215+K218+K224+K227+K221+K230+K233+K236+K239+K242</f>
        <v>3326054.72</v>
      </c>
      <c r="L245" s="116">
        <f t="shared" ref="L245:Q245" si="99">L191+L197+L200+L203+L206+L209+L212+L215+L218+L224+L227+L221+L230+L233+L236+L239</f>
        <v>7861.28</v>
      </c>
      <c r="M245" s="116">
        <f t="shared" si="99"/>
        <v>227112.63999999998</v>
      </c>
      <c r="N245" s="116">
        <f>N191+N197+N200+N203+N206+N209+N212+N215+N218+N224+N227+N221+N230+N233+N236+N239+N242</f>
        <v>1273201.8500000001</v>
      </c>
      <c r="O245" s="116">
        <f t="shared" ref="O245:O246" si="100">O191+O197+O200+O203+O206+O209+O212+O215+O218+O224+O227+O221+O230+O233+O236+O239+O242</f>
        <v>1076477.94</v>
      </c>
      <c r="P245" s="116">
        <f t="shared" si="99"/>
        <v>492872.51</v>
      </c>
      <c r="Q245" s="116">
        <f t="shared" si="99"/>
        <v>0</v>
      </c>
      <c r="R245" s="205"/>
      <c r="S245" s="47"/>
    </row>
    <row r="246" spans="1:21" ht="60" customHeight="1" x14ac:dyDescent="0.25">
      <c r="A246" s="210"/>
      <c r="B246" s="210"/>
      <c r="C246" s="210"/>
      <c r="D246" s="210"/>
      <c r="E246" s="210"/>
      <c r="F246" s="210"/>
      <c r="G246" s="210"/>
      <c r="H246" s="210"/>
      <c r="I246" s="210"/>
      <c r="J246" s="112" t="s">
        <v>11</v>
      </c>
      <c r="K246" s="116">
        <f>K192+K198+K201+K204+K207+K210+K213+K216+K219+K225+K228+K222+K231+K234+K237+K240+K195+K243</f>
        <v>875933.44251999992</v>
      </c>
      <c r="L246" s="116">
        <f>L192+L198+L201+L204+L207+L210+L213+L216+L219+L225+L228+L222+L231+L234</f>
        <v>32983.132519999999</v>
      </c>
      <c r="M246" s="116">
        <f>M192+M198+M201+M204+M207+M210+M213+M216+M219+M225+M228+M222+M231+M234+M237+M240+M195</f>
        <v>48938.35</v>
      </c>
      <c r="N246" s="116">
        <f>N192+N198+N201+N204+N207+N210+N213+N216+N219+N225+N228+N222+N231+N234+N237+N240+N195+N243</f>
        <v>330481.61</v>
      </c>
      <c r="O246" s="116">
        <f t="shared" si="100"/>
        <v>62980.580000000009</v>
      </c>
      <c r="P246" s="116">
        <f>P192+P198+P201+P204+P207+P210+P213+P216+P219+P225+P228+P222+P231+P234</f>
        <v>257008.27</v>
      </c>
      <c r="Q246" s="116">
        <f>Q192+Q198+Q201+Q204+Q207+Q210+Q213+Q216+Q219+Q225+Q228+Q222+Q231+Q234</f>
        <v>0</v>
      </c>
      <c r="R246" s="205"/>
    </row>
    <row r="247" spans="1:21" ht="25.5" customHeight="1" x14ac:dyDescent="0.25">
      <c r="A247" s="217" t="s">
        <v>357</v>
      </c>
      <c r="B247" s="217"/>
      <c r="C247" s="217"/>
      <c r="D247" s="217"/>
      <c r="E247" s="217"/>
      <c r="F247" s="217"/>
      <c r="G247" s="217"/>
      <c r="H247" s="217"/>
      <c r="I247" s="217"/>
      <c r="J247" s="217"/>
      <c r="K247" s="217"/>
      <c r="L247" s="217"/>
      <c r="M247" s="217"/>
      <c r="N247" s="217"/>
      <c r="O247" s="217"/>
      <c r="P247" s="217"/>
      <c r="Q247" s="217"/>
      <c r="R247" s="217"/>
    </row>
    <row r="248" spans="1:21" ht="25.5" customHeight="1" x14ac:dyDescent="0.25">
      <c r="A248" s="211">
        <v>1</v>
      </c>
      <c r="B248" s="211" t="s">
        <v>351</v>
      </c>
      <c r="C248" s="211" t="s">
        <v>354</v>
      </c>
      <c r="D248" s="211" t="s">
        <v>352</v>
      </c>
      <c r="E248" s="211" t="s">
        <v>214</v>
      </c>
      <c r="F248" s="214" t="s">
        <v>353</v>
      </c>
      <c r="G248" s="214">
        <v>45580</v>
      </c>
      <c r="H248" s="218">
        <f>K248+I248</f>
        <v>30422.39</v>
      </c>
      <c r="I248" s="113">
        <f>I249+I250</f>
        <v>0</v>
      </c>
      <c r="J248" s="112" t="s">
        <v>14</v>
      </c>
      <c r="K248" s="113">
        <f>K249+K250</f>
        <v>30422.39</v>
      </c>
      <c r="L248" s="113">
        <f t="shared" ref="L248" si="101">L249+L250</f>
        <v>0</v>
      </c>
      <c r="M248" s="113">
        <f>M249+M250</f>
        <v>27425.89</v>
      </c>
      <c r="N248" s="113">
        <f t="shared" ref="N248:P248" si="102">N249+N250</f>
        <v>2996.5</v>
      </c>
      <c r="O248" s="113">
        <f t="shared" si="102"/>
        <v>0</v>
      </c>
      <c r="P248" s="113">
        <f t="shared" si="102"/>
        <v>0</v>
      </c>
      <c r="Q248" s="1">
        <v>0</v>
      </c>
      <c r="R248" s="211" t="s">
        <v>181</v>
      </c>
    </row>
    <row r="249" spans="1:21" ht="45.75" customHeight="1" x14ac:dyDescent="0.4">
      <c r="A249" s="212"/>
      <c r="B249" s="212"/>
      <c r="C249" s="212"/>
      <c r="D249" s="221"/>
      <c r="E249" s="212"/>
      <c r="F249" s="212"/>
      <c r="G249" s="215"/>
      <c r="H249" s="219"/>
      <c r="I249" s="113">
        <v>0</v>
      </c>
      <c r="J249" s="112" t="s">
        <v>197</v>
      </c>
      <c r="K249" s="113">
        <f>L249+M249+N249+O249+P249</f>
        <v>18101.329999999998</v>
      </c>
      <c r="L249" s="113">
        <v>0</v>
      </c>
      <c r="M249" s="113">
        <v>16772.439999999999</v>
      </c>
      <c r="N249" s="113">
        <v>1328.89</v>
      </c>
      <c r="O249" s="113">
        <v>0</v>
      </c>
      <c r="P249" s="113">
        <v>0</v>
      </c>
      <c r="Q249" s="1">
        <v>0</v>
      </c>
      <c r="R249" s="212"/>
      <c r="S249" s="58"/>
    </row>
    <row r="250" spans="1:21" ht="64.5" customHeight="1" x14ac:dyDescent="0.25">
      <c r="A250" s="213"/>
      <c r="B250" s="213"/>
      <c r="C250" s="213"/>
      <c r="D250" s="222"/>
      <c r="E250" s="213"/>
      <c r="F250" s="213"/>
      <c r="G250" s="216"/>
      <c r="H250" s="220"/>
      <c r="I250" s="113">
        <v>0</v>
      </c>
      <c r="J250" s="112" t="s">
        <v>18</v>
      </c>
      <c r="K250" s="113">
        <f>L250+M250+N250+O250+P250</f>
        <v>12321.060000000001</v>
      </c>
      <c r="L250" s="113">
        <v>0</v>
      </c>
      <c r="M250" s="113">
        <v>10653.45</v>
      </c>
      <c r="N250" s="113">
        <f>44.88+1622.73</f>
        <v>1667.6100000000001</v>
      </c>
      <c r="O250" s="113">
        <v>0</v>
      </c>
      <c r="P250" s="113">
        <v>0</v>
      </c>
      <c r="Q250" s="1">
        <v>0</v>
      </c>
      <c r="R250" s="213"/>
    </row>
    <row r="251" spans="1:21" ht="30.75" customHeight="1" x14ac:dyDescent="0.25">
      <c r="A251" s="210" t="s">
        <v>358</v>
      </c>
      <c r="B251" s="210"/>
      <c r="C251" s="210"/>
      <c r="D251" s="210"/>
      <c r="E251" s="210"/>
      <c r="F251" s="210"/>
      <c r="G251" s="210"/>
      <c r="H251" s="210"/>
      <c r="I251" s="210"/>
      <c r="J251" s="112" t="s">
        <v>8</v>
      </c>
      <c r="K251" s="116">
        <f>K248</f>
        <v>30422.39</v>
      </c>
      <c r="L251" s="116">
        <f t="shared" ref="L251:P251" si="103">L248</f>
        <v>0</v>
      </c>
      <c r="M251" s="116">
        <f>M248</f>
        <v>27425.89</v>
      </c>
      <c r="N251" s="116">
        <f t="shared" si="103"/>
        <v>2996.5</v>
      </c>
      <c r="O251" s="116">
        <f t="shared" si="103"/>
        <v>0</v>
      </c>
      <c r="P251" s="116">
        <f t="shared" si="103"/>
        <v>0</v>
      </c>
      <c r="Q251" s="116">
        <v>0</v>
      </c>
      <c r="R251" s="205"/>
    </row>
    <row r="252" spans="1:21" ht="40.5" customHeight="1" x14ac:dyDescent="0.25">
      <c r="A252" s="210"/>
      <c r="B252" s="210"/>
      <c r="C252" s="210"/>
      <c r="D252" s="210"/>
      <c r="E252" s="210"/>
      <c r="F252" s="210"/>
      <c r="G252" s="210"/>
      <c r="H252" s="210"/>
      <c r="I252" s="210"/>
      <c r="J252" s="112" t="s">
        <v>10</v>
      </c>
      <c r="K252" s="116">
        <f>K249</f>
        <v>18101.329999999998</v>
      </c>
      <c r="L252" s="116">
        <f t="shared" ref="L252:P252" si="104">L249</f>
        <v>0</v>
      </c>
      <c r="M252" s="116">
        <f>M249</f>
        <v>16772.439999999999</v>
      </c>
      <c r="N252" s="116">
        <f t="shared" si="104"/>
        <v>1328.89</v>
      </c>
      <c r="O252" s="116">
        <f t="shared" si="104"/>
        <v>0</v>
      </c>
      <c r="P252" s="116">
        <f t="shared" si="104"/>
        <v>0</v>
      </c>
      <c r="Q252" s="116">
        <v>0</v>
      </c>
      <c r="R252" s="205"/>
    </row>
    <row r="253" spans="1:21" ht="60" customHeight="1" x14ac:dyDescent="0.25">
      <c r="A253" s="210"/>
      <c r="B253" s="210"/>
      <c r="C253" s="210"/>
      <c r="D253" s="210"/>
      <c r="E253" s="210"/>
      <c r="F253" s="210"/>
      <c r="G253" s="210"/>
      <c r="H253" s="210"/>
      <c r="I253" s="210"/>
      <c r="J253" s="112" t="s">
        <v>11</v>
      </c>
      <c r="K253" s="116">
        <f>K250</f>
        <v>12321.060000000001</v>
      </c>
      <c r="L253" s="116">
        <f t="shared" ref="L253:P253" si="105">L250</f>
        <v>0</v>
      </c>
      <c r="M253" s="116">
        <f t="shared" si="105"/>
        <v>10653.45</v>
      </c>
      <c r="N253" s="116">
        <f t="shared" si="105"/>
        <v>1667.6100000000001</v>
      </c>
      <c r="O253" s="116">
        <f t="shared" si="105"/>
        <v>0</v>
      </c>
      <c r="P253" s="116">
        <f t="shared" si="105"/>
        <v>0</v>
      </c>
      <c r="Q253" s="116">
        <v>0</v>
      </c>
      <c r="R253" s="205"/>
    </row>
    <row r="254" spans="1:21" ht="25.5" customHeight="1" x14ac:dyDescent="0.25">
      <c r="A254" s="217" t="s">
        <v>424</v>
      </c>
      <c r="B254" s="217"/>
      <c r="C254" s="217"/>
      <c r="D254" s="217"/>
      <c r="E254" s="217"/>
      <c r="F254" s="217"/>
      <c r="G254" s="217"/>
      <c r="H254" s="217"/>
      <c r="I254" s="217"/>
      <c r="J254" s="217"/>
      <c r="K254" s="217"/>
      <c r="L254" s="217"/>
      <c r="M254" s="217"/>
      <c r="N254" s="217"/>
      <c r="O254" s="217"/>
      <c r="P254" s="217"/>
      <c r="Q254" s="217"/>
      <c r="R254" s="217"/>
    </row>
    <row r="255" spans="1:21" ht="51" customHeight="1" x14ac:dyDescent="0.35">
      <c r="A255" s="205">
        <v>1</v>
      </c>
      <c r="B255" s="205" t="s">
        <v>452</v>
      </c>
      <c r="C255" s="205" t="s">
        <v>441</v>
      </c>
      <c r="D255" s="205" t="s">
        <v>371</v>
      </c>
      <c r="E255" s="205" t="s">
        <v>210</v>
      </c>
      <c r="F255" s="205" t="s">
        <v>451</v>
      </c>
      <c r="G255" s="206">
        <v>45945</v>
      </c>
      <c r="H255" s="209">
        <f>N255</f>
        <v>121513.29000000001</v>
      </c>
      <c r="I255" s="1">
        <v>0</v>
      </c>
      <c r="J255" s="112" t="s">
        <v>14</v>
      </c>
      <c r="K255" s="113">
        <f>K257+K256</f>
        <v>127588.95000000001</v>
      </c>
      <c r="L255" s="113">
        <f>L256+L257</f>
        <v>0</v>
      </c>
      <c r="M255" s="113">
        <f t="shared" ref="M255:O255" si="106">M256+M257</f>
        <v>6075.66</v>
      </c>
      <c r="N255" s="113">
        <f t="shared" si="106"/>
        <v>121513.29000000001</v>
      </c>
      <c r="O255" s="113">
        <f t="shared" si="106"/>
        <v>0</v>
      </c>
      <c r="P255" s="113">
        <f>P256+P257</f>
        <v>0</v>
      </c>
      <c r="Q255" s="113">
        <f>Q256+Q257</f>
        <v>0</v>
      </c>
      <c r="R255" s="205" t="s">
        <v>181</v>
      </c>
      <c r="S255" s="49"/>
    </row>
    <row r="256" spans="1:21" ht="39" customHeight="1" x14ac:dyDescent="0.4">
      <c r="A256" s="205"/>
      <c r="B256" s="205"/>
      <c r="C256" s="205"/>
      <c r="D256" s="205"/>
      <c r="E256" s="205"/>
      <c r="F256" s="205"/>
      <c r="G256" s="205"/>
      <c r="H256" s="209"/>
      <c r="I256" s="1">
        <v>0</v>
      </c>
      <c r="J256" s="112" t="s">
        <v>197</v>
      </c>
      <c r="K256" s="113">
        <f>SUM(L256:P256)</f>
        <v>78473.27</v>
      </c>
      <c r="L256" s="113">
        <v>0</v>
      </c>
      <c r="M256" s="113">
        <v>3791.21</v>
      </c>
      <c r="N256" s="113">
        <v>74682.06</v>
      </c>
      <c r="O256" s="113">
        <v>0</v>
      </c>
      <c r="P256" s="113">
        <v>0</v>
      </c>
      <c r="Q256" s="1">
        <v>0</v>
      </c>
      <c r="R256" s="205"/>
      <c r="S256" s="59"/>
      <c r="T256" s="58"/>
      <c r="U256" s="59"/>
    </row>
    <row r="257" spans="1:22" ht="63.75" customHeight="1" x14ac:dyDescent="0.4">
      <c r="A257" s="205"/>
      <c r="B257" s="205"/>
      <c r="C257" s="205"/>
      <c r="D257" s="205"/>
      <c r="E257" s="205"/>
      <c r="F257" s="205"/>
      <c r="G257" s="205"/>
      <c r="H257" s="209"/>
      <c r="I257" s="1">
        <v>0</v>
      </c>
      <c r="J257" s="112" t="s">
        <v>18</v>
      </c>
      <c r="K257" s="113">
        <f>SUM(L257:P257)</f>
        <v>49115.68</v>
      </c>
      <c r="L257" s="113">
        <v>0</v>
      </c>
      <c r="M257" s="113">
        <v>2284.4499999999998</v>
      </c>
      <c r="N257" s="113">
        <v>46831.23</v>
      </c>
      <c r="O257" s="113">
        <v>0</v>
      </c>
      <c r="P257" s="113">
        <v>0</v>
      </c>
      <c r="Q257" s="1">
        <v>0</v>
      </c>
      <c r="R257" s="205"/>
      <c r="S257" s="59"/>
      <c r="T257" s="60"/>
      <c r="U257" s="58"/>
    </row>
    <row r="258" spans="1:22" ht="51" customHeight="1" x14ac:dyDescent="0.25">
      <c r="A258" s="205">
        <v>2</v>
      </c>
      <c r="B258" s="205" t="s">
        <v>376</v>
      </c>
      <c r="C258" s="205" t="s">
        <v>442</v>
      </c>
      <c r="D258" s="205" t="s">
        <v>375</v>
      </c>
      <c r="E258" s="205" t="s">
        <v>210</v>
      </c>
      <c r="F258" s="205" t="s">
        <v>451</v>
      </c>
      <c r="G258" s="206">
        <v>45945</v>
      </c>
      <c r="H258" s="209">
        <f>N258</f>
        <v>258711.31</v>
      </c>
      <c r="I258" s="1">
        <v>0</v>
      </c>
      <c r="J258" s="112" t="s">
        <v>14</v>
      </c>
      <c r="K258" s="113">
        <f>K260+K259</f>
        <v>271646.87</v>
      </c>
      <c r="L258" s="113">
        <f>L259+L260</f>
        <v>0</v>
      </c>
      <c r="M258" s="113">
        <f t="shared" ref="M258:O258" si="107">M259+M260</f>
        <v>12935.560000000001</v>
      </c>
      <c r="N258" s="113">
        <f t="shared" si="107"/>
        <v>258711.31</v>
      </c>
      <c r="O258" s="113">
        <f t="shared" si="107"/>
        <v>0</v>
      </c>
      <c r="P258" s="113">
        <f>P259+P260</f>
        <v>0</v>
      </c>
      <c r="Q258" s="113">
        <f>Q259+Q260</f>
        <v>0</v>
      </c>
      <c r="R258" s="205" t="s">
        <v>181</v>
      </c>
    </row>
    <row r="259" spans="1:22" ht="39" customHeight="1" x14ac:dyDescent="0.4">
      <c r="A259" s="205"/>
      <c r="B259" s="205"/>
      <c r="C259" s="205"/>
      <c r="D259" s="205"/>
      <c r="E259" s="205"/>
      <c r="F259" s="205"/>
      <c r="G259" s="205"/>
      <c r="H259" s="209"/>
      <c r="I259" s="1">
        <v>0</v>
      </c>
      <c r="J259" s="112" t="s">
        <v>197</v>
      </c>
      <c r="K259" s="113">
        <f>SUM(L259:P259)</f>
        <v>167075.76</v>
      </c>
      <c r="L259" s="113">
        <v>0</v>
      </c>
      <c r="M259" s="113">
        <v>8071.79</v>
      </c>
      <c r="N259" s="113">
        <v>159003.97</v>
      </c>
      <c r="O259" s="113">
        <v>0</v>
      </c>
      <c r="P259" s="113">
        <v>0</v>
      </c>
      <c r="Q259" s="1">
        <v>0</v>
      </c>
      <c r="R259" s="205"/>
      <c r="S259" s="59"/>
      <c r="T259" s="58"/>
      <c r="U259" s="61"/>
      <c r="V259" s="58"/>
    </row>
    <row r="260" spans="1:22" ht="63.75" customHeight="1" x14ac:dyDescent="0.4">
      <c r="A260" s="205"/>
      <c r="B260" s="205"/>
      <c r="C260" s="205"/>
      <c r="D260" s="205"/>
      <c r="E260" s="205"/>
      <c r="F260" s="205"/>
      <c r="G260" s="205"/>
      <c r="H260" s="209"/>
      <c r="I260" s="1">
        <v>0</v>
      </c>
      <c r="J260" s="112" t="s">
        <v>18</v>
      </c>
      <c r="K260" s="113">
        <f>SUM(L260:P260)</f>
        <v>104571.11</v>
      </c>
      <c r="L260" s="113">
        <v>0</v>
      </c>
      <c r="M260" s="113">
        <v>4863.7700000000004</v>
      </c>
      <c r="N260" s="113">
        <v>99707.34</v>
      </c>
      <c r="O260" s="113">
        <v>0</v>
      </c>
      <c r="P260" s="113">
        <v>0</v>
      </c>
      <c r="Q260" s="1">
        <v>0</v>
      </c>
      <c r="R260" s="205"/>
      <c r="S260" s="59"/>
      <c r="T260" s="58"/>
      <c r="U260" s="61"/>
      <c r="V260" s="58"/>
    </row>
    <row r="261" spans="1:22" ht="27.75" customHeight="1" x14ac:dyDescent="0.25">
      <c r="A261" s="205">
        <v>3</v>
      </c>
      <c r="B261" s="205" t="s">
        <v>380</v>
      </c>
      <c r="C261" s="205" t="s">
        <v>443</v>
      </c>
      <c r="D261" s="211" t="s">
        <v>379</v>
      </c>
      <c r="E261" s="211" t="s">
        <v>210</v>
      </c>
      <c r="F261" s="205" t="s">
        <v>451</v>
      </c>
      <c r="G261" s="206">
        <v>45945</v>
      </c>
      <c r="H261" s="209">
        <f>N261</f>
        <v>24825.47</v>
      </c>
      <c r="I261" s="1">
        <v>0</v>
      </c>
      <c r="J261" s="112" t="s">
        <v>14</v>
      </c>
      <c r="K261" s="113">
        <f>K263+K262</f>
        <v>26066.739999999998</v>
      </c>
      <c r="L261" s="113">
        <f>L262+L263</f>
        <v>0</v>
      </c>
      <c r="M261" s="113">
        <f>M262+M263</f>
        <v>1241.27</v>
      </c>
      <c r="N261" s="113">
        <f>N262+N263</f>
        <v>24825.47</v>
      </c>
      <c r="O261" s="113">
        <f t="shared" ref="O261" si="108">O262+O263</f>
        <v>0</v>
      </c>
      <c r="P261" s="113">
        <f>P262+P263</f>
        <v>0</v>
      </c>
      <c r="Q261" s="113">
        <f>Q262+Q263</f>
        <v>0</v>
      </c>
      <c r="R261" s="205" t="s">
        <v>181</v>
      </c>
    </row>
    <row r="262" spans="1:22" ht="39" customHeight="1" x14ac:dyDescent="0.4">
      <c r="A262" s="205"/>
      <c r="B262" s="205"/>
      <c r="C262" s="205"/>
      <c r="D262" s="212"/>
      <c r="E262" s="212"/>
      <c r="F262" s="205"/>
      <c r="G262" s="205"/>
      <c r="H262" s="209"/>
      <c r="I262" s="1">
        <v>0</v>
      </c>
      <c r="J262" s="112" t="s">
        <v>197</v>
      </c>
      <c r="K262" s="113">
        <f>SUM(L262:P262)</f>
        <v>16032.279999999999</v>
      </c>
      <c r="L262" s="113">
        <v>0</v>
      </c>
      <c r="M262" s="113">
        <v>774.55</v>
      </c>
      <c r="N262" s="113">
        <v>15257.73</v>
      </c>
      <c r="O262" s="113">
        <v>0</v>
      </c>
      <c r="P262" s="113">
        <v>0</v>
      </c>
      <c r="Q262" s="1">
        <v>0</v>
      </c>
      <c r="R262" s="205"/>
      <c r="S262" s="59"/>
      <c r="T262" s="59"/>
      <c r="U262" s="59"/>
    </row>
    <row r="263" spans="1:22" ht="63.75" customHeight="1" x14ac:dyDescent="0.4">
      <c r="A263" s="205"/>
      <c r="B263" s="205"/>
      <c r="C263" s="205"/>
      <c r="D263" s="213"/>
      <c r="E263" s="213"/>
      <c r="F263" s="205"/>
      <c r="G263" s="205"/>
      <c r="H263" s="209"/>
      <c r="I263" s="1">
        <v>0</v>
      </c>
      <c r="J263" s="112" t="s">
        <v>18</v>
      </c>
      <c r="K263" s="113">
        <f>SUM(L263:P263)</f>
        <v>10034.459999999999</v>
      </c>
      <c r="L263" s="113">
        <v>0</v>
      </c>
      <c r="M263" s="113">
        <v>466.72</v>
      </c>
      <c r="N263" s="113">
        <v>9567.74</v>
      </c>
      <c r="O263" s="113">
        <v>0</v>
      </c>
      <c r="P263" s="113">
        <v>0</v>
      </c>
      <c r="Q263" s="1">
        <v>0</v>
      </c>
      <c r="R263" s="205"/>
      <c r="S263" s="59"/>
      <c r="T263" s="59"/>
      <c r="U263" s="59"/>
    </row>
    <row r="264" spans="1:22" ht="39.75" customHeight="1" x14ac:dyDescent="0.25">
      <c r="A264" s="205">
        <v>4</v>
      </c>
      <c r="B264" s="205" t="s">
        <v>453</v>
      </c>
      <c r="C264" s="205" t="s">
        <v>444</v>
      </c>
      <c r="D264" s="205" t="s">
        <v>381</v>
      </c>
      <c r="E264" s="205" t="s">
        <v>210</v>
      </c>
      <c r="F264" s="205" t="s">
        <v>451</v>
      </c>
      <c r="G264" s="206">
        <v>45945</v>
      </c>
      <c r="H264" s="209">
        <f>N264</f>
        <v>175874.25</v>
      </c>
      <c r="I264" s="1">
        <v>0</v>
      </c>
      <c r="J264" s="112" t="s">
        <v>14</v>
      </c>
      <c r="K264" s="113">
        <f>K266+K265</f>
        <v>184667.97</v>
      </c>
      <c r="L264" s="113">
        <f>L265+L266</f>
        <v>0</v>
      </c>
      <c r="M264" s="113">
        <f t="shared" ref="M264:O264" si="109">M265+M266</f>
        <v>8793.7199999999993</v>
      </c>
      <c r="N264" s="113">
        <f t="shared" si="109"/>
        <v>175874.25</v>
      </c>
      <c r="O264" s="113">
        <f t="shared" si="109"/>
        <v>0</v>
      </c>
      <c r="P264" s="113">
        <f>P265+P266</f>
        <v>0</v>
      </c>
      <c r="Q264" s="113">
        <f>Q265+Q266</f>
        <v>0</v>
      </c>
      <c r="R264" s="205" t="s">
        <v>181</v>
      </c>
    </row>
    <row r="265" spans="1:22" ht="39" customHeight="1" x14ac:dyDescent="0.25">
      <c r="A265" s="205"/>
      <c r="B265" s="205"/>
      <c r="C265" s="205"/>
      <c r="D265" s="205"/>
      <c r="E265" s="205"/>
      <c r="F265" s="205"/>
      <c r="G265" s="205"/>
      <c r="H265" s="209"/>
      <c r="I265" s="1">
        <v>0</v>
      </c>
      <c r="J265" s="112" t="s">
        <v>197</v>
      </c>
      <c r="K265" s="113">
        <f>SUM(L265:P265)</f>
        <v>113579.59</v>
      </c>
      <c r="L265" s="113">
        <v>0</v>
      </c>
      <c r="M265" s="113">
        <v>5487.28</v>
      </c>
      <c r="N265" s="113">
        <v>108092.31</v>
      </c>
      <c r="O265" s="113">
        <v>0</v>
      </c>
      <c r="P265" s="113">
        <v>0</v>
      </c>
      <c r="Q265" s="1">
        <v>0</v>
      </c>
      <c r="R265" s="205"/>
      <c r="S265" s="50"/>
    </row>
    <row r="266" spans="1:22" ht="63.75" customHeight="1" x14ac:dyDescent="0.35">
      <c r="A266" s="205"/>
      <c r="B266" s="205"/>
      <c r="C266" s="205"/>
      <c r="D266" s="205"/>
      <c r="E266" s="205"/>
      <c r="F266" s="205"/>
      <c r="G266" s="205"/>
      <c r="H266" s="209"/>
      <c r="I266" s="1">
        <v>0</v>
      </c>
      <c r="J266" s="112" t="s">
        <v>18</v>
      </c>
      <c r="K266" s="113">
        <f>SUM(L266:P266)</f>
        <v>71088.38</v>
      </c>
      <c r="L266" s="113">
        <v>0</v>
      </c>
      <c r="M266" s="113">
        <v>3306.44</v>
      </c>
      <c r="N266" s="113">
        <v>67781.94</v>
      </c>
      <c r="O266" s="113">
        <v>0</v>
      </c>
      <c r="P266" s="113">
        <v>0</v>
      </c>
      <c r="Q266" s="1">
        <v>0</v>
      </c>
      <c r="R266" s="205"/>
      <c r="S266" s="55"/>
    </row>
    <row r="267" spans="1:22" ht="27.75" customHeight="1" x14ac:dyDescent="0.25">
      <c r="A267" s="205">
        <v>5</v>
      </c>
      <c r="B267" s="205" t="s">
        <v>445</v>
      </c>
      <c r="C267" s="205" t="s">
        <v>446</v>
      </c>
      <c r="D267" s="205" t="s">
        <v>382</v>
      </c>
      <c r="E267" s="205" t="s">
        <v>210</v>
      </c>
      <c r="F267" s="205" t="s">
        <v>451</v>
      </c>
      <c r="G267" s="206">
        <v>45945</v>
      </c>
      <c r="H267" s="209">
        <f>K267</f>
        <v>101234.95999999999</v>
      </c>
      <c r="I267" s="1">
        <v>0</v>
      </c>
      <c r="J267" s="112" t="s">
        <v>14</v>
      </c>
      <c r="K267" s="113">
        <f>K269+K268</f>
        <v>101234.95999999999</v>
      </c>
      <c r="L267" s="113">
        <f>L268+L269</f>
        <v>0</v>
      </c>
      <c r="M267" s="113">
        <f t="shared" ref="M267:O267" si="110">M268+M269</f>
        <v>5061.75</v>
      </c>
      <c r="N267" s="113">
        <f t="shared" si="110"/>
        <v>96173.209999999992</v>
      </c>
      <c r="O267" s="113">
        <f t="shared" si="110"/>
        <v>0</v>
      </c>
      <c r="P267" s="113">
        <f>P268+P269</f>
        <v>0</v>
      </c>
      <c r="Q267" s="113">
        <f>Q268+Q269</f>
        <v>0</v>
      </c>
      <c r="R267" s="205" t="s">
        <v>181</v>
      </c>
    </row>
    <row r="268" spans="1:22" ht="39" customHeight="1" x14ac:dyDescent="0.25">
      <c r="A268" s="205"/>
      <c r="B268" s="205"/>
      <c r="C268" s="205"/>
      <c r="D268" s="205"/>
      <c r="E268" s="205"/>
      <c r="F268" s="205"/>
      <c r="G268" s="205"/>
      <c r="H268" s="209"/>
      <c r="I268" s="1">
        <v>0</v>
      </c>
      <c r="J268" s="112" t="s">
        <v>197</v>
      </c>
      <c r="K268" s="113">
        <f>SUM(L268:P268)</f>
        <v>63170.61</v>
      </c>
      <c r="L268" s="113">
        <v>0</v>
      </c>
      <c r="M268" s="113">
        <v>3158.53</v>
      </c>
      <c r="N268" s="113">
        <v>60012.08</v>
      </c>
      <c r="O268" s="113">
        <v>0</v>
      </c>
      <c r="P268" s="113">
        <v>0</v>
      </c>
      <c r="Q268" s="1">
        <v>0</v>
      </c>
      <c r="R268" s="205"/>
      <c r="S268" s="50"/>
    </row>
    <row r="269" spans="1:22" ht="63.75" customHeight="1" x14ac:dyDescent="0.35">
      <c r="A269" s="205"/>
      <c r="B269" s="205"/>
      <c r="C269" s="205"/>
      <c r="D269" s="205"/>
      <c r="E269" s="205"/>
      <c r="F269" s="205"/>
      <c r="G269" s="205"/>
      <c r="H269" s="209"/>
      <c r="I269" s="1">
        <v>0</v>
      </c>
      <c r="J269" s="112" t="s">
        <v>18</v>
      </c>
      <c r="K269" s="113">
        <f>SUM(L269:P269)</f>
        <v>38064.35</v>
      </c>
      <c r="L269" s="113">
        <v>0</v>
      </c>
      <c r="M269" s="113">
        <v>1903.22</v>
      </c>
      <c r="N269" s="113">
        <v>36161.129999999997</v>
      </c>
      <c r="O269" s="113">
        <v>0</v>
      </c>
      <c r="P269" s="113">
        <v>0</v>
      </c>
      <c r="Q269" s="1">
        <v>0</v>
      </c>
      <c r="R269" s="205"/>
      <c r="S269" s="55"/>
    </row>
    <row r="270" spans="1:22" ht="27.75" customHeight="1" x14ac:dyDescent="0.25">
      <c r="A270" s="205">
        <v>6</v>
      </c>
      <c r="B270" s="205" t="s">
        <v>454</v>
      </c>
      <c r="C270" s="205" t="s">
        <v>447</v>
      </c>
      <c r="D270" s="205" t="s">
        <v>384</v>
      </c>
      <c r="E270" s="205" t="s">
        <v>210</v>
      </c>
      <c r="F270" s="205" t="s">
        <v>451</v>
      </c>
      <c r="G270" s="206">
        <v>45945</v>
      </c>
      <c r="H270" s="209">
        <f>N270</f>
        <v>41596.879999999997</v>
      </c>
      <c r="I270" s="1">
        <v>0</v>
      </c>
      <c r="J270" s="112" t="s">
        <v>14</v>
      </c>
      <c r="K270" s="113">
        <f>K272+K271</f>
        <v>43676.72</v>
      </c>
      <c r="L270" s="113">
        <f>L271+L272</f>
        <v>0</v>
      </c>
      <c r="M270" s="113">
        <f t="shared" ref="M270:O270" si="111">M271+M272</f>
        <v>2079.84</v>
      </c>
      <c r="N270" s="113">
        <f t="shared" si="111"/>
        <v>41596.879999999997</v>
      </c>
      <c r="O270" s="113">
        <f t="shared" si="111"/>
        <v>0</v>
      </c>
      <c r="P270" s="113">
        <f>P271+P272</f>
        <v>0</v>
      </c>
      <c r="Q270" s="113">
        <f>Q271+Q272</f>
        <v>0</v>
      </c>
      <c r="R270" s="205" t="s">
        <v>181</v>
      </c>
    </row>
    <row r="271" spans="1:22" ht="39" customHeight="1" x14ac:dyDescent="0.25">
      <c r="A271" s="205"/>
      <c r="B271" s="205"/>
      <c r="C271" s="205"/>
      <c r="D271" s="205"/>
      <c r="E271" s="205"/>
      <c r="F271" s="205"/>
      <c r="G271" s="205"/>
      <c r="H271" s="209"/>
      <c r="I271" s="1">
        <v>0</v>
      </c>
      <c r="J271" s="112" t="s">
        <v>197</v>
      </c>
      <c r="K271" s="113">
        <f>SUM(L271:P271)</f>
        <v>26863.26</v>
      </c>
      <c r="L271" s="113">
        <v>0</v>
      </c>
      <c r="M271" s="113">
        <v>1297.82</v>
      </c>
      <c r="N271" s="113">
        <v>25565.439999999999</v>
      </c>
      <c r="O271" s="113">
        <v>0</v>
      </c>
      <c r="P271" s="113">
        <v>0</v>
      </c>
      <c r="Q271" s="1">
        <v>0</v>
      </c>
      <c r="R271" s="205"/>
      <c r="S271" s="50"/>
    </row>
    <row r="272" spans="1:22" ht="63.75" customHeight="1" x14ac:dyDescent="0.35">
      <c r="A272" s="205"/>
      <c r="B272" s="205"/>
      <c r="C272" s="205"/>
      <c r="D272" s="205"/>
      <c r="E272" s="205"/>
      <c r="F272" s="205"/>
      <c r="G272" s="205"/>
      <c r="H272" s="209"/>
      <c r="I272" s="1">
        <v>0</v>
      </c>
      <c r="J272" s="112" t="s">
        <v>18</v>
      </c>
      <c r="K272" s="113">
        <f>SUM(L272:P272)</f>
        <v>16813.46</v>
      </c>
      <c r="L272" s="113">
        <v>0</v>
      </c>
      <c r="M272" s="113">
        <v>782.02</v>
      </c>
      <c r="N272" s="113">
        <v>16031.44</v>
      </c>
      <c r="O272" s="113">
        <v>0</v>
      </c>
      <c r="P272" s="113">
        <v>0</v>
      </c>
      <c r="Q272" s="1">
        <v>0</v>
      </c>
      <c r="R272" s="205"/>
      <c r="S272" s="55"/>
    </row>
    <row r="273" spans="1:21" ht="27.75" customHeight="1" x14ac:dyDescent="0.25">
      <c r="A273" s="205">
        <v>7</v>
      </c>
      <c r="B273" s="205" t="s">
        <v>385</v>
      </c>
      <c r="C273" s="205" t="s">
        <v>448</v>
      </c>
      <c r="D273" s="205" t="s">
        <v>386</v>
      </c>
      <c r="E273" s="205" t="s">
        <v>210</v>
      </c>
      <c r="F273" s="205" t="s">
        <v>451</v>
      </c>
      <c r="G273" s="206">
        <v>45945</v>
      </c>
      <c r="H273" s="209">
        <f>K273</f>
        <v>89933.68</v>
      </c>
      <c r="I273" s="1">
        <v>0</v>
      </c>
      <c r="J273" s="112" t="s">
        <v>14</v>
      </c>
      <c r="K273" s="113">
        <f>K275+K274</f>
        <v>89933.68</v>
      </c>
      <c r="L273" s="113">
        <f>L274+L275</f>
        <v>0</v>
      </c>
      <c r="M273" s="113">
        <f t="shared" ref="M273:O273" si="112">M274+M275</f>
        <v>4496.68</v>
      </c>
      <c r="N273" s="113">
        <f t="shared" si="112"/>
        <v>85437</v>
      </c>
      <c r="O273" s="113">
        <f t="shared" si="112"/>
        <v>0</v>
      </c>
      <c r="P273" s="113">
        <f>P274+P275</f>
        <v>0</v>
      </c>
      <c r="Q273" s="113">
        <f>Q274+Q275</f>
        <v>0</v>
      </c>
      <c r="R273" s="205" t="s">
        <v>181</v>
      </c>
    </row>
    <row r="274" spans="1:21" ht="39" customHeight="1" x14ac:dyDescent="0.4">
      <c r="A274" s="205"/>
      <c r="B274" s="205"/>
      <c r="C274" s="205"/>
      <c r="D274" s="205"/>
      <c r="E274" s="205"/>
      <c r="F274" s="205"/>
      <c r="G274" s="205"/>
      <c r="H274" s="209"/>
      <c r="I274" s="1">
        <v>0</v>
      </c>
      <c r="J274" s="112" t="s">
        <v>197</v>
      </c>
      <c r="K274" s="113">
        <f>SUM(L274:P274)</f>
        <v>56118.62</v>
      </c>
      <c r="L274" s="113">
        <v>0</v>
      </c>
      <c r="M274" s="113">
        <v>2805.93</v>
      </c>
      <c r="N274" s="113">
        <v>53312.69</v>
      </c>
      <c r="O274" s="113">
        <v>0</v>
      </c>
      <c r="P274" s="113">
        <v>0</v>
      </c>
      <c r="Q274" s="1">
        <v>0</v>
      </c>
      <c r="R274" s="205"/>
      <c r="S274" s="60"/>
      <c r="T274" s="60"/>
      <c r="U274" s="60"/>
    </row>
    <row r="275" spans="1:21" ht="63.75" customHeight="1" x14ac:dyDescent="0.4">
      <c r="A275" s="205"/>
      <c r="B275" s="205"/>
      <c r="C275" s="205"/>
      <c r="D275" s="205"/>
      <c r="E275" s="205"/>
      <c r="F275" s="205"/>
      <c r="G275" s="205"/>
      <c r="H275" s="209"/>
      <c r="I275" s="1">
        <v>0</v>
      </c>
      <c r="J275" s="112" t="s">
        <v>18</v>
      </c>
      <c r="K275" s="113">
        <f>SUM(L275:P275)</f>
        <v>33815.06</v>
      </c>
      <c r="L275" s="113">
        <v>0</v>
      </c>
      <c r="M275" s="113">
        <v>1690.75</v>
      </c>
      <c r="N275" s="113">
        <v>32124.31</v>
      </c>
      <c r="O275" s="113">
        <v>0</v>
      </c>
      <c r="P275" s="113">
        <v>0</v>
      </c>
      <c r="Q275" s="1">
        <v>0</v>
      </c>
      <c r="R275" s="205"/>
      <c r="S275" s="60"/>
      <c r="T275" s="60"/>
      <c r="U275" s="60"/>
    </row>
    <row r="276" spans="1:21" ht="49.5" customHeight="1" x14ac:dyDescent="0.25">
      <c r="A276" s="205">
        <v>8</v>
      </c>
      <c r="B276" s="205" t="s">
        <v>390</v>
      </c>
      <c r="C276" s="205" t="s">
        <v>449</v>
      </c>
      <c r="D276" s="205" t="s">
        <v>389</v>
      </c>
      <c r="E276" s="205" t="s">
        <v>210</v>
      </c>
      <c r="F276" s="205" t="s">
        <v>451</v>
      </c>
      <c r="G276" s="206">
        <v>45945</v>
      </c>
      <c r="H276" s="209">
        <f>N276</f>
        <v>24508.800000000003</v>
      </c>
      <c r="I276" s="1">
        <v>0</v>
      </c>
      <c r="J276" s="112" t="s">
        <v>14</v>
      </c>
      <c r="K276" s="113">
        <f>K278+K277</f>
        <v>25734.240000000002</v>
      </c>
      <c r="L276" s="113">
        <f>L277+L278</f>
        <v>0</v>
      </c>
      <c r="M276" s="113">
        <f t="shared" ref="M276:O276" si="113">M277+M278</f>
        <v>1225.44</v>
      </c>
      <c r="N276" s="113">
        <f t="shared" si="113"/>
        <v>24508.800000000003</v>
      </c>
      <c r="O276" s="113">
        <f t="shared" si="113"/>
        <v>0</v>
      </c>
      <c r="P276" s="113">
        <f>P277+P278</f>
        <v>0</v>
      </c>
      <c r="Q276" s="113">
        <f>Q277+Q278</f>
        <v>0</v>
      </c>
      <c r="R276" s="205" t="s">
        <v>181</v>
      </c>
    </row>
    <row r="277" spans="1:21" ht="39" customHeight="1" x14ac:dyDescent="0.25">
      <c r="A277" s="205"/>
      <c r="B277" s="205"/>
      <c r="C277" s="205"/>
      <c r="D277" s="205"/>
      <c r="E277" s="205"/>
      <c r="F277" s="205"/>
      <c r="G277" s="205"/>
      <c r="H277" s="209"/>
      <c r="I277" s="1">
        <v>0</v>
      </c>
      <c r="J277" s="112" t="s">
        <v>197</v>
      </c>
      <c r="K277" s="113">
        <f>SUM(L277:P277)</f>
        <v>15827.77</v>
      </c>
      <c r="L277" s="113">
        <v>0</v>
      </c>
      <c r="M277" s="113">
        <v>764.67</v>
      </c>
      <c r="N277" s="113">
        <v>15063.1</v>
      </c>
      <c r="O277" s="113">
        <v>0</v>
      </c>
      <c r="P277" s="113">
        <v>0</v>
      </c>
      <c r="Q277" s="1">
        <v>0</v>
      </c>
      <c r="R277" s="205"/>
      <c r="S277" s="50"/>
    </row>
    <row r="278" spans="1:21" ht="63.75" customHeight="1" x14ac:dyDescent="0.35">
      <c r="A278" s="205"/>
      <c r="B278" s="205"/>
      <c r="C278" s="205"/>
      <c r="D278" s="205"/>
      <c r="E278" s="205"/>
      <c r="F278" s="205"/>
      <c r="G278" s="205"/>
      <c r="H278" s="209"/>
      <c r="I278" s="1">
        <v>0</v>
      </c>
      <c r="J278" s="112" t="s">
        <v>18</v>
      </c>
      <c r="K278" s="113">
        <f>SUM(L278:P278)</f>
        <v>9906.4700000000012</v>
      </c>
      <c r="L278" s="113">
        <v>0</v>
      </c>
      <c r="M278" s="113">
        <v>460.77</v>
      </c>
      <c r="N278" s="113">
        <v>9445.7000000000007</v>
      </c>
      <c r="O278" s="113">
        <v>0</v>
      </c>
      <c r="P278" s="113">
        <v>0</v>
      </c>
      <c r="Q278" s="1">
        <v>0</v>
      </c>
      <c r="R278" s="205"/>
      <c r="S278" s="55"/>
    </row>
    <row r="279" spans="1:21" ht="34.5" customHeight="1" x14ac:dyDescent="0.25">
      <c r="A279" s="205">
        <v>9</v>
      </c>
      <c r="B279" s="205" t="s">
        <v>391</v>
      </c>
      <c r="C279" s="205" t="s">
        <v>448</v>
      </c>
      <c r="D279" s="205" t="s">
        <v>352</v>
      </c>
      <c r="E279" s="205" t="s">
        <v>210</v>
      </c>
      <c r="F279" s="205" t="s">
        <v>451</v>
      </c>
      <c r="G279" s="206">
        <v>45945</v>
      </c>
      <c r="H279" s="209">
        <f>N279</f>
        <v>89230.64</v>
      </c>
      <c r="I279" s="1">
        <v>0</v>
      </c>
      <c r="J279" s="112" t="s">
        <v>14</v>
      </c>
      <c r="K279" s="113">
        <f>K281+K280</f>
        <v>93692.18</v>
      </c>
      <c r="L279" s="113">
        <f>L280+L281</f>
        <v>0</v>
      </c>
      <c r="M279" s="113">
        <f t="shared" ref="M279:O279" si="114">M280+M281</f>
        <v>4461.54</v>
      </c>
      <c r="N279" s="113">
        <f t="shared" si="114"/>
        <v>89230.64</v>
      </c>
      <c r="O279" s="113">
        <f t="shared" si="114"/>
        <v>0</v>
      </c>
      <c r="P279" s="113">
        <f>P280+P281</f>
        <v>0</v>
      </c>
      <c r="Q279" s="113">
        <f>Q280+Q281</f>
        <v>0</v>
      </c>
      <c r="R279" s="205" t="s">
        <v>181</v>
      </c>
    </row>
    <row r="280" spans="1:21" ht="39" customHeight="1" x14ac:dyDescent="0.25">
      <c r="A280" s="205"/>
      <c r="B280" s="205"/>
      <c r="C280" s="205"/>
      <c r="D280" s="205"/>
      <c r="E280" s="205"/>
      <c r="F280" s="205"/>
      <c r="G280" s="205"/>
      <c r="H280" s="209"/>
      <c r="I280" s="1">
        <v>0</v>
      </c>
      <c r="J280" s="112" t="s">
        <v>197</v>
      </c>
      <c r="K280" s="113">
        <f>SUM(L280:P280)</f>
        <v>57625.15</v>
      </c>
      <c r="L280" s="113">
        <v>0</v>
      </c>
      <c r="M280" s="113">
        <v>2784</v>
      </c>
      <c r="N280" s="113">
        <v>54841.15</v>
      </c>
      <c r="O280" s="113">
        <v>0</v>
      </c>
      <c r="P280" s="113">
        <v>0</v>
      </c>
      <c r="Q280" s="1">
        <v>0</v>
      </c>
      <c r="R280" s="205"/>
      <c r="S280" s="50"/>
    </row>
    <row r="281" spans="1:21" ht="63.75" customHeight="1" x14ac:dyDescent="0.35">
      <c r="A281" s="205"/>
      <c r="B281" s="205"/>
      <c r="C281" s="205"/>
      <c r="D281" s="205"/>
      <c r="E281" s="205"/>
      <c r="F281" s="205"/>
      <c r="G281" s="205"/>
      <c r="H281" s="209"/>
      <c r="I281" s="1">
        <v>0</v>
      </c>
      <c r="J281" s="112" t="s">
        <v>18</v>
      </c>
      <c r="K281" s="113">
        <f>SUM(L281:P281)</f>
        <v>36067.03</v>
      </c>
      <c r="L281" s="113">
        <v>0</v>
      </c>
      <c r="M281" s="113">
        <v>1677.54</v>
      </c>
      <c r="N281" s="113">
        <v>34389.49</v>
      </c>
      <c r="O281" s="113">
        <v>0</v>
      </c>
      <c r="P281" s="113">
        <v>0</v>
      </c>
      <c r="Q281" s="1">
        <v>0</v>
      </c>
      <c r="R281" s="205"/>
      <c r="S281" s="55"/>
    </row>
    <row r="282" spans="1:21" ht="27.75" customHeight="1" x14ac:dyDescent="0.25">
      <c r="A282" s="205">
        <v>10</v>
      </c>
      <c r="B282" s="205" t="s">
        <v>398</v>
      </c>
      <c r="C282" s="205" t="s">
        <v>450</v>
      </c>
      <c r="D282" s="205" t="s">
        <v>392</v>
      </c>
      <c r="E282" s="205" t="s">
        <v>210</v>
      </c>
      <c r="F282" s="205" t="s">
        <v>451</v>
      </c>
      <c r="G282" s="206">
        <v>45945</v>
      </c>
      <c r="H282" s="209">
        <f>N282</f>
        <v>228524.13</v>
      </c>
      <c r="I282" s="1">
        <v>0</v>
      </c>
      <c r="J282" s="112" t="s">
        <v>14</v>
      </c>
      <c r="K282" s="113">
        <f>K284+K283</f>
        <v>239950.33000000002</v>
      </c>
      <c r="L282" s="113">
        <f>L283+L284</f>
        <v>0</v>
      </c>
      <c r="M282" s="113">
        <f t="shared" ref="M282:O282" si="115">M283+M284</f>
        <v>11426.2</v>
      </c>
      <c r="N282" s="113">
        <f t="shared" si="115"/>
        <v>228524.13</v>
      </c>
      <c r="O282" s="113">
        <f t="shared" si="115"/>
        <v>0</v>
      </c>
      <c r="P282" s="113">
        <f>P283+P284</f>
        <v>0</v>
      </c>
      <c r="Q282" s="113">
        <f>Q283+Q284</f>
        <v>0</v>
      </c>
      <c r="R282" s="205" t="s">
        <v>181</v>
      </c>
    </row>
    <row r="283" spans="1:21" ht="39" customHeight="1" x14ac:dyDescent="0.25">
      <c r="A283" s="205"/>
      <c r="B283" s="205"/>
      <c r="C283" s="205"/>
      <c r="D283" s="205"/>
      <c r="E283" s="205"/>
      <c r="F283" s="205"/>
      <c r="G283" s="205"/>
      <c r="H283" s="209"/>
      <c r="I283" s="1">
        <v>0</v>
      </c>
      <c r="J283" s="112" t="s">
        <v>197</v>
      </c>
      <c r="K283" s="113">
        <f>SUM(L283:P283)</f>
        <v>147580.88</v>
      </c>
      <c r="L283" s="113">
        <v>0</v>
      </c>
      <c r="M283" s="113">
        <v>7129.95</v>
      </c>
      <c r="N283" s="113">
        <v>140450.93</v>
      </c>
      <c r="O283" s="113">
        <v>0</v>
      </c>
      <c r="P283" s="113">
        <v>0</v>
      </c>
      <c r="Q283" s="1">
        <v>0</v>
      </c>
      <c r="R283" s="205"/>
      <c r="S283" s="50"/>
    </row>
    <row r="284" spans="1:21" ht="63.75" customHeight="1" x14ac:dyDescent="0.35">
      <c r="A284" s="205"/>
      <c r="B284" s="205"/>
      <c r="C284" s="205"/>
      <c r="D284" s="205"/>
      <c r="E284" s="205"/>
      <c r="F284" s="205"/>
      <c r="G284" s="205"/>
      <c r="H284" s="209"/>
      <c r="I284" s="1">
        <v>0</v>
      </c>
      <c r="J284" s="112" t="s">
        <v>18</v>
      </c>
      <c r="K284" s="113">
        <f>SUM(L284:P284)</f>
        <v>92369.45</v>
      </c>
      <c r="L284" s="113">
        <v>0</v>
      </c>
      <c r="M284" s="113">
        <v>4296.25</v>
      </c>
      <c r="N284" s="113">
        <v>88073.2</v>
      </c>
      <c r="O284" s="113">
        <v>0</v>
      </c>
      <c r="P284" s="113">
        <v>0</v>
      </c>
      <c r="Q284" s="1">
        <v>0</v>
      </c>
      <c r="R284" s="205"/>
      <c r="S284" s="55"/>
    </row>
    <row r="285" spans="1:21" ht="30.75" customHeight="1" x14ac:dyDescent="0.25">
      <c r="A285" s="210" t="s">
        <v>423</v>
      </c>
      <c r="B285" s="210"/>
      <c r="C285" s="210"/>
      <c r="D285" s="210"/>
      <c r="E285" s="210"/>
      <c r="F285" s="210"/>
      <c r="G285" s="210"/>
      <c r="H285" s="210"/>
      <c r="I285" s="210"/>
      <c r="J285" s="112" t="s">
        <v>8</v>
      </c>
      <c r="K285" s="116">
        <f>K255+K258+K261+K264+K267+K270+K273+K276+K279+K282</f>
        <v>1204192.6399999999</v>
      </c>
      <c r="L285" s="116">
        <f t="shared" ref="L285:P285" si="116">L255+L258+L261+L264+L267+L270+L273+L276+L279+L282</f>
        <v>0</v>
      </c>
      <c r="M285" s="116">
        <f t="shared" si="116"/>
        <v>57797.66</v>
      </c>
      <c r="N285" s="116">
        <f t="shared" si="116"/>
        <v>1146394.98</v>
      </c>
      <c r="O285" s="116">
        <f t="shared" si="116"/>
        <v>0</v>
      </c>
      <c r="P285" s="116">
        <f t="shared" si="116"/>
        <v>0</v>
      </c>
      <c r="Q285" s="116">
        <v>0</v>
      </c>
      <c r="R285" s="205"/>
    </row>
    <row r="286" spans="1:21" ht="40.5" customHeight="1" x14ac:dyDescent="0.25">
      <c r="A286" s="210"/>
      <c r="B286" s="210"/>
      <c r="C286" s="210"/>
      <c r="D286" s="210"/>
      <c r="E286" s="210"/>
      <c r="F286" s="210"/>
      <c r="G286" s="210"/>
      <c r="H286" s="210"/>
      <c r="I286" s="210"/>
      <c r="J286" s="112" t="s">
        <v>10</v>
      </c>
      <c r="K286" s="116">
        <f t="shared" ref="K286:P287" si="117">K256+K259+K262+K265+K268+K271+K274+K277+K280+K283</f>
        <v>742347.19000000006</v>
      </c>
      <c r="L286" s="116">
        <f t="shared" si="117"/>
        <v>0</v>
      </c>
      <c r="M286" s="116">
        <f t="shared" si="117"/>
        <v>36065.729999999996</v>
      </c>
      <c r="N286" s="116">
        <f>N256+N259+N262+N265+N268+N271+N274+N277+N280+N283</f>
        <v>706281.46</v>
      </c>
      <c r="O286" s="116">
        <f t="shared" si="117"/>
        <v>0</v>
      </c>
      <c r="P286" s="116">
        <f t="shared" si="117"/>
        <v>0</v>
      </c>
      <c r="Q286" s="116">
        <v>0</v>
      </c>
      <c r="R286" s="205"/>
    </row>
    <row r="287" spans="1:21" ht="60" customHeight="1" x14ac:dyDescent="0.25">
      <c r="A287" s="210"/>
      <c r="B287" s="210"/>
      <c r="C287" s="210"/>
      <c r="D287" s="210"/>
      <c r="E287" s="210"/>
      <c r="F287" s="210"/>
      <c r="G287" s="210"/>
      <c r="H287" s="210"/>
      <c r="I287" s="210"/>
      <c r="J287" s="112" t="s">
        <v>11</v>
      </c>
      <c r="K287" s="116">
        <f t="shared" si="117"/>
        <v>461845.45</v>
      </c>
      <c r="L287" s="116">
        <f t="shared" si="117"/>
        <v>0</v>
      </c>
      <c r="M287" s="116">
        <f t="shared" si="117"/>
        <v>21731.93</v>
      </c>
      <c r="N287" s="116">
        <f t="shared" si="117"/>
        <v>440113.52</v>
      </c>
      <c r="O287" s="116">
        <f t="shared" si="117"/>
        <v>0</v>
      </c>
      <c r="P287" s="116">
        <f t="shared" si="117"/>
        <v>0</v>
      </c>
      <c r="Q287" s="116">
        <v>0</v>
      </c>
      <c r="R287" s="205"/>
    </row>
    <row r="288" spans="1:21" ht="25.5" customHeight="1" x14ac:dyDescent="0.25">
      <c r="A288" s="217" t="s">
        <v>414</v>
      </c>
      <c r="B288" s="217"/>
      <c r="C288" s="217"/>
      <c r="D288" s="217"/>
      <c r="E288" s="217"/>
      <c r="F288" s="217"/>
      <c r="G288" s="217"/>
      <c r="H288" s="217"/>
      <c r="I288" s="217"/>
      <c r="J288" s="217"/>
      <c r="K288" s="217"/>
      <c r="L288" s="217"/>
      <c r="M288" s="217"/>
      <c r="N288" s="217"/>
      <c r="O288" s="217"/>
      <c r="P288" s="217"/>
      <c r="Q288" s="217"/>
      <c r="R288" s="217"/>
    </row>
    <row r="289" spans="1:18" ht="30" customHeight="1" x14ac:dyDescent="0.25">
      <c r="A289" s="205">
        <v>1</v>
      </c>
      <c r="B289" s="205" t="s">
        <v>156</v>
      </c>
      <c r="C289" s="205" t="s">
        <v>245</v>
      </c>
      <c r="D289" s="205" t="s">
        <v>246</v>
      </c>
      <c r="E289" s="205" t="s">
        <v>210</v>
      </c>
      <c r="F289" s="205" t="s">
        <v>394</v>
      </c>
      <c r="G289" s="206">
        <v>45945</v>
      </c>
      <c r="H289" s="209">
        <f>N289</f>
        <v>235570.91999999998</v>
      </c>
      <c r="I289" s="1">
        <v>0</v>
      </c>
      <c r="J289" s="112" t="s">
        <v>14</v>
      </c>
      <c r="K289" s="113">
        <f>K290+K291</f>
        <v>448090.94999999995</v>
      </c>
      <c r="L289" s="113">
        <f t="shared" ref="L289:P289" si="118">L290+L291</f>
        <v>0</v>
      </c>
      <c r="M289" s="113">
        <f t="shared" si="118"/>
        <v>212520.03</v>
      </c>
      <c r="N289" s="113">
        <f t="shared" si="118"/>
        <v>235570.91999999998</v>
      </c>
      <c r="O289" s="113">
        <f t="shared" si="118"/>
        <v>0</v>
      </c>
      <c r="P289" s="113">
        <f t="shared" si="118"/>
        <v>0</v>
      </c>
      <c r="Q289" s="1">
        <v>0</v>
      </c>
      <c r="R289" s="205" t="s">
        <v>181</v>
      </c>
    </row>
    <row r="290" spans="1:18" ht="46.5" customHeight="1" x14ac:dyDescent="0.25">
      <c r="A290" s="205"/>
      <c r="B290" s="205"/>
      <c r="C290" s="205"/>
      <c r="D290" s="249"/>
      <c r="E290" s="205"/>
      <c r="F290" s="205"/>
      <c r="G290" s="206"/>
      <c r="H290" s="209"/>
      <c r="I290" s="1">
        <v>0</v>
      </c>
      <c r="J290" s="112" t="s">
        <v>197</v>
      </c>
      <c r="K290" s="113">
        <f>SUM(L290:P290)</f>
        <v>239654.99</v>
      </c>
      <c r="L290" s="113">
        <v>0</v>
      </c>
      <c r="M290" s="113">
        <v>132612.5</v>
      </c>
      <c r="N290" s="113">
        <v>107042.49</v>
      </c>
      <c r="O290" s="113">
        <v>0</v>
      </c>
      <c r="P290" s="113">
        <v>0</v>
      </c>
      <c r="Q290" s="1">
        <v>0</v>
      </c>
      <c r="R290" s="205"/>
    </row>
    <row r="291" spans="1:18" ht="63.75" customHeight="1" x14ac:dyDescent="0.25">
      <c r="A291" s="205"/>
      <c r="B291" s="205"/>
      <c r="C291" s="205"/>
      <c r="D291" s="249"/>
      <c r="E291" s="205"/>
      <c r="F291" s="205"/>
      <c r="G291" s="206"/>
      <c r="H291" s="209"/>
      <c r="I291" s="1">
        <v>0</v>
      </c>
      <c r="J291" s="112" t="s">
        <v>18</v>
      </c>
      <c r="K291" s="113">
        <f>SUM(L291:P291)</f>
        <v>208435.96</v>
      </c>
      <c r="L291" s="113">
        <v>0</v>
      </c>
      <c r="M291" s="113">
        <v>79907.53</v>
      </c>
      <c r="N291" s="113">
        <v>128528.43</v>
      </c>
      <c r="O291" s="113">
        <v>0</v>
      </c>
      <c r="P291" s="113">
        <v>0</v>
      </c>
      <c r="Q291" s="1">
        <v>0</v>
      </c>
      <c r="R291" s="205"/>
    </row>
    <row r="292" spans="1:18" ht="30.75" customHeight="1" x14ac:dyDescent="0.25">
      <c r="A292" s="227" t="s">
        <v>428</v>
      </c>
      <c r="B292" s="228"/>
      <c r="C292" s="228"/>
      <c r="D292" s="228"/>
      <c r="E292" s="228"/>
      <c r="F292" s="228"/>
      <c r="G292" s="228"/>
      <c r="H292" s="228"/>
      <c r="I292" s="229"/>
      <c r="J292" s="112" t="s">
        <v>8</v>
      </c>
      <c r="K292" s="116">
        <f>K289</f>
        <v>448090.94999999995</v>
      </c>
      <c r="L292" s="116">
        <f t="shared" ref="L292:P292" si="119">L289</f>
        <v>0</v>
      </c>
      <c r="M292" s="116">
        <f t="shared" si="119"/>
        <v>212520.03</v>
      </c>
      <c r="N292" s="116">
        <f t="shared" si="119"/>
        <v>235570.91999999998</v>
      </c>
      <c r="O292" s="116">
        <f t="shared" si="119"/>
        <v>0</v>
      </c>
      <c r="P292" s="116">
        <f t="shared" si="119"/>
        <v>0</v>
      </c>
      <c r="Q292" s="116">
        <v>0</v>
      </c>
      <c r="R292" s="211"/>
    </row>
    <row r="293" spans="1:18" ht="40.5" customHeight="1" x14ac:dyDescent="0.25">
      <c r="A293" s="230"/>
      <c r="B293" s="231"/>
      <c r="C293" s="231"/>
      <c r="D293" s="231"/>
      <c r="E293" s="231"/>
      <c r="F293" s="231"/>
      <c r="G293" s="231"/>
      <c r="H293" s="231"/>
      <c r="I293" s="232"/>
      <c r="J293" s="112" t="s">
        <v>10</v>
      </c>
      <c r="K293" s="116">
        <f t="shared" ref="K293:P294" si="120">K290</f>
        <v>239654.99</v>
      </c>
      <c r="L293" s="116">
        <f t="shared" si="120"/>
        <v>0</v>
      </c>
      <c r="M293" s="116">
        <f t="shared" si="120"/>
        <v>132612.5</v>
      </c>
      <c r="N293" s="116">
        <f t="shared" si="120"/>
        <v>107042.49</v>
      </c>
      <c r="O293" s="116">
        <f t="shared" si="120"/>
        <v>0</v>
      </c>
      <c r="P293" s="116">
        <f t="shared" si="120"/>
        <v>0</v>
      </c>
      <c r="Q293" s="116">
        <v>0</v>
      </c>
      <c r="R293" s="212"/>
    </row>
    <row r="294" spans="1:18" ht="60" customHeight="1" x14ac:dyDescent="0.25">
      <c r="A294" s="233"/>
      <c r="B294" s="234"/>
      <c r="C294" s="234"/>
      <c r="D294" s="234"/>
      <c r="E294" s="234"/>
      <c r="F294" s="234"/>
      <c r="G294" s="234"/>
      <c r="H294" s="234"/>
      <c r="I294" s="235"/>
      <c r="J294" s="112" t="s">
        <v>11</v>
      </c>
      <c r="K294" s="116">
        <f t="shared" si="120"/>
        <v>208435.96</v>
      </c>
      <c r="L294" s="116">
        <f t="shared" si="120"/>
        <v>0</v>
      </c>
      <c r="M294" s="116">
        <f t="shared" si="120"/>
        <v>79907.53</v>
      </c>
      <c r="N294" s="116">
        <f t="shared" si="120"/>
        <v>128528.43</v>
      </c>
      <c r="O294" s="116">
        <f t="shared" si="120"/>
        <v>0</v>
      </c>
      <c r="P294" s="116">
        <f t="shared" si="120"/>
        <v>0</v>
      </c>
      <c r="Q294" s="116">
        <v>0</v>
      </c>
      <c r="R294" s="213"/>
    </row>
    <row r="295" spans="1:18" ht="20.25" customHeight="1" x14ac:dyDescent="0.3">
      <c r="A295" s="62"/>
      <c r="B295" s="63"/>
      <c r="C295" s="64"/>
      <c r="D295" s="64"/>
      <c r="E295" s="64"/>
      <c r="F295" s="64"/>
      <c r="G295" s="64"/>
      <c r="H295" s="64">
        <f>SUM(H11:H291)</f>
        <v>22601629.39539</v>
      </c>
      <c r="I295" s="64">
        <f>I63+I12+I15+I18+I21+I24+I27+I30+I100+I106+I119+I128+I136+I139+I142+I190+I196+I199+I202+I205+I208+I92+I223+I226+I33+I36+I39+I103+I145+I211+I214+I217+I220+I229+I232+I42+I152+I258+I177+I45+I48+I51+I54+I57+I60+I69+I79+I82</f>
        <v>253696.43887000001</v>
      </c>
      <c r="J295" s="114" t="s">
        <v>14</v>
      </c>
      <c r="K295" s="64">
        <f t="shared" ref="K295:P295" si="121">K190+K100+K12+K196+K199+K106+K63+K119+K128+K136+K139+K202+K205+K15+K18+K21+K24+K27+K30+K208+K142+K92+K211+K217+K220+K223+K226+K103+K33+K36+K39+K145+K214+K229+K232+K42+K248+K152+K162+K165+K168+K171+K289+K235+K238+K45+K174+K177+K255+K258+K261+K264+K267+K270+K273+K276+K279+K282+K180+K183+K48+K51+K54+K57+K60+K66+K69+K79+K82+K193+K241+K85+K109</f>
        <v>18975898.82852</v>
      </c>
      <c r="L295" s="64">
        <f t="shared" si="121"/>
        <v>697380.40652000008</v>
      </c>
      <c r="M295" s="64">
        <f t="shared" si="121"/>
        <v>2441444.6520000002</v>
      </c>
      <c r="N295" s="64">
        <f t="shared" si="121"/>
        <v>5416766.1699999981</v>
      </c>
      <c r="O295" s="64">
        <f t="shared" si="121"/>
        <v>6098329.6499999994</v>
      </c>
      <c r="P295" s="64">
        <f t="shared" si="121"/>
        <v>4331407.9499999993</v>
      </c>
      <c r="Q295" s="64">
        <f>Q190+Q100+Q12+Q196+Q199+Q106+Q63+Q119+Q128+Q136+Q139+Q202+Q205+Q15+Q18+Q21+Q24+Q27+Q30+Q208+Q142+Q92+Q211+Q217+Q220+Q223+Q226+Q103+Q33+Q36+Q39+Q145+Q214+Q229+Q232+Q42+Q248+Q152+Q162+Q165+Q168+Q171+Q289+Q235+Q238+Q45+Q174+Q177+Q255+Q258+Q261+Q264+Q267+Q270+Q273+Q276+Q279+Q282+Q180+Q183+Q48+Q51+Q54+Q57+Q60+Q66+Q69+Q79+Q82+Q193+Q241</f>
        <v>0</v>
      </c>
      <c r="R295" s="65"/>
    </row>
    <row r="296" spans="1:18" ht="16.5" x14ac:dyDescent="0.25">
      <c r="A296" s="66"/>
      <c r="B296" s="67"/>
      <c r="C296" s="67"/>
      <c r="D296" s="67"/>
      <c r="E296" s="67"/>
      <c r="F296" s="67"/>
      <c r="G296" s="67"/>
      <c r="H296" s="67"/>
      <c r="Q296" s="69"/>
      <c r="R296" s="70"/>
    </row>
    <row r="297" spans="1:18" ht="16.5" x14ac:dyDescent="0.25">
      <c r="A297" s="66"/>
      <c r="B297" s="67"/>
      <c r="C297" s="67"/>
      <c r="D297" s="67"/>
      <c r="E297" s="67"/>
      <c r="F297" s="67"/>
      <c r="G297" s="67"/>
      <c r="H297" s="67"/>
      <c r="Q297" s="71" t="s">
        <v>157</v>
      </c>
      <c r="R297" s="70"/>
    </row>
    <row r="298" spans="1:18" ht="16.5" x14ac:dyDescent="0.25">
      <c r="A298" s="66"/>
      <c r="B298" s="67"/>
      <c r="C298" s="67"/>
      <c r="D298" s="67"/>
      <c r="E298" s="67"/>
      <c r="F298" s="67"/>
      <c r="G298" s="67"/>
      <c r="H298" s="67"/>
      <c r="Q298" s="69"/>
      <c r="R298" s="70"/>
    </row>
    <row r="299" spans="1:18" s="56" customFormat="1" ht="21" customHeight="1" x14ac:dyDescent="0.3">
      <c r="A299" s="72" t="s">
        <v>355</v>
      </c>
      <c r="B299" s="72"/>
      <c r="C299" s="73"/>
      <c r="D299" s="73"/>
      <c r="E299" s="73"/>
      <c r="F299" s="73"/>
      <c r="G299" s="73"/>
      <c r="H299" s="73"/>
      <c r="I299" s="74"/>
      <c r="J299" s="75"/>
      <c r="O299" s="76" t="s">
        <v>356</v>
      </c>
      <c r="P299" s="77"/>
      <c r="Q299" s="77"/>
    </row>
    <row r="300" spans="1:18" ht="18.75" customHeight="1" x14ac:dyDescent="0.25">
      <c r="B300" s="78"/>
      <c r="C300" s="79"/>
      <c r="D300" s="79"/>
      <c r="E300" s="79"/>
      <c r="F300" s="79"/>
      <c r="G300" s="79"/>
      <c r="H300" s="79"/>
      <c r="L300" s="80"/>
      <c r="O300" s="41"/>
    </row>
    <row r="301" spans="1:18" ht="18.75" x14ac:dyDescent="0.3">
      <c r="A301" s="81"/>
      <c r="B301" s="82"/>
      <c r="C301" s="80"/>
      <c r="D301" s="80"/>
      <c r="E301" s="80"/>
      <c r="F301" s="80"/>
      <c r="G301" s="80"/>
      <c r="H301" s="80"/>
      <c r="I301" s="82"/>
      <c r="J301" s="83"/>
      <c r="O301" s="81"/>
    </row>
    <row r="303" spans="1:18" ht="26.25" x14ac:dyDescent="0.4">
      <c r="K303" s="58"/>
      <c r="L303" s="84"/>
      <c r="M303" s="84"/>
      <c r="N303" s="84"/>
      <c r="O303" s="84"/>
      <c r="P303" s="84"/>
      <c r="Q303" s="58"/>
    </row>
    <row r="304" spans="1:18" ht="26.25" x14ac:dyDescent="0.4">
      <c r="K304" s="58"/>
      <c r="L304" s="84"/>
      <c r="M304" s="84"/>
      <c r="N304" s="84"/>
      <c r="O304" s="84"/>
      <c r="P304" s="84"/>
      <c r="Q304" s="58"/>
    </row>
    <row r="305" spans="11:17" ht="26.25" x14ac:dyDescent="0.4">
      <c r="K305" s="58"/>
      <c r="L305" s="84"/>
      <c r="M305" s="84"/>
      <c r="N305" s="84"/>
      <c r="O305" s="84"/>
      <c r="P305" s="84"/>
      <c r="Q305" s="58"/>
    </row>
    <row r="306" spans="11:17" ht="26.25" x14ac:dyDescent="0.4">
      <c r="K306" s="58"/>
      <c r="L306" s="84"/>
      <c r="M306" s="84"/>
      <c r="N306" s="84"/>
    </row>
    <row r="309" spans="11:17" x14ac:dyDescent="0.25">
      <c r="L309" s="47"/>
      <c r="M309" s="47"/>
      <c r="N309" s="47"/>
    </row>
    <row r="310" spans="11:17" x14ac:dyDescent="0.25">
      <c r="L310" s="47"/>
      <c r="M310" s="47"/>
      <c r="N310" s="47"/>
    </row>
    <row r="311" spans="11:17" x14ac:dyDescent="0.25">
      <c r="L311" s="47"/>
      <c r="M311" s="47"/>
      <c r="N311" s="47"/>
    </row>
    <row r="312" spans="11:17" x14ac:dyDescent="0.25">
      <c r="L312" s="47"/>
      <c r="M312" s="47"/>
      <c r="N312" s="47"/>
    </row>
  </sheetData>
  <mergeCells count="747">
    <mergeCell ref="B72:B74"/>
    <mergeCell ref="C72:C74"/>
    <mergeCell ref="D72:D74"/>
    <mergeCell ref="E72:E74"/>
    <mergeCell ref="F72:F74"/>
    <mergeCell ref="G72:G74"/>
    <mergeCell ref="H72:H74"/>
    <mergeCell ref="R72:R74"/>
    <mergeCell ref="R186:R188"/>
    <mergeCell ref="D183:D185"/>
    <mergeCell ref="G183:G185"/>
    <mergeCell ref="R148:R150"/>
    <mergeCell ref="D162:D164"/>
    <mergeCell ref="D174:D176"/>
    <mergeCell ref="E174:E176"/>
    <mergeCell ref="F174:F176"/>
    <mergeCell ref="G174:G176"/>
    <mergeCell ref="R174:R176"/>
    <mergeCell ref="R168:R170"/>
    <mergeCell ref="H171:H173"/>
    <mergeCell ref="R171:R173"/>
    <mergeCell ref="H168:H170"/>
    <mergeCell ref="R162:R164"/>
    <mergeCell ref="H155:H157"/>
    <mergeCell ref="R152:R154"/>
    <mergeCell ref="A151:R151"/>
    <mergeCell ref="A171:A173"/>
    <mergeCell ref="R180:R182"/>
    <mergeCell ref="A183:A185"/>
    <mergeCell ref="R177:R179"/>
    <mergeCell ref="B171:B173"/>
    <mergeCell ref="C171:C173"/>
    <mergeCell ref="A292:I294"/>
    <mergeCell ref="R292:R294"/>
    <mergeCell ref="A288:R288"/>
    <mergeCell ref="A289:A291"/>
    <mergeCell ref="B289:B291"/>
    <mergeCell ref="C289:C291"/>
    <mergeCell ref="D289:D291"/>
    <mergeCell ref="E289:E291"/>
    <mergeCell ref="F289:F291"/>
    <mergeCell ref="G289:G291"/>
    <mergeCell ref="H289:H291"/>
    <mergeCell ref="R289:R291"/>
    <mergeCell ref="G199:G201"/>
    <mergeCell ref="C199:C201"/>
    <mergeCell ref="E220:E222"/>
    <mergeCell ref="R211:R213"/>
    <mergeCell ref="B220:B222"/>
    <mergeCell ref="R199:R201"/>
    <mergeCell ref="C217:C219"/>
    <mergeCell ref="H199:H201"/>
    <mergeCell ref="E202:E204"/>
    <mergeCell ref="H202:H204"/>
    <mergeCell ref="C205:C207"/>
    <mergeCell ref="D205:D207"/>
    <mergeCell ref="C220:C222"/>
    <mergeCell ref="H220:H222"/>
    <mergeCell ref="F220:F222"/>
    <mergeCell ref="C208:C210"/>
    <mergeCell ref="G208:G210"/>
    <mergeCell ref="G217:G219"/>
    <mergeCell ref="H208:H210"/>
    <mergeCell ref="E211:E213"/>
    <mergeCell ref="F211:F213"/>
    <mergeCell ref="D214:D216"/>
    <mergeCell ref="H205:H207"/>
    <mergeCell ref="R205:R207"/>
    <mergeCell ref="H217:H219"/>
    <mergeCell ref="H211:H213"/>
    <mergeCell ref="A199:A201"/>
    <mergeCell ref="E199:E201"/>
    <mergeCell ref="F202:F204"/>
    <mergeCell ref="B199:B201"/>
    <mergeCell ref="D208:D210"/>
    <mergeCell ref="B208:B210"/>
    <mergeCell ref="F199:F201"/>
    <mergeCell ref="B211:B213"/>
    <mergeCell ref="D211:D213"/>
    <mergeCell ref="C211:C213"/>
    <mergeCell ref="A202:A204"/>
    <mergeCell ref="A211:A213"/>
    <mergeCell ref="E205:E207"/>
    <mergeCell ref="F205:F207"/>
    <mergeCell ref="B205:B207"/>
    <mergeCell ref="D199:D201"/>
    <mergeCell ref="E208:E210"/>
    <mergeCell ref="F208:F210"/>
    <mergeCell ref="B226:B228"/>
    <mergeCell ref="C226:C228"/>
    <mergeCell ref="D226:D228"/>
    <mergeCell ref="A244:I246"/>
    <mergeCell ref="R244:R246"/>
    <mergeCell ref="B202:B204"/>
    <mergeCell ref="A220:A222"/>
    <mergeCell ref="B214:B216"/>
    <mergeCell ref="G211:G213"/>
    <mergeCell ref="A205:A207"/>
    <mergeCell ref="A208:A210"/>
    <mergeCell ref="C202:C204"/>
    <mergeCell ref="D202:D204"/>
    <mergeCell ref="E214:E216"/>
    <mergeCell ref="F214:F216"/>
    <mergeCell ref="A217:A219"/>
    <mergeCell ref="R208:R210"/>
    <mergeCell ref="R202:R204"/>
    <mergeCell ref="B217:B219"/>
    <mergeCell ref="C214:C216"/>
    <mergeCell ref="H214:H216"/>
    <mergeCell ref="G202:G204"/>
    <mergeCell ref="G214:G216"/>
    <mergeCell ref="A223:A225"/>
    <mergeCell ref="D223:D225"/>
    <mergeCell ref="D220:D222"/>
    <mergeCell ref="R223:R225"/>
    <mergeCell ref="F226:F228"/>
    <mergeCell ref="G226:G228"/>
    <mergeCell ref="H226:H228"/>
    <mergeCell ref="H223:H225"/>
    <mergeCell ref="D229:D231"/>
    <mergeCell ref="E229:E231"/>
    <mergeCell ref="E226:E228"/>
    <mergeCell ref="F223:F225"/>
    <mergeCell ref="G220:G222"/>
    <mergeCell ref="C100:C102"/>
    <mergeCell ref="C106:C108"/>
    <mergeCell ref="D106:D108"/>
    <mergeCell ref="A109:A111"/>
    <mergeCell ref="B109:B111"/>
    <mergeCell ref="C119:C122"/>
    <mergeCell ref="C109:C111"/>
    <mergeCell ref="D109:D111"/>
    <mergeCell ref="C103:C105"/>
    <mergeCell ref="D103:D105"/>
    <mergeCell ref="A115:I117"/>
    <mergeCell ref="F109:F111"/>
    <mergeCell ref="G109:G111"/>
    <mergeCell ref="F100:F102"/>
    <mergeCell ref="D100:D102"/>
    <mergeCell ref="E103:E105"/>
    <mergeCell ref="G100:G102"/>
    <mergeCell ref="H100:H102"/>
    <mergeCell ref="A112:A114"/>
    <mergeCell ref="B112:B114"/>
    <mergeCell ref="C112:C114"/>
    <mergeCell ref="D112:D114"/>
    <mergeCell ref="E112:E114"/>
    <mergeCell ref="F112:F114"/>
    <mergeCell ref="S45:S47"/>
    <mergeCell ref="D60:D62"/>
    <mergeCell ref="E60:E62"/>
    <mergeCell ref="G79:G81"/>
    <mergeCell ref="A66:A68"/>
    <mergeCell ref="B66:B68"/>
    <mergeCell ref="C66:C68"/>
    <mergeCell ref="D66:D68"/>
    <mergeCell ref="E66:E68"/>
    <mergeCell ref="F66:F68"/>
    <mergeCell ref="E79:E81"/>
    <mergeCell ref="F79:F81"/>
    <mergeCell ref="E69:E71"/>
    <mergeCell ref="H45:H47"/>
    <mergeCell ref="E54:E56"/>
    <mergeCell ref="F54:F56"/>
    <mergeCell ref="G54:G56"/>
    <mergeCell ref="H54:H56"/>
    <mergeCell ref="R54:R56"/>
    <mergeCell ref="R63:R65"/>
    <mergeCell ref="A78:R78"/>
    <mergeCell ref="S48:S50"/>
    <mergeCell ref="D51:D53"/>
    <mergeCell ref="E51:E53"/>
    <mergeCell ref="G69:G71"/>
    <mergeCell ref="H69:H71"/>
    <mergeCell ref="A45:A47"/>
    <mergeCell ref="B45:B47"/>
    <mergeCell ref="C45:C47"/>
    <mergeCell ref="D45:D47"/>
    <mergeCell ref="A51:A53"/>
    <mergeCell ref="B51:B53"/>
    <mergeCell ref="C51:C53"/>
    <mergeCell ref="S42:S44"/>
    <mergeCell ref="A42:A44"/>
    <mergeCell ref="B42:B44"/>
    <mergeCell ref="C42:C44"/>
    <mergeCell ref="D42:D44"/>
    <mergeCell ref="E42:E44"/>
    <mergeCell ref="F42:F44"/>
    <mergeCell ref="E92:E94"/>
    <mergeCell ref="A106:A108"/>
    <mergeCell ref="B106:B108"/>
    <mergeCell ref="R79:R81"/>
    <mergeCell ref="F45:F47"/>
    <mergeCell ref="G45:G47"/>
    <mergeCell ref="R69:R71"/>
    <mergeCell ref="R57:R59"/>
    <mergeCell ref="R48:R50"/>
    <mergeCell ref="H79:H81"/>
    <mergeCell ref="G66:G68"/>
    <mergeCell ref="H60:H62"/>
    <mergeCell ref="R60:R62"/>
    <mergeCell ref="R45:R47"/>
    <mergeCell ref="R75:R77"/>
    <mergeCell ref="R66:R68"/>
    <mergeCell ref="F69:F71"/>
    <mergeCell ref="P1:R1"/>
    <mergeCell ref="P2:R2"/>
    <mergeCell ref="D217:D219"/>
    <mergeCell ref="E217:E219"/>
    <mergeCell ref="G190:G192"/>
    <mergeCell ref="H190:H192"/>
    <mergeCell ref="R214:R216"/>
    <mergeCell ref="R136:R138"/>
    <mergeCell ref="F136:F138"/>
    <mergeCell ref="R123:R126"/>
    <mergeCell ref="A118:R118"/>
    <mergeCell ref="H42:H44"/>
    <mergeCell ref="R42:R44"/>
    <mergeCell ref="A75:I77"/>
    <mergeCell ref="A91:R91"/>
    <mergeCell ref="H92:H94"/>
    <mergeCell ref="R92:R94"/>
    <mergeCell ref="B145:B147"/>
    <mergeCell ref="E145:E147"/>
    <mergeCell ref="G128:G130"/>
    <mergeCell ref="R36:R38"/>
    <mergeCell ref="A33:A35"/>
    <mergeCell ref="A214:A216"/>
    <mergeCell ref="B92:B94"/>
    <mergeCell ref="A11:R11"/>
    <mergeCell ref="A12:A14"/>
    <mergeCell ref="B12:B14"/>
    <mergeCell ref="C162:C164"/>
    <mergeCell ref="R155:R157"/>
    <mergeCell ref="E171:E173"/>
    <mergeCell ref="B168:B170"/>
    <mergeCell ref="A165:A167"/>
    <mergeCell ref="B165:B167"/>
    <mergeCell ref="F165:F167"/>
    <mergeCell ref="G165:G167"/>
    <mergeCell ref="H66:H68"/>
    <mergeCell ref="B139:B141"/>
    <mergeCell ref="D128:D130"/>
    <mergeCell ref="E128:E130"/>
    <mergeCell ref="E142:E144"/>
    <mergeCell ref="F142:F144"/>
    <mergeCell ref="G136:G138"/>
    <mergeCell ref="H136:H138"/>
    <mergeCell ref="G139:G141"/>
    <mergeCell ref="C139:C141"/>
    <mergeCell ref="R12:R14"/>
    <mergeCell ref="F12:F14"/>
    <mergeCell ref="G12:G14"/>
    <mergeCell ref="P4:R4"/>
    <mergeCell ref="C5:O5"/>
    <mergeCell ref="A10:R10"/>
    <mergeCell ref="A7:A8"/>
    <mergeCell ref="B7:B8"/>
    <mergeCell ref="C7:C8"/>
    <mergeCell ref="D7:D8"/>
    <mergeCell ref="E7:E8"/>
    <mergeCell ref="G7:G8"/>
    <mergeCell ref="H7:H8"/>
    <mergeCell ref="I7:I8"/>
    <mergeCell ref="J7:J8"/>
    <mergeCell ref="K7:P7"/>
    <mergeCell ref="F7:F8"/>
    <mergeCell ref="Q7:Q8"/>
    <mergeCell ref="R7:R8"/>
    <mergeCell ref="R30:R32"/>
    <mergeCell ref="H12:H14"/>
    <mergeCell ref="F18:F20"/>
    <mergeCell ref="G18:G20"/>
    <mergeCell ref="F15:F17"/>
    <mergeCell ref="H27:H29"/>
    <mergeCell ref="R27:R29"/>
    <mergeCell ref="R21:R23"/>
    <mergeCell ref="H15:H17"/>
    <mergeCell ref="R15:R17"/>
    <mergeCell ref="F21:F23"/>
    <mergeCell ref="G21:G23"/>
    <mergeCell ref="H21:H23"/>
    <mergeCell ref="G15:G17"/>
    <mergeCell ref="R24:R26"/>
    <mergeCell ref="G24:G26"/>
    <mergeCell ref="H24:H26"/>
    <mergeCell ref="R18:R20"/>
    <mergeCell ref="G27:G29"/>
    <mergeCell ref="G30:G32"/>
    <mergeCell ref="A88:I90"/>
    <mergeCell ref="F139:F141"/>
    <mergeCell ref="E100:E102"/>
    <mergeCell ref="F128:F130"/>
    <mergeCell ref="H106:H108"/>
    <mergeCell ref="H128:H130"/>
    <mergeCell ref="A127:R127"/>
    <mergeCell ref="A128:A130"/>
    <mergeCell ref="B128:B130"/>
    <mergeCell ref="E106:E108"/>
    <mergeCell ref="R103:R105"/>
    <mergeCell ref="F103:F105"/>
    <mergeCell ref="G103:G105"/>
    <mergeCell ref="H103:H105"/>
    <mergeCell ref="D92:D94"/>
    <mergeCell ref="A95:I97"/>
    <mergeCell ref="A98:R98"/>
    <mergeCell ref="R95:R97"/>
    <mergeCell ref="A92:A94"/>
    <mergeCell ref="F92:F94"/>
    <mergeCell ref="G92:G94"/>
    <mergeCell ref="R88:R90"/>
    <mergeCell ref="A99:R99"/>
    <mergeCell ref="B100:B102"/>
    <mergeCell ref="C12:C14"/>
    <mergeCell ref="C152:C154"/>
    <mergeCell ref="D152:D154"/>
    <mergeCell ref="C15:C17"/>
    <mergeCell ref="D15:D17"/>
    <mergeCell ref="A103:A105"/>
    <mergeCell ref="C92:C94"/>
    <mergeCell ref="B103:B105"/>
    <mergeCell ref="A100:A102"/>
    <mergeCell ref="A148:I150"/>
    <mergeCell ref="H152:H154"/>
    <mergeCell ref="A15:A17"/>
    <mergeCell ref="C21:C23"/>
    <mergeCell ref="H18:H20"/>
    <mergeCell ref="G63:G65"/>
    <mergeCell ref="H63:H65"/>
    <mergeCell ref="F63:F65"/>
    <mergeCell ref="C30:C32"/>
    <mergeCell ref="D30:D32"/>
    <mergeCell ref="G42:G44"/>
    <mergeCell ref="H30:H32"/>
    <mergeCell ref="E24:E26"/>
    <mergeCell ref="A18:A20"/>
    <mergeCell ref="B18:B20"/>
    <mergeCell ref="H33:H35"/>
    <mergeCell ref="R33:R35"/>
    <mergeCell ref="C33:C35"/>
    <mergeCell ref="F33:F35"/>
    <mergeCell ref="G33:G35"/>
    <mergeCell ref="E33:E35"/>
    <mergeCell ref="F60:F62"/>
    <mergeCell ref="G60:G62"/>
    <mergeCell ref="E45:E47"/>
    <mergeCell ref="C57:C59"/>
    <mergeCell ref="D57:D59"/>
    <mergeCell ref="H36:H38"/>
    <mergeCell ref="H57:H59"/>
    <mergeCell ref="R39:R41"/>
    <mergeCell ref="C39:C41"/>
    <mergeCell ref="D39:D41"/>
    <mergeCell ref="E39:E41"/>
    <mergeCell ref="F39:F41"/>
    <mergeCell ref="G39:G41"/>
    <mergeCell ref="H39:H41"/>
    <mergeCell ref="E30:E32"/>
    <mergeCell ref="E57:E59"/>
    <mergeCell ref="F57:F59"/>
    <mergeCell ref="G57:G59"/>
    <mergeCell ref="E36:E38"/>
    <mergeCell ref="F36:F38"/>
    <mergeCell ref="F30:F32"/>
    <mergeCell ref="B15:B17"/>
    <mergeCell ref="D24:D26"/>
    <mergeCell ref="G36:G38"/>
    <mergeCell ref="E15:E17"/>
    <mergeCell ref="E21:E23"/>
    <mergeCell ref="F27:F29"/>
    <mergeCell ref="F24:F26"/>
    <mergeCell ref="B39:B41"/>
    <mergeCell ref="D12:D14"/>
    <mergeCell ref="E12:E14"/>
    <mergeCell ref="A21:A23"/>
    <mergeCell ref="B21:B23"/>
    <mergeCell ref="A63:A65"/>
    <mergeCell ref="B63:B65"/>
    <mergeCell ref="C63:C65"/>
    <mergeCell ref="D63:D65"/>
    <mergeCell ref="E63:E65"/>
    <mergeCell ref="A27:A29"/>
    <mergeCell ref="B27:B29"/>
    <mergeCell ref="C27:C29"/>
    <mergeCell ref="D27:D29"/>
    <mergeCell ref="E27:E29"/>
    <mergeCell ref="E18:E20"/>
    <mergeCell ref="C18:C20"/>
    <mergeCell ref="D18:D20"/>
    <mergeCell ref="D21:D23"/>
    <mergeCell ref="C36:C38"/>
    <mergeCell ref="D36:D38"/>
    <mergeCell ref="A24:A26"/>
    <mergeCell ref="D33:D35"/>
    <mergeCell ref="B24:B26"/>
    <mergeCell ref="C24:C26"/>
    <mergeCell ref="R115:R117"/>
    <mergeCell ref="R142:R144"/>
    <mergeCell ref="H119:H122"/>
    <mergeCell ref="D145:D147"/>
    <mergeCell ref="A134:R134"/>
    <mergeCell ref="H139:H141"/>
    <mergeCell ref="A135:R135"/>
    <mergeCell ref="H109:H111"/>
    <mergeCell ref="R109:R111"/>
    <mergeCell ref="G112:G114"/>
    <mergeCell ref="H112:H114"/>
    <mergeCell ref="R112:R114"/>
    <mergeCell ref="A119:A122"/>
    <mergeCell ref="B119:B122"/>
    <mergeCell ref="D119:D122"/>
    <mergeCell ref="A136:A138"/>
    <mergeCell ref="B136:B138"/>
    <mergeCell ref="R145:R147"/>
    <mergeCell ref="D142:D144"/>
    <mergeCell ref="G142:G144"/>
    <mergeCell ref="R139:R141"/>
    <mergeCell ref="H145:H147"/>
    <mergeCell ref="D139:D141"/>
    <mergeCell ref="E139:E141"/>
    <mergeCell ref="F145:F147"/>
    <mergeCell ref="A131:I133"/>
    <mergeCell ref="A145:A147"/>
    <mergeCell ref="B142:B144"/>
    <mergeCell ref="C145:C147"/>
    <mergeCell ref="A139:A141"/>
    <mergeCell ref="A142:A144"/>
    <mergeCell ref="G145:G147"/>
    <mergeCell ref="C142:C144"/>
    <mergeCell ref="E136:E138"/>
    <mergeCell ref="C136:C138"/>
    <mergeCell ref="D136:D138"/>
    <mergeCell ref="G106:G108"/>
    <mergeCell ref="F106:F108"/>
    <mergeCell ref="E119:E122"/>
    <mergeCell ref="F119:F122"/>
    <mergeCell ref="G119:G122"/>
    <mergeCell ref="E109:E111"/>
    <mergeCell ref="E196:E198"/>
    <mergeCell ref="C168:C170"/>
    <mergeCell ref="D168:D170"/>
    <mergeCell ref="E168:E170"/>
    <mergeCell ref="F168:F170"/>
    <mergeCell ref="E155:E157"/>
    <mergeCell ref="A161:R161"/>
    <mergeCell ref="A162:A164"/>
    <mergeCell ref="B162:B164"/>
    <mergeCell ref="D190:D192"/>
    <mergeCell ref="E190:E192"/>
    <mergeCell ref="R158:R160"/>
    <mergeCell ref="H183:H185"/>
    <mergeCell ref="G180:G182"/>
    <mergeCell ref="F180:F182"/>
    <mergeCell ref="G171:G173"/>
    <mergeCell ref="C177:C179"/>
    <mergeCell ref="A174:A176"/>
    <mergeCell ref="B174:B176"/>
    <mergeCell ref="A158:I160"/>
    <mergeCell ref="G177:G179"/>
    <mergeCell ref="H177:H179"/>
    <mergeCell ref="D171:D173"/>
    <mergeCell ref="F155:F157"/>
    <mergeCell ref="C193:C195"/>
    <mergeCell ref="E152:E154"/>
    <mergeCell ref="F152:F154"/>
    <mergeCell ref="G152:G154"/>
    <mergeCell ref="A152:A154"/>
    <mergeCell ref="B152:B154"/>
    <mergeCell ref="G155:G157"/>
    <mergeCell ref="F190:F192"/>
    <mergeCell ref="C190:C192"/>
    <mergeCell ref="B183:B185"/>
    <mergeCell ref="A186:I188"/>
    <mergeCell ref="D177:D179"/>
    <mergeCell ref="A177:A179"/>
    <mergeCell ref="F177:F179"/>
    <mergeCell ref="A168:A170"/>
    <mergeCell ref="E177:E179"/>
    <mergeCell ref="C155:C157"/>
    <mergeCell ref="D155:D157"/>
    <mergeCell ref="A155:A157"/>
    <mergeCell ref="B155:B157"/>
    <mergeCell ref="E162:E164"/>
    <mergeCell ref="H162:H164"/>
    <mergeCell ref="A190:A192"/>
    <mergeCell ref="E183:E185"/>
    <mergeCell ref="A36:A38"/>
    <mergeCell ref="B36:B38"/>
    <mergeCell ref="B79:B81"/>
    <mergeCell ref="C79:C81"/>
    <mergeCell ref="D79:D81"/>
    <mergeCell ref="B30:B32"/>
    <mergeCell ref="B33:B35"/>
    <mergeCell ref="A69:A71"/>
    <mergeCell ref="B69:B71"/>
    <mergeCell ref="C69:C71"/>
    <mergeCell ref="D69:D71"/>
    <mergeCell ref="A57:A59"/>
    <mergeCell ref="B57:B59"/>
    <mergeCell ref="A79:A81"/>
    <mergeCell ref="A60:A62"/>
    <mergeCell ref="B60:B62"/>
    <mergeCell ref="C60:C62"/>
    <mergeCell ref="A30:A32"/>
    <mergeCell ref="A54:A56"/>
    <mergeCell ref="B54:B56"/>
    <mergeCell ref="C54:C56"/>
    <mergeCell ref="D54:D56"/>
    <mergeCell ref="A39:A41"/>
    <mergeCell ref="A72:A74"/>
    <mergeCell ref="H142:H144"/>
    <mergeCell ref="R131:R133"/>
    <mergeCell ref="R128:R130"/>
    <mergeCell ref="R82:R84"/>
    <mergeCell ref="A85:A87"/>
    <mergeCell ref="B85:B87"/>
    <mergeCell ref="C85:C87"/>
    <mergeCell ref="D85:D87"/>
    <mergeCell ref="E85:E87"/>
    <mergeCell ref="F85:F87"/>
    <mergeCell ref="G85:G87"/>
    <mergeCell ref="H85:H87"/>
    <mergeCell ref="R85:R87"/>
    <mergeCell ref="B82:B84"/>
    <mergeCell ref="A82:A84"/>
    <mergeCell ref="C82:C84"/>
    <mergeCell ref="D82:D84"/>
    <mergeCell ref="E82:E84"/>
    <mergeCell ref="F82:F84"/>
    <mergeCell ref="G82:G84"/>
    <mergeCell ref="H82:H84"/>
    <mergeCell ref="R119:R122"/>
    <mergeCell ref="C128:C130"/>
    <mergeCell ref="A123:I126"/>
    <mergeCell ref="R100:R102"/>
    <mergeCell ref="R106:R108"/>
    <mergeCell ref="R196:R198"/>
    <mergeCell ref="A193:A195"/>
    <mergeCell ref="A189:R189"/>
    <mergeCell ref="G193:G195"/>
    <mergeCell ref="H193:H195"/>
    <mergeCell ref="B196:B198"/>
    <mergeCell ref="R193:R195"/>
    <mergeCell ref="D193:D195"/>
    <mergeCell ref="E193:E195"/>
    <mergeCell ref="A196:A198"/>
    <mergeCell ref="G196:G198"/>
    <mergeCell ref="F196:F198"/>
    <mergeCell ref="H196:H198"/>
    <mergeCell ref="F193:F195"/>
    <mergeCell ref="B193:B195"/>
    <mergeCell ref="C196:C198"/>
    <mergeCell ref="B190:B192"/>
    <mergeCell ref="D196:D198"/>
    <mergeCell ref="R190:R192"/>
    <mergeCell ref="G168:G170"/>
    <mergeCell ref="F162:F164"/>
    <mergeCell ref="G162:G164"/>
    <mergeCell ref="R248:R250"/>
    <mergeCell ref="H258:H260"/>
    <mergeCell ref="E258:E260"/>
    <mergeCell ref="A238:A240"/>
    <mergeCell ref="B238:B240"/>
    <mergeCell ref="C238:C240"/>
    <mergeCell ref="D238:D240"/>
    <mergeCell ref="F217:F219"/>
    <mergeCell ref="E232:E234"/>
    <mergeCell ref="R217:R219"/>
    <mergeCell ref="B223:B225"/>
    <mergeCell ref="A229:A231"/>
    <mergeCell ref="B229:B231"/>
    <mergeCell ref="C229:C231"/>
    <mergeCell ref="C223:C225"/>
    <mergeCell ref="E223:E225"/>
    <mergeCell ref="A226:A228"/>
    <mergeCell ref="R251:R253"/>
    <mergeCell ref="R229:R231"/>
    <mergeCell ref="F229:F231"/>
    <mergeCell ref="G229:G231"/>
    <mergeCell ref="H229:H231"/>
    <mergeCell ref="R220:R222"/>
    <mergeCell ref="R226:R228"/>
    <mergeCell ref="B232:B234"/>
    <mergeCell ref="C232:C234"/>
    <mergeCell ref="D232:D234"/>
    <mergeCell ref="F248:F250"/>
    <mergeCell ref="A232:A234"/>
    <mergeCell ref="A241:A243"/>
    <mergeCell ref="B241:B243"/>
    <mergeCell ref="C241:C243"/>
    <mergeCell ref="D241:D243"/>
    <mergeCell ref="A235:A237"/>
    <mergeCell ref="B235:B237"/>
    <mergeCell ref="C235:C237"/>
    <mergeCell ref="D235:D237"/>
    <mergeCell ref="A248:A250"/>
    <mergeCell ref="B248:B250"/>
    <mergeCell ref="C248:C250"/>
    <mergeCell ref="D248:D250"/>
    <mergeCell ref="G205:G207"/>
    <mergeCell ref="E241:E243"/>
    <mergeCell ref="F241:F243"/>
    <mergeCell ref="G241:G243"/>
    <mergeCell ref="H241:H243"/>
    <mergeCell ref="R241:R243"/>
    <mergeCell ref="R235:R237"/>
    <mergeCell ref="G223:G225"/>
    <mergeCell ref="G232:G234"/>
    <mergeCell ref="H232:H234"/>
    <mergeCell ref="R232:R234"/>
    <mergeCell ref="E238:E240"/>
    <mergeCell ref="F238:F240"/>
    <mergeCell ref="G238:G240"/>
    <mergeCell ref="H238:H240"/>
    <mergeCell ref="R238:R240"/>
    <mergeCell ref="F232:F234"/>
    <mergeCell ref="E235:E237"/>
    <mergeCell ref="F235:F237"/>
    <mergeCell ref="G264:G266"/>
    <mergeCell ref="H264:H266"/>
    <mergeCell ref="R264:R266"/>
    <mergeCell ref="F261:F263"/>
    <mergeCell ref="A254:R254"/>
    <mergeCell ref="B258:B260"/>
    <mergeCell ref="H248:H250"/>
    <mergeCell ref="A247:R247"/>
    <mergeCell ref="R261:R263"/>
    <mergeCell ref="A258:A260"/>
    <mergeCell ref="R258:R260"/>
    <mergeCell ref="G261:G263"/>
    <mergeCell ref="H261:H263"/>
    <mergeCell ref="A261:A263"/>
    <mergeCell ref="B261:B263"/>
    <mergeCell ref="E264:E266"/>
    <mergeCell ref="F264:F266"/>
    <mergeCell ref="C258:C260"/>
    <mergeCell ref="D258:D260"/>
    <mergeCell ref="A264:A266"/>
    <mergeCell ref="B264:B266"/>
    <mergeCell ref="C264:C266"/>
    <mergeCell ref="D264:D266"/>
    <mergeCell ref="E248:E250"/>
    <mergeCell ref="R183:R185"/>
    <mergeCell ref="B177:B179"/>
    <mergeCell ref="H165:H167"/>
    <mergeCell ref="A180:A182"/>
    <mergeCell ref="B180:B182"/>
    <mergeCell ref="C180:C182"/>
    <mergeCell ref="D180:D182"/>
    <mergeCell ref="F183:F185"/>
    <mergeCell ref="H174:H176"/>
    <mergeCell ref="H180:H182"/>
    <mergeCell ref="E180:E182"/>
    <mergeCell ref="R165:R167"/>
    <mergeCell ref="C183:C185"/>
    <mergeCell ref="C174:C176"/>
    <mergeCell ref="F171:F173"/>
    <mergeCell ref="C165:C167"/>
    <mergeCell ref="D165:D167"/>
    <mergeCell ref="E165:E167"/>
    <mergeCell ref="B282:B284"/>
    <mergeCell ref="C282:C284"/>
    <mergeCell ref="D282:D284"/>
    <mergeCell ref="E282:E284"/>
    <mergeCell ref="F282:F284"/>
    <mergeCell ref="G282:G284"/>
    <mergeCell ref="H282:H284"/>
    <mergeCell ref="G235:G237"/>
    <mergeCell ref="H235:H237"/>
    <mergeCell ref="B273:B275"/>
    <mergeCell ref="C273:C275"/>
    <mergeCell ref="D273:D275"/>
    <mergeCell ref="E273:E275"/>
    <mergeCell ref="F273:F275"/>
    <mergeCell ref="G273:G275"/>
    <mergeCell ref="H273:H275"/>
    <mergeCell ref="C261:C263"/>
    <mergeCell ref="D261:D263"/>
    <mergeCell ref="E261:E263"/>
    <mergeCell ref="F258:F260"/>
    <mergeCell ref="G258:G260"/>
    <mergeCell ref="G248:G250"/>
    <mergeCell ref="A251:I253"/>
    <mergeCell ref="A279:A281"/>
    <mergeCell ref="A273:A275"/>
    <mergeCell ref="B279:B281"/>
    <mergeCell ref="C279:C281"/>
    <mergeCell ref="D279:D281"/>
    <mergeCell ref="E279:E281"/>
    <mergeCell ref="F279:F281"/>
    <mergeCell ref="G276:G278"/>
    <mergeCell ref="H276:H278"/>
    <mergeCell ref="A267:A269"/>
    <mergeCell ref="A270:A272"/>
    <mergeCell ref="F270:F272"/>
    <mergeCell ref="B270:B272"/>
    <mergeCell ref="C270:C272"/>
    <mergeCell ref="R276:R278"/>
    <mergeCell ref="B267:B269"/>
    <mergeCell ref="C267:C269"/>
    <mergeCell ref="D267:D269"/>
    <mergeCell ref="E267:E269"/>
    <mergeCell ref="F267:F269"/>
    <mergeCell ref="G267:G269"/>
    <mergeCell ref="H267:H269"/>
    <mergeCell ref="R273:R275"/>
    <mergeCell ref="R267:R269"/>
    <mergeCell ref="R270:R272"/>
    <mergeCell ref="H270:H272"/>
    <mergeCell ref="G270:G272"/>
    <mergeCell ref="A285:I287"/>
    <mergeCell ref="R285:R287"/>
    <mergeCell ref="A255:A257"/>
    <mergeCell ref="B255:B257"/>
    <mergeCell ref="C255:C257"/>
    <mergeCell ref="D255:D257"/>
    <mergeCell ref="E255:E257"/>
    <mergeCell ref="F255:F257"/>
    <mergeCell ref="G255:G257"/>
    <mergeCell ref="H255:H257"/>
    <mergeCell ref="R255:R257"/>
    <mergeCell ref="A276:A278"/>
    <mergeCell ref="B276:B278"/>
    <mergeCell ref="C276:C278"/>
    <mergeCell ref="D276:D278"/>
    <mergeCell ref="E276:E278"/>
    <mergeCell ref="F276:F278"/>
    <mergeCell ref="D270:D272"/>
    <mergeCell ref="E270:E272"/>
    <mergeCell ref="A282:A284"/>
    <mergeCell ref="R282:R284"/>
    <mergeCell ref="G279:G281"/>
    <mergeCell ref="H279:H281"/>
    <mergeCell ref="R279:R281"/>
    <mergeCell ref="S54:S56"/>
    <mergeCell ref="F51:F53"/>
    <mergeCell ref="G51:G53"/>
    <mergeCell ref="H51:H53"/>
    <mergeCell ref="R51:R53"/>
    <mergeCell ref="A48:A50"/>
    <mergeCell ref="B48:B50"/>
    <mergeCell ref="C48:C50"/>
    <mergeCell ref="D48:D50"/>
    <mergeCell ref="E48:E50"/>
    <mergeCell ref="F48:F50"/>
    <mergeCell ref="G48:G50"/>
    <mergeCell ref="H48:H50"/>
  </mergeCells>
  <pageMargins left="0.23622047244094491" right="0.23622047244094491" top="0.74803149606299213" bottom="0.74803149606299213" header="0.31496062992125984" footer="0.31496062992125984"/>
  <pageSetup paperSize="9" scale="32" fitToHeight="0" orientation="landscape" r:id="rId1"/>
  <headerFooter differentFirst="1">
    <oddHeader>&amp;C&amp;P</oddHeader>
  </headerFooter>
  <rowBreaks count="8" manualBreakCount="8">
    <brk id="29" max="17" man="1"/>
    <brk id="56" max="17" man="1"/>
    <brk id="84" max="17" man="1"/>
    <brk id="108" max="17" man="1"/>
    <brk id="138" max="17" man="1"/>
    <brk id="195" max="17" man="1"/>
    <brk id="222" max="17" man="1"/>
    <brk id="243" max="17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Q163"/>
  <sheetViews>
    <sheetView view="pageBreakPreview" zoomScale="70" zoomScaleNormal="70" zoomScaleSheetLayoutView="70" zoomScalePageLayoutView="60" workbookViewId="0">
      <selection sqref="A1:XFD1048576"/>
    </sheetView>
  </sheetViews>
  <sheetFormatPr defaultColWidth="8.85546875" defaultRowHeight="17.25" x14ac:dyDescent="0.3"/>
  <cols>
    <col min="1" max="1" width="14.140625" style="27" customWidth="1"/>
    <col min="2" max="2" width="43" style="3" customWidth="1"/>
    <col min="3" max="3" width="18" style="3" customWidth="1"/>
    <col min="4" max="4" width="37.5703125" style="3" customWidth="1"/>
    <col min="5" max="5" width="18.28515625" style="3" customWidth="1"/>
    <col min="6" max="6" width="18.140625" style="3" customWidth="1"/>
    <col min="7" max="7" width="18.42578125" style="3" customWidth="1"/>
    <col min="8" max="8" width="18.140625" style="3" customWidth="1"/>
    <col min="9" max="9" width="19.5703125" style="3" customWidth="1"/>
    <col min="10" max="10" width="19.42578125" style="3" customWidth="1"/>
    <col min="11" max="11" width="34" style="3" customWidth="1"/>
    <col min="12" max="12" width="17.5703125" style="3" bestFit="1" customWidth="1"/>
    <col min="13" max="13" width="11.42578125" style="3" bestFit="1" customWidth="1"/>
    <col min="14" max="14" width="16.140625" style="3" bestFit="1" customWidth="1"/>
    <col min="15" max="16" width="8.85546875" style="3"/>
    <col min="17" max="17" width="12.140625" style="3" bestFit="1" customWidth="1"/>
    <col min="18" max="16384" width="8.85546875" style="3"/>
  </cols>
  <sheetData>
    <row r="1" spans="1:14" ht="21.75" customHeight="1" x14ac:dyDescent="0.3">
      <c r="A1" s="111"/>
      <c r="B1" s="111"/>
      <c r="C1" s="111"/>
      <c r="D1" s="2"/>
      <c r="E1" s="2"/>
      <c r="F1" s="2"/>
      <c r="G1" s="2"/>
      <c r="K1" s="4" t="s">
        <v>596</v>
      </c>
    </row>
    <row r="2" spans="1:14" ht="50.25" customHeight="1" x14ac:dyDescent="0.3">
      <c r="A2" s="111"/>
      <c r="B2" s="111"/>
      <c r="C2" s="111"/>
      <c r="D2" s="2"/>
      <c r="E2" s="166" t="s">
        <v>573</v>
      </c>
      <c r="F2" s="166"/>
      <c r="G2" s="2"/>
      <c r="J2" s="194" t="s">
        <v>565</v>
      </c>
      <c r="K2" s="194"/>
    </row>
    <row r="3" spans="1:14" ht="57" customHeight="1" x14ac:dyDescent="0.3">
      <c r="A3" s="250" t="s">
        <v>160</v>
      </c>
      <c r="B3" s="250"/>
      <c r="C3" s="250"/>
      <c r="D3" s="250"/>
      <c r="E3" s="250"/>
      <c r="F3" s="250"/>
      <c r="G3" s="250"/>
      <c r="H3" s="250"/>
      <c r="I3" s="250"/>
      <c r="J3" s="250"/>
      <c r="K3" s="250"/>
    </row>
    <row r="4" spans="1:14" ht="15" customHeight="1" x14ac:dyDescent="0.3">
      <c r="A4" s="251"/>
      <c r="B4" s="252"/>
      <c r="C4" s="252"/>
      <c r="D4" s="252"/>
      <c r="E4" s="252"/>
      <c r="F4" s="252"/>
      <c r="G4" s="252"/>
    </row>
    <row r="5" spans="1:14" ht="53.25" customHeight="1" x14ac:dyDescent="0.3">
      <c r="A5" s="253" t="s">
        <v>159</v>
      </c>
      <c r="B5" s="253"/>
      <c r="C5" s="253"/>
      <c r="D5" s="253"/>
      <c r="E5" s="253"/>
      <c r="F5" s="253"/>
      <c r="G5" s="253"/>
      <c r="H5" s="253"/>
      <c r="I5" s="253"/>
      <c r="J5" s="253"/>
      <c r="K5" s="253"/>
    </row>
    <row r="6" spans="1:14" ht="15" customHeight="1" x14ac:dyDescent="0.3">
      <c r="A6" s="162"/>
      <c r="B6" s="162"/>
      <c r="C6" s="162"/>
      <c r="D6" s="162"/>
      <c r="E6" s="162"/>
      <c r="F6" s="162"/>
      <c r="G6" s="162"/>
      <c r="H6" s="162"/>
      <c r="I6" s="162"/>
      <c r="J6" s="162"/>
      <c r="K6" s="162"/>
    </row>
    <row r="7" spans="1:14" ht="33" customHeight="1" x14ac:dyDescent="0.3">
      <c r="A7" s="161" t="s">
        <v>0</v>
      </c>
      <c r="B7" s="133" t="s">
        <v>56</v>
      </c>
      <c r="C7" s="133" t="s">
        <v>1</v>
      </c>
      <c r="D7" s="133" t="s">
        <v>2</v>
      </c>
      <c r="E7" s="133" t="s">
        <v>3</v>
      </c>
      <c r="F7" s="161" t="s">
        <v>4</v>
      </c>
      <c r="G7" s="161"/>
      <c r="H7" s="161"/>
      <c r="I7" s="161"/>
      <c r="J7" s="161"/>
      <c r="K7" s="133" t="s">
        <v>5</v>
      </c>
    </row>
    <row r="8" spans="1:14" ht="33" customHeight="1" x14ac:dyDescent="0.3">
      <c r="A8" s="161"/>
      <c r="B8" s="133"/>
      <c r="C8" s="133"/>
      <c r="D8" s="133"/>
      <c r="E8" s="133"/>
      <c r="F8" s="108">
        <v>2023</v>
      </c>
      <c r="G8" s="99">
        <v>2024</v>
      </c>
      <c r="H8" s="99">
        <v>2025</v>
      </c>
      <c r="I8" s="99">
        <v>2026</v>
      </c>
      <c r="J8" s="99">
        <v>2027</v>
      </c>
      <c r="K8" s="133"/>
    </row>
    <row r="9" spans="1:14" ht="24.75" customHeight="1" x14ac:dyDescent="0.3">
      <c r="A9" s="99">
        <v>1</v>
      </c>
      <c r="B9" s="99">
        <v>2</v>
      </c>
      <c r="C9" s="99">
        <v>3</v>
      </c>
      <c r="D9" s="99">
        <v>4</v>
      </c>
      <c r="E9" s="99">
        <v>5</v>
      </c>
      <c r="F9" s="108">
        <v>6</v>
      </c>
      <c r="G9" s="99">
        <v>7</v>
      </c>
      <c r="H9" s="99">
        <v>8</v>
      </c>
      <c r="I9" s="99">
        <v>9</v>
      </c>
      <c r="J9" s="99">
        <v>10</v>
      </c>
      <c r="K9" s="99">
        <v>11</v>
      </c>
    </row>
    <row r="10" spans="1:14" ht="24.75" customHeight="1" x14ac:dyDescent="0.3">
      <c r="A10" s="195" t="s">
        <v>567</v>
      </c>
      <c r="B10" s="196"/>
      <c r="C10" s="196"/>
      <c r="D10" s="196"/>
      <c r="E10" s="196"/>
      <c r="F10" s="196"/>
      <c r="G10" s="196"/>
      <c r="H10" s="196"/>
      <c r="I10" s="196"/>
      <c r="J10" s="196"/>
      <c r="K10" s="254"/>
    </row>
    <row r="11" spans="1:14" ht="32.25" customHeight="1" x14ac:dyDescent="0.3">
      <c r="A11" s="195" t="s">
        <v>568</v>
      </c>
      <c r="B11" s="196"/>
      <c r="C11" s="196"/>
      <c r="D11" s="196"/>
      <c r="E11" s="196"/>
      <c r="F11" s="196"/>
      <c r="G11" s="196"/>
      <c r="H11" s="196"/>
      <c r="I11" s="196"/>
      <c r="J11" s="196"/>
      <c r="K11" s="254"/>
    </row>
    <row r="12" spans="1:14" s="2" customFormat="1" ht="36" customHeight="1" x14ac:dyDescent="0.25">
      <c r="A12" s="165"/>
      <c r="B12" s="190" t="s">
        <v>158</v>
      </c>
      <c r="C12" s="165" t="s">
        <v>67</v>
      </c>
      <c r="D12" s="94" t="s">
        <v>14</v>
      </c>
      <c r="E12" s="92">
        <f>E15+E17</f>
        <v>231200</v>
      </c>
      <c r="F12" s="92">
        <f t="shared" ref="F12:J12" si="0">F15</f>
        <v>0</v>
      </c>
      <c r="G12" s="92">
        <f t="shared" si="0"/>
        <v>0</v>
      </c>
      <c r="H12" s="92">
        <f t="shared" si="0"/>
        <v>19200</v>
      </c>
      <c r="I12" s="92">
        <f>I13+I14</f>
        <v>212000</v>
      </c>
      <c r="J12" s="92">
        <f t="shared" si="0"/>
        <v>0</v>
      </c>
      <c r="K12" s="147" t="s">
        <v>17</v>
      </c>
    </row>
    <row r="13" spans="1:14" s="2" customFormat="1" ht="36" customHeight="1" x14ac:dyDescent="0.25">
      <c r="A13" s="165"/>
      <c r="B13" s="190"/>
      <c r="C13" s="165"/>
      <c r="D13" s="94" t="s">
        <v>10</v>
      </c>
      <c r="E13" s="92">
        <f>E18</f>
        <v>131864</v>
      </c>
      <c r="F13" s="92">
        <f>F18</f>
        <v>0</v>
      </c>
      <c r="G13" s="92">
        <f t="shared" ref="G13:J14" si="1">G18</f>
        <v>0</v>
      </c>
      <c r="H13" s="92">
        <f t="shared" si="1"/>
        <v>0</v>
      </c>
      <c r="I13" s="92">
        <f t="shared" si="1"/>
        <v>131864</v>
      </c>
      <c r="J13" s="92">
        <f t="shared" si="1"/>
        <v>0</v>
      </c>
      <c r="K13" s="148"/>
    </row>
    <row r="14" spans="1:14" s="2" customFormat="1" ht="36" customHeight="1" x14ac:dyDescent="0.25">
      <c r="A14" s="165"/>
      <c r="B14" s="190"/>
      <c r="C14" s="165"/>
      <c r="D14" s="94" t="s">
        <v>18</v>
      </c>
      <c r="E14" s="92">
        <f>E16+E19</f>
        <v>99336</v>
      </c>
      <c r="F14" s="92">
        <f t="shared" ref="F14:J14" si="2">F16</f>
        <v>0</v>
      </c>
      <c r="G14" s="92">
        <f t="shared" si="2"/>
        <v>0</v>
      </c>
      <c r="H14" s="92">
        <f t="shared" si="2"/>
        <v>19200</v>
      </c>
      <c r="I14" s="92">
        <f t="shared" si="1"/>
        <v>80136</v>
      </c>
      <c r="J14" s="92">
        <f t="shared" si="2"/>
        <v>0</v>
      </c>
      <c r="K14" s="148"/>
    </row>
    <row r="15" spans="1:14" s="2" customFormat="1" ht="36" customHeight="1" x14ac:dyDescent="0.25">
      <c r="A15" s="126">
        <v>1</v>
      </c>
      <c r="B15" s="136" t="s">
        <v>569</v>
      </c>
      <c r="C15" s="126" t="s">
        <v>67</v>
      </c>
      <c r="D15" s="94" t="s">
        <v>14</v>
      </c>
      <c r="E15" s="92">
        <f>E16</f>
        <v>19200</v>
      </c>
      <c r="F15" s="92">
        <f t="shared" ref="F15:J15" si="3">F16</f>
        <v>0</v>
      </c>
      <c r="G15" s="92">
        <f t="shared" si="3"/>
        <v>0</v>
      </c>
      <c r="H15" s="92">
        <f t="shared" si="3"/>
        <v>19200</v>
      </c>
      <c r="I15" s="92">
        <f t="shared" si="3"/>
        <v>0</v>
      </c>
      <c r="J15" s="92">
        <f t="shared" si="3"/>
        <v>0</v>
      </c>
      <c r="K15" s="148"/>
    </row>
    <row r="16" spans="1:14" s="2" customFormat="1" ht="38.25" customHeight="1" x14ac:dyDescent="0.25">
      <c r="A16" s="128"/>
      <c r="B16" s="138"/>
      <c r="C16" s="128"/>
      <c r="D16" s="94" t="s">
        <v>18</v>
      </c>
      <c r="E16" s="92">
        <f>F16+G16+H16+I16+J16</f>
        <v>19200</v>
      </c>
      <c r="F16" s="92">
        <v>0</v>
      </c>
      <c r="G16" s="92">
        <v>0</v>
      </c>
      <c r="H16" s="92">
        <v>19200</v>
      </c>
      <c r="I16" s="92">
        <v>0</v>
      </c>
      <c r="J16" s="92">
        <v>0</v>
      </c>
      <c r="K16" s="149"/>
      <c r="L16" s="255"/>
      <c r="N16" s="256"/>
    </row>
    <row r="17" spans="1:14" s="2" customFormat="1" ht="36" customHeight="1" x14ac:dyDescent="0.25">
      <c r="A17" s="126">
        <v>2</v>
      </c>
      <c r="B17" s="136" t="s">
        <v>594</v>
      </c>
      <c r="C17" s="126" t="s">
        <v>67</v>
      </c>
      <c r="D17" s="94" t="s">
        <v>14</v>
      </c>
      <c r="E17" s="92">
        <f>E19+E18</f>
        <v>212000</v>
      </c>
      <c r="F17" s="92">
        <f>F19</f>
        <v>0</v>
      </c>
      <c r="G17" s="92">
        <f>G19</f>
        <v>0</v>
      </c>
      <c r="H17" s="92">
        <f>H19</f>
        <v>0</v>
      </c>
      <c r="I17" s="92">
        <f>I18+I19</f>
        <v>212000</v>
      </c>
      <c r="J17" s="92">
        <f>J19</f>
        <v>0</v>
      </c>
      <c r="K17" s="147" t="s">
        <v>17</v>
      </c>
    </row>
    <row r="18" spans="1:14" s="2" customFormat="1" ht="36" customHeight="1" x14ac:dyDescent="0.25">
      <c r="A18" s="127"/>
      <c r="B18" s="137"/>
      <c r="C18" s="127"/>
      <c r="D18" s="94" t="s">
        <v>10</v>
      </c>
      <c r="E18" s="92">
        <f>I18</f>
        <v>131864</v>
      </c>
      <c r="F18" s="92">
        <v>0</v>
      </c>
      <c r="G18" s="92">
        <v>0</v>
      </c>
      <c r="H18" s="92">
        <v>0</v>
      </c>
      <c r="I18" s="92">
        <v>131864</v>
      </c>
      <c r="J18" s="92">
        <v>0</v>
      </c>
      <c r="K18" s="148"/>
    </row>
    <row r="19" spans="1:14" s="2" customFormat="1" ht="38.25" customHeight="1" x14ac:dyDescent="0.25">
      <c r="A19" s="128"/>
      <c r="B19" s="138"/>
      <c r="C19" s="128"/>
      <c r="D19" s="94" t="s">
        <v>18</v>
      </c>
      <c r="E19" s="92">
        <f>F19+G19+H19+I19+J19</f>
        <v>80136</v>
      </c>
      <c r="F19" s="92">
        <v>0</v>
      </c>
      <c r="G19" s="92">
        <v>0</v>
      </c>
      <c r="H19" s="92">
        <v>0</v>
      </c>
      <c r="I19" s="92">
        <v>80136</v>
      </c>
      <c r="J19" s="92">
        <v>0</v>
      </c>
      <c r="K19" s="149"/>
      <c r="L19" s="255"/>
      <c r="N19" s="256"/>
    </row>
    <row r="20" spans="1:14" ht="24.75" customHeight="1" x14ac:dyDescent="0.3">
      <c r="A20" s="195" t="s">
        <v>134</v>
      </c>
      <c r="B20" s="196"/>
      <c r="C20" s="196"/>
      <c r="D20" s="196"/>
      <c r="E20" s="196"/>
      <c r="F20" s="196"/>
      <c r="G20" s="196"/>
      <c r="H20" s="196"/>
      <c r="I20" s="196"/>
      <c r="J20" s="196"/>
      <c r="K20" s="254"/>
    </row>
    <row r="21" spans="1:14" ht="32.25" customHeight="1" x14ac:dyDescent="0.3">
      <c r="A21" s="195" t="s">
        <v>365</v>
      </c>
      <c r="B21" s="196"/>
      <c r="C21" s="196"/>
      <c r="D21" s="196"/>
      <c r="E21" s="196"/>
      <c r="F21" s="196"/>
      <c r="G21" s="196"/>
      <c r="H21" s="196"/>
      <c r="I21" s="196"/>
      <c r="J21" s="196"/>
      <c r="K21" s="254"/>
    </row>
    <row r="22" spans="1:14" s="2" customFormat="1" ht="36" customHeight="1" x14ac:dyDescent="0.25">
      <c r="A22" s="165"/>
      <c r="B22" s="190" t="s">
        <v>158</v>
      </c>
      <c r="C22" s="165" t="s">
        <v>67</v>
      </c>
      <c r="D22" s="94" t="s">
        <v>14</v>
      </c>
      <c r="E22" s="92">
        <f>E23+E24</f>
        <v>13096.5</v>
      </c>
      <c r="F22" s="92">
        <f t="shared" ref="F22:J22" si="4">F23+F24</f>
        <v>0</v>
      </c>
      <c r="G22" s="92">
        <f t="shared" si="4"/>
        <v>13096.5</v>
      </c>
      <c r="H22" s="92">
        <f t="shared" si="4"/>
        <v>0</v>
      </c>
      <c r="I22" s="92">
        <f t="shared" si="4"/>
        <v>0</v>
      </c>
      <c r="J22" s="92">
        <f t="shared" si="4"/>
        <v>0</v>
      </c>
      <c r="K22" s="135"/>
    </row>
    <row r="23" spans="1:14" s="2" customFormat="1" ht="36" customHeight="1" x14ac:dyDescent="0.25">
      <c r="A23" s="165"/>
      <c r="B23" s="190"/>
      <c r="C23" s="165"/>
      <c r="D23" s="94" t="s">
        <v>10</v>
      </c>
      <c r="E23" s="92">
        <f>E26</f>
        <v>8172.22</v>
      </c>
      <c r="F23" s="92">
        <f t="shared" ref="F23:J23" si="5">F26</f>
        <v>0</v>
      </c>
      <c r="G23" s="92">
        <f t="shared" si="5"/>
        <v>8172.22</v>
      </c>
      <c r="H23" s="92">
        <f t="shared" si="5"/>
        <v>0</v>
      </c>
      <c r="I23" s="92">
        <f t="shared" si="5"/>
        <v>0</v>
      </c>
      <c r="J23" s="92">
        <f t="shared" si="5"/>
        <v>0</v>
      </c>
      <c r="K23" s="135"/>
    </row>
    <row r="24" spans="1:14" s="2" customFormat="1" ht="36" customHeight="1" x14ac:dyDescent="0.25">
      <c r="A24" s="165"/>
      <c r="B24" s="190"/>
      <c r="C24" s="165"/>
      <c r="D24" s="94" t="s">
        <v>18</v>
      </c>
      <c r="E24" s="92">
        <f>E27</f>
        <v>4924.28</v>
      </c>
      <c r="F24" s="92">
        <f t="shared" ref="F24:J24" si="6">F27</f>
        <v>0</v>
      </c>
      <c r="G24" s="92">
        <f t="shared" si="6"/>
        <v>4924.28</v>
      </c>
      <c r="H24" s="92">
        <f t="shared" si="6"/>
        <v>0</v>
      </c>
      <c r="I24" s="92">
        <f t="shared" si="6"/>
        <v>0</v>
      </c>
      <c r="J24" s="92">
        <f t="shared" si="6"/>
        <v>0</v>
      </c>
      <c r="K24" s="135"/>
    </row>
    <row r="25" spans="1:14" s="2" customFormat="1" ht="36" customHeight="1" x14ac:dyDescent="0.25">
      <c r="A25" s="165">
        <v>1</v>
      </c>
      <c r="B25" s="132" t="s">
        <v>425</v>
      </c>
      <c r="C25" s="165" t="s">
        <v>67</v>
      </c>
      <c r="D25" s="94" t="s">
        <v>14</v>
      </c>
      <c r="E25" s="92">
        <f>F25+G25+H25+I25+J25</f>
        <v>13096.5</v>
      </c>
      <c r="F25" s="92">
        <f>F26+F27</f>
        <v>0</v>
      </c>
      <c r="G25" s="92">
        <f>G26+G27</f>
        <v>13096.5</v>
      </c>
      <c r="H25" s="92">
        <f t="shared" ref="H25:J25" si="7">H26+H27</f>
        <v>0</v>
      </c>
      <c r="I25" s="92">
        <f t="shared" si="7"/>
        <v>0</v>
      </c>
      <c r="J25" s="92">
        <f t="shared" si="7"/>
        <v>0</v>
      </c>
      <c r="K25" s="135" t="s">
        <v>17</v>
      </c>
    </row>
    <row r="26" spans="1:14" s="2" customFormat="1" ht="36" customHeight="1" x14ac:dyDescent="0.25">
      <c r="A26" s="165"/>
      <c r="B26" s="132"/>
      <c r="C26" s="165"/>
      <c r="D26" s="94" t="s">
        <v>10</v>
      </c>
      <c r="E26" s="92">
        <f>F26+G26+H26+I26+J26</f>
        <v>8172.22</v>
      </c>
      <c r="F26" s="92">
        <v>0</v>
      </c>
      <c r="G26" s="92">
        <v>8172.22</v>
      </c>
      <c r="H26" s="92">
        <v>0</v>
      </c>
      <c r="I26" s="92">
        <v>0</v>
      </c>
      <c r="J26" s="92">
        <v>0</v>
      </c>
      <c r="K26" s="135"/>
      <c r="L26" s="255"/>
      <c r="N26" s="256"/>
    </row>
    <row r="27" spans="1:14" s="2" customFormat="1" ht="36" customHeight="1" x14ac:dyDescent="0.25">
      <c r="A27" s="165"/>
      <c r="B27" s="132"/>
      <c r="C27" s="165"/>
      <c r="D27" s="94" t="s">
        <v>18</v>
      </c>
      <c r="E27" s="92">
        <f>F27+G27+H27+I27+J27</f>
        <v>4924.28</v>
      </c>
      <c r="F27" s="92">
        <v>0</v>
      </c>
      <c r="G27" s="92">
        <v>4924.28</v>
      </c>
      <c r="H27" s="92">
        <v>0</v>
      </c>
      <c r="I27" s="92">
        <v>0</v>
      </c>
      <c r="J27" s="92">
        <v>0</v>
      </c>
      <c r="K27" s="135"/>
      <c r="L27" s="255"/>
      <c r="N27" s="256"/>
    </row>
    <row r="28" spans="1:14" ht="32.25" customHeight="1" x14ac:dyDescent="0.3">
      <c r="A28" s="195" t="s">
        <v>495</v>
      </c>
      <c r="B28" s="196"/>
      <c r="C28" s="196"/>
      <c r="D28" s="196"/>
      <c r="E28" s="196"/>
      <c r="F28" s="196"/>
      <c r="G28" s="196"/>
      <c r="H28" s="196"/>
      <c r="I28" s="196"/>
      <c r="J28" s="196"/>
      <c r="K28" s="254"/>
    </row>
    <row r="29" spans="1:14" s="2" customFormat="1" ht="36" customHeight="1" x14ac:dyDescent="0.25">
      <c r="A29" s="165"/>
      <c r="B29" s="190" t="s">
        <v>158</v>
      </c>
      <c r="C29" s="165" t="s">
        <v>67</v>
      </c>
      <c r="D29" s="94" t="s">
        <v>14</v>
      </c>
      <c r="E29" s="92">
        <f>E30+E31</f>
        <v>52559.31</v>
      </c>
      <c r="F29" s="92">
        <f t="shared" ref="F29:J29" si="8">F30+F31</f>
        <v>0</v>
      </c>
      <c r="G29" s="92">
        <f>G30+G31</f>
        <v>21332.68</v>
      </c>
      <c r="H29" s="92">
        <f>H30+H31</f>
        <v>31226.630000000005</v>
      </c>
      <c r="I29" s="92">
        <f t="shared" si="8"/>
        <v>0</v>
      </c>
      <c r="J29" s="92">
        <f t="shared" si="8"/>
        <v>0</v>
      </c>
      <c r="K29" s="135"/>
    </row>
    <row r="30" spans="1:14" s="2" customFormat="1" ht="36" customHeight="1" x14ac:dyDescent="0.25">
      <c r="A30" s="165"/>
      <c r="B30" s="190"/>
      <c r="C30" s="165"/>
      <c r="D30" s="94" t="s">
        <v>10</v>
      </c>
      <c r="E30" s="92">
        <f>E42+E33+E36+E39</f>
        <v>28786.43</v>
      </c>
      <c r="F30" s="92">
        <f t="shared" ref="F30:J31" si="9">F42</f>
        <v>0</v>
      </c>
      <c r="G30" s="92">
        <f>G42+G33+G36+G39</f>
        <v>13311.579999999998</v>
      </c>
      <c r="H30" s="92">
        <f>H42+H33+H36+H39</f>
        <v>15474.850000000002</v>
      </c>
      <c r="I30" s="92">
        <f t="shared" si="9"/>
        <v>0</v>
      </c>
      <c r="J30" s="92">
        <f t="shared" si="9"/>
        <v>0</v>
      </c>
      <c r="K30" s="135"/>
    </row>
    <row r="31" spans="1:14" s="2" customFormat="1" ht="36" customHeight="1" x14ac:dyDescent="0.25">
      <c r="A31" s="165"/>
      <c r="B31" s="190"/>
      <c r="C31" s="165"/>
      <c r="D31" s="94" t="s">
        <v>18</v>
      </c>
      <c r="E31" s="92">
        <f>E43+E34+E37+E40</f>
        <v>23772.879999999997</v>
      </c>
      <c r="F31" s="92">
        <f t="shared" si="9"/>
        <v>0</v>
      </c>
      <c r="G31" s="92">
        <f>G43+G34+G37+G40</f>
        <v>8021.1</v>
      </c>
      <c r="H31" s="92">
        <f>H43+H34+H37+H40</f>
        <v>15751.78</v>
      </c>
      <c r="I31" s="92">
        <f t="shared" si="9"/>
        <v>0</v>
      </c>
      <c r="J31" s="92">
        <f t="shared" si="9"/>
        <v>0</v>
      </c>
      <c r="K31" s="135"/>
    </row>
    <row r="32" spans="1:14" s="2" customFormat="1" ht="36" customHeight="1" x14ac:dyDescent="0.25">
      <c r="A32" s="165">
        <v>1</v>
      </c>
      <c r="B32" s="132" t="s">
        <v>496</v>
      </c>
      <c r="C32" s="165" t="s">
        <v>67</v>
      </c>
      <c r="D32" s="94" t="s">
        <v>14</v>
      </c>
      <c r="E32" s="92">
        <f t="shared" ref="E32:E43" si="10">F32+G32+H32+I32+J32</f>
        <v>4490.1899999999996</v>
      </c>
      <c r="F32" s="92">
        <f>F33+F34</f>
        <v>0</v>
      </c>
      <c r="G32" s="92">
        <f>G33+G34</f>
        <v>1282.9099999999999</v>
      </c>
      <c r="H32" s="92">
        <f t="shared" ref="H32:J32" si="11">H33+H34</f>
        <v>3207.2799999999997</v>
      </c>
      <c r="I32" s="92">
        <f t="shared" si="11"/>
        <v>0</v>
      </c>
      <c r="J32" s="92">
        <f t="shared" si="11"/>
        <v>0</v>
      </c>
      <c r="K32" s="135" t="s">
        <v>17</v>
      </c>
      <c r="M32" s="28"/>
    </row>
    <row r="33" spans="1:14" s="2" customFormat="1" ht="36" customHeight="1" x14ac:dyDescent="0.25">
      <c r="A33" s="165"/>
      <c r="B33" s="132"/>
      <c r="C33" s="165"/>
      <c r="D33" s="94" t="s">
        <v>10</v>
      </c>
      <c r="E33" s="92">
        <f t="shared" si="10"/>
        <v>2560.6999999999998</v>
      </c>
      <c r="F33" s="92">
        <v>0</v>
      </c>
      <c r="G33" s="92">
        <v>800.54</v>
      </c>
      <c r="H33" s="92">
        <v>1760.16</v>
      </c>
      <c r="I33" s="92">
        <v>0</v>
      </c>
      <c r="J33" s="92">
        <v>0</v>
      </c>
      <c r="K33" s="135"/>
      <c r="L33" s="255"/>
      <c r="M33" s="28"/>
      <c r="N33" s="256"/>
    </row>
    <row r="34" spans="1:14" s="2" customFormat="1" ht="36" customHeight="1" x14ac:dyDescent="0.25">
      <c r="A34" s="165"/>
      <c r="B34" s="132"/>
      <c r="C34" s="165"/>
      <c r="D34" s="94" t="s">
        <v>18</v>
      </c>
      <c r="E34" s="92">
        <f t="shared" si="10"/>
        <v>1929.4899999999998</v>
      </c>
      <c r="F34" s="92">
        <v>0</v>
      </c>
      <c r="G34" s="92">
        <v>482.37</v>
      </c>
      <c r="H34" s="92">
        <v>1447.12</v>
      </c>
      <c r="I34" s="92">
        <v>0</v>
      </c>
      <c r="J34" s="92">
        <v>0</v>
      </c>
      <c r="K34" s="135"/>
      <c r="L34" s="255"/>
      <c r="M34" s="28"/>
      <c r="N34" s="256"/>
    </row>
    <row r="35" spans="1:14" s="2" customFormat="1" ht="36" customHeight="1" x14ac:dyDescent="0.25">
      <c r="A35" s="165">
        <v>2</v>
      </c>
      <c r="B35" s="132" t="s">
        <v>497</v>
      </c>
      <c r="C35" s="165" t="s">
        <v>67</v>
      </c>
      <c r="D35" s="94" t="s">
        <v>14</v>
      </c>
      <c r="E35" s="92">
        <f t="shared" si="10"/>
        <v>3233.5499999999997</v>
      </c>
      <c r="F35" s="92">
        <f>F36+F37</f>
        <v>0</v>
      </c>
      <c r="G35" s="92">
        <f>G36+G37</f>
        <v>122.85000000000001</v>
      </c>
      <c r="H35" s="92">
        <f t="shared" ref="H35:J35" si="12">H36+H37</f>
        <v>3110.7</v>
      </c>
      <c r="I35" s="92">
        <f t="shared" si="12"/>
        <v>0</v>
      </c>
      <c r="J35" s="92">
        <f t="shared" si="12"/>
        <v>0</v>
      </c>
      <c r="K35" s="135" t="s">
        <v>17</v>
      </c>
      <c r="M35" s="28"/>
    </row>
    <row r="36" spans="1:14" s="2" customFormat="1" ht="36" customHeight="1" x14ac:dyDescent="0.25">
      <c r="A36" s="165"/>
      <c r="B36" s="132"/>
      <c r="C36" s="165"/>
      <c r="D36" s="94" t="s">
        <v>10</v>
      </c>
      <c r="E36" s="92">
        <f t="shared" si="10"/>
        <v>1994.6200000000001</v>
      </c>
      <c r="F36" s="92">
        <v>0</v>
      </c>
      <c r="G36" s="92">
        <v>76.650000000000006</v>
      </c>
      <c r="H36" s="92">
        <v>1917.97</v>
      </c>
      <c r="I36" s="92">
        <v>0</v>
      </c>
      <c r="J36" s="92">
        <v>0</v>
      </c>
      <c r="K36" s="135"/>
      <c r="L36" s="255"/>
      <c r="M36" s="28"/>
      <c r="N36" s="256"/>
    </row>
    <row r="37" spans="1:14" s="2" customFormat="1" ht="36" customHeight="1" x14ac:dyDescent="0.25">
      <c r="A37" s="165"/>
      <c r="B37" s="132"/>
      <c r="C37" s="165"/>
      <c r="D37" s="94" t="s">
        <v>18</v>
      </c>
      <c r="E37" s="92">
        <f t="shared" si="10"/>
        <v>1238.93</v>
      </c>
      <c r="F37" s="92">
        <v>0</v>
      </c>
      <c r="G37" s="92">
        <v>46.2</v>
      </c>
      <c r="H37" s="92">
        <v>1192.73</v>
      </c>
      <c r="I37" s="92">
        <v>0</v>
      </c>
      <c r="J37" s="92">
        <v>0</v>
      </c>
      <c r="K37" s="135"/>
      <c r="L37" s="255"/>
      <c r="M37" s="28"/>
      <c r="N37" s="256"/>
    </row>
    <row r="38" spans="1:14" s="2" customFormat="1" ht="36" customHeight="1" x14ac:dyDescent="0.25">
      <c r="A38" s="165">
        <v>3</v>
      </c>
      <c r="B38" s="132" t="s">
        <v>498</v>
      </c>
      <c r="C38" s="165" t="s">
        <v>67</v>
      </c>
      <c r="D38" s="94" t="s">
        <v>14</v>
      </c>
      <c r="E38" s="92">
        <f t="shared" si="10"/>
        <v>32439.22</v>
      </c>
      <c r="F38" s="92">
        <f>F39+F40</f>
        <v>0</v>
      </c>
      <c r="G38" s="92">
        <f>G39+G40</f>
        <v>14417.43</v>
      </c>
      <c r="H38" s="92">
        <f t="shared" ref="H38:J38" si="13">H39+H40</f>
        <v>18021.79</v>
      </c>
      <c r="I38" s="92">
        <f t="shared" si="13"/>
        <v>0</v>
      </c>
      <c r="J38" s="92">
        <f t="shared" si="13"/>
        <v>0</v>
      </c>
      <c r="K38" s="135" t="s">
        <v>17</v>
      </c>
      <c r="M38" s="28"/>
    </row>
    <row r="39" spans="1:14" s="2" customFormat="1" ht="36" customHeight="1" x14ac:dyDescent="0.25">
      <c r="A39" s="165"/>
      <c r="B39" s="132"/>
      <c r="C39" s="165"/>
      <c r="D39" s="94" t="s">
        <v>10</v>
      </c>
      <c r="E39" s="92">
        <f t="shared" si="10"/>
        <v>17531.580000000002</v>
      </c>
      <c r="F39" s="92">
        <v>0</v>
      </c>
      <c r="G39" s="92">
        <v>8996.4699999999993</v>
      </c>
      <c r="H39" s="92">
        <v>8535.11</v>
      </c>
      <c r="I39" s="92">
        <v>0</v>
      </c>
      <c r="J39" s="92">
        <v>0</v>
      </c>
      <c r="K39" s="135"/>
      <c r="L39" s="255"/>
      <c r="M39" s="28"/>
      <c r="N39" s="256"/>
    </row>
    <row r="40" spans="1:14" s="2" customFormat="1" ht="36" customHeight="1" x14ac:dyDescent="0.25">
      <c r="A40" s="165"/>
      <c r="B40" s="132"/>
      <c r="C40" s="165"/>
      <c r="D40" s="94" t="s">
        <v>18</v>
      </c>
      <c r="E40" s="92">
        <f t="shared" si="10"/>
        <v>14907.64</v>
      </c>
      <c r="F40" s="92">
        <v>0</v>
      </c>
      <c r="G40" s="92">
        <v>5420.96</v>
      </c>
      <c r="H40" s="92">
        <v>9486.68</v>
      </c>
      <c r="I40" s="92">
        <v>0</v>
      </c>
      <c r="J40" s="92">
        <v>0</v>
      </c>
      <c r="K40" s="135"/>
      <c r="L40" s="255"/>
      <c r="M40" s="28"/>
      <c r="N40" s="256"/>
    </row>
    <row r="41" spans="1:14" s="2" customFormat="1" ht="36" customHeight="1" x14ac:dyDescent="0.25">
      <c r="A41" s="165">
        <v>4</v>
      </c>
      <c r="B41" s="132" t="s">
        <v>499</v>
      </c>
      <c r="C41" s="165" t="s">
        <v>67</v>
      </c>
      <c r="D41" s="94" t="s">
        <v>14</v>
      </c>
      <c r="E41" s="92">
        <f t="shared" si="10"/>
        <v>12396.35</v>
      </c>
      <c r="F41" s="92">
        <f>F42+F43</f>
        <v>0</v>
      </c>
      <c r="G41" s="92">
        <f>G42+G43</f>
        <v>5509.49</v>
      </c>
      <c r="H41" s="92">
        <f t="shared" ref="H41:J41" si="14">H42+H43</f>
        <v>6886.8600000000006</v>
      </c>
      <c r="I41" s="92">
        <f t="shared" si="14"/>
        <v>0</v>
      </c>
      <c r="J41" s="92">
        <f t="shared" si="14"/>
        <v>0</v>
      </c>
      <c r="K41" s="135" t="s">
        <v>17</v>
      </c>
      <c r="M41" s="28"/>
    </row>
    <row r="42" spans="1:14" s="2" customFormat="1" ht="36" customHeight="1" x14ac:dyDescent="0.25">
      <c r="A42" s="165"/>
      <c r="B42" s="132"/>
      <c r="C42" s="165"/>
      <c r="D42" s="94" t="s">
        <v>10</v>
      </c>
      <c r="E42" s="92">
        <f t="shared" si="10"/>
        <v>6699.5300000000007</v>
      </c>
      <c r="F42" s="92">
        <v>0</v>
      </c>
      <c r="G42" s="92">
        <v>3437.92</v>
      </c>
      <c r="H42" s="92">
        <v>3261.61</v>
      </c>
      <c r="I42" s="92">
        <v>0</v>
      </c>
      <c r="J42" s="92">
        <v>0</v>
      </c>
      <c r="K42" s="135"/>
      <c r="L42" s="255"/>
      <c r="M42" s="28"/>
      <c r="N42" s="256"/>
    </row>
    <row r="43" spans="1:14" s="2" customFormat="1" ht="36" customHeight="1" x14ac:dyDescent="0.25">
      <c r="A43" s="165"/>
      <c r="B43" s="132"/>
      <c r="C43" s="165"/>
      <c r="D43" s="94" t="s">
        <v>18</v>
      </c>
      <c r="E43" s="92">
        <f t="shared" si="10"/>
        <v>5696.82</v>
      </c>
      <c r="F43" s="92">
        <v>0</v>
      </c>
      <c r="G43" s="92">
        <v>2071.5700000000002</v>
      </c>
      <c r="H43" s="92">
        <v>3625.25</v>
      </c>
      <c r="I43" s="92">
        <v>0</v>
      </c>
      <c r="J43" s="92">
        <v>0</v>
      </c>
      <c r="K43" s="135"/>
      <c r="L43" s="255"/>
      <c r="M43" s="28"/>
      <c r="N43" s="256"/>
    </row>
    <row r="44" spans="1:14" ht="24.75" customHeight="1" x14ac:dyDescent="0.3">
      <c r="A44" s="195" t="s">
        <v>511</v>
      </c>
      <c r="B44" s="196"/>
      <c r="C44" s="196"/>
      <c r="D44" s="196"/>
      <c r="E44" s="196"/>
      <c r="F44" s="196"/>
      <c r="G44" s="196"/>
      <c r="H44" s="196"/>
      <c r="I44" s="196"/>
      <c r="J44" s="196"/>
      <c r="K44" s="254"/>
    </row>
    <row r="45" spans="1:14" s="2" customFormat="1" ht="36" customHeight="1" x14ac:dyDescent="0.25">
      <c r="A45" s="165"/>
      <c r="B45" s="190" t="s">
        <v>158</v>
      </c>
      <c r="C45" s="165" t="s">
        <v>67</v>
      </c>
      <c r="D45" s="94" t="s">
        <v>14</v>
      </c>
      <c r="E45" s="92">
        <f>E52+E56+E60+E64+E68+E72+E76+E80+E49</f>
        <v>417703.05999999994</v>
      </c>
      <c r="F45" s="92">
        <f>F52+F56+F60+F64+F68+F72+F76+F80+F49</f>
        <v>25500</v>
      </c>
      <c r="G45" s="92">
        <f t="shared" ref="G45:J45" si="15">G52+G56+G60+G64+G68+G72+G76+G80+G49</f>
        <v>108381.82999999999</v>
      </c>
      <c r="H45" s="92">
        <f t="shared" si="15"/>
        <v>283821.23</v>
      </c>
      <c r="I45" s="92">
        <f t="shared" si="15"/>
        <v>0</v>
      </c>
      <c r="J45" s="92">
        <f t="shared" si="15"/>
        <v>0</v>
      </c>
      <c r="K45" s="135"/>
    </row>
    <row r="46" spans="1:14" s="2" customFormat="1" ht="36" customHeight="1" x14ac:dyDescent="0.25">
      <c r="A46" s="165"/>
      <c r="B46" s="190"/>
      <c r="C46" s="165"/>
      <c r="D46" s="94" t="s">
        <v>10</v>
      </c>
      <c r="E46" s="92">
        <f t="shared" ref="E46:J47" si="16">E53+E57+E61+E65+E69+E73+E77+E81+E50</f>
        <v>194375.43999999994</v>
      </c>
      <c r="F46" s="92">
        <f t="shared" si="16"/>
        <v>15606</v>
      </c>
      <c r="G46" s="92">
        <f t="shared" si="16"/>
        <v>1665.03</v>
      </c>
      <c r="H46" s="92">
        <f t="shared" si="16"/>
        <v>177104.40999999995</v>
      </c>
      <c r="I46" s="92">
        <f t="shared" si="16"/>
        <v>0</v>
      </c>
      <c r="J46" s="92">
        <f t="shared" si="16"/>
        <v>0</v>
      </c>
      <c r="K46" s="135"/>
    </row>
    <row r="47" spans="1:14" s="2" customFormat="1" ht="36" customHeight="1" x14ac:dyDescent="0.25">
      <c r="A47" s="165"/>
      <c r="B47" s="190"/>
      <c r="C47" s="165"/>
      <c r="D47" s="94" t="s">
        <v>18</v>
      </c>
      <c r="E47" s="92">
        <f t="shared" si="16"/>
        <v>223327.62</v>
      </c>
      <c r="F47" s="92">
        <f t="shared" si="16"/>
        <v>9894</v>
      </c>
      <c r="G47" s="92">
        <f t="shared" si="16"/>
        <v>106716.79999999999</v>
      </c>
      <c r="H47" s="92">
        <f t="shared" si="16"/>
        <v>106716.81999999999</v>
      </c>
      <c r="I47" s="92">
        <f t="shared" si="16"/>
        <v>0</v>
      </c>
      <c r="J47" s="92">
        <f t="shared" si="16"/>
        <v>0</v>
      </c>
      <c r="K47" s="135"/>
    </row>
    <row r="48" spans="1:14" s="2" customFormat="1" ht="26.25" customHeight="1" x14ac:dyDescent="0.25">
      <c r="A48" s="165"/>
      <c r="B48" s="190"/>
      <c r="C48" s="165"/>
      <c r="D48" s="94" t="s">
        <v>12</v>
      </c>
      <c r="E48" s="92">
        <f t="shared" ref="E48:J48" si="17">E55+E59+E63+E67+E71+E75+E79+E83</f>
        <v>0</v>
      </c>
      <c r="F48" s="92">
        <f t="shared" si="17"/>
        <v>0</v>
      </c>
      <c r="G48" s="92">
        <f t="shared" si="17"/>
        <v>0</v>
      </c>
      <c r="H48" s="92">
        <f t="shared" si="17"/>
        <v>0</v>
      </c>
      <c r="I48" s="92">
        <f t="shared" si="17"/>
        <v>0</v>
      </c>
      <c r="J48" s="92">
        <f t="shared" si="17"/>
        <v>0</v>
      </c>
      <c r="K48" s="135"/>
    </row>
    <row r="49" spans="1:14" s="2" customFormat="1" ht="36" customHeight="1" x14ac:dyDescent="0.25">
      <c r="A49" s="165">
        <v>1</v>
      </c>
      <c r="B49" s="132" t="s">
        <v>272</v>
      </c>
      <c r="C49" s="165" t="s">
        <v>67</v>
      </c>
      <c r="D49" s="94" t="s">
        <v>14</v>
      </c>
      <c r="E49" s="92">
        <f>F49+G49+H49+I49+J49</f>
        <v>25500</v>
      </c>
      <c r="F49" s="92">
        <f>F50+F51</f>
        <v>25500</v>
      </c>
      <c r="G49" s="92">
        <v>0</v>
      </c>
      <c r="H49" s="92">
        <f t="shared" ref="H49:J49" si="18">H50+H51</f>
        <v>0</v>
      </c>
      <c r="I49" s="92">
        <f t="shared" si="18"/>
        <v>0</v>
      </c>
      <c r="J49" s="92">
        <f t="shared" si="18"/>
        <v>0</v>
      </c>
      <c r="K49" s="135" t="s">
        <v>17</v>
      </c>
    </row>
    <row r="50" spans="1:14" s="2" customFormat="1" ht="36" customHeight="1" x14ac:dyDescent="0.25">
      <c r="A50" s="165"/>
      <c r="B50" s="132"/>
      <c r="C50" s="165"/>
      <c r="D50" s="94" t="s">
        <v>10</v>
      </c>
      <c r="E50" s="92">
        <f>F50+G50+H50+I50+J50</f>
        <v>15606</v>
      </c>
      <c r="F50" s="92">
        <v>15606</v>
      </c>
      <c r="G50" s="92">
        <v>0</v>
      </c>
      <c r="H50" s="92">
        <v>0</v>
      </c>
      <c r="I50" s="92">
        <v>0</v>
      </c>
      <c r="J50" s="92">
        <v>0</v>
      </c>
      <c r="K50" s="135"/>
      <c r="L50" s="255"/>
      <c r="N50" s="256"/>
    </row>
    <row r="51" spans="1:14" s="2" customFormat="1" ht="36" customHeight="1" x14ac:dyDescent="0.25">
      <c r="A51" s="165"/>
      <c r="B51" s="132"/>
      <c r="C51" s="165"/>
      <c r="D51" s="94" t="s">
        <v>18</v>
      </c>
      <c r="E51" s="92">
        <f>F51+G51+H51+I51+J51</f>
        <v>9894</v>
      </c>
      <c r="F51" s="92">
        <f>9894</f>
        <v>9894</v>
      </c>
      <c r="G51" s="92">
        <v>0</v>
      </c>
      <c r="H51" s="92">
        <v>0</v>
      </c>
      <c r="I51" s="92">
        <v>0</v>
      </c>
      <c r="J51" s="92">
        <v>0</v>
      </c>
      <c r="K51" s="135"/>
      <c r="L51" s="255"/>
      <c r="N51" s="256"/>
    </row>
    <row r="52" spans="1:14" ht="30" customHeight="1" x14ac:dyDescent="0.3">
      <c r="A52" s="165">
        <v>2</v>
      </c>
      <c r="B52" s="132" t="s">
        <v>139</v>
      </c>
      <c r="C52" s="165" t="s">
        <v>67</v>
      </c>
      <c r="D52" s="94" t="s">
        <v>14</v>
      </c>
      <c r="E52" s="92">
        <f>E53+E54+E55</f>
        <v>235218.05</v>
      </c>
      <c r="F52" s="92">
        <f>F53+F54+F55</f>
        <v>0</v>
      </c>
      <c r="G52" s="92">
        <f>G53+G54+G55</f>
        <v>64274.7</v>
      </c>
      <c r="H52" s="92">
        <f t="shared" ref="H52:J52" si="19">H53+H54+H55</f>
        <v>170943.34999999998</v>
      </c>
      <c r="I52" s="92">
        <f t="shared" si="19"/>
        <v>0</v>
      </c>
      <c r="J52" s="92">
        <f t="shared" si="19"/>
        <v>0</v>
      </c>
      <c r="K52" s="135" t="s">
        <v>17</v>
      </c>
    </row>
    <row r="53" spans="1:14" ht="32.25" customHeight="1" x14ac:dyDescent="0.3">
      <c r="A53" s="165"/>
      <c r="B53" s="132"/>
      <c r="C53" s="165"/>
      <c r="D53" s="94" t="s">
        <v>10</v>
      </c>
      <c r="E53" s="92">
        <f>F53+G53+H53+I53+J53</f>
        <v>106668.65</v>
      </c>
      <c r="F53" s="92">
        <v>0</v>
      </c>
      <c r="G53" s="92">
        <v>0</v>
      </c>
      <c r="H53" s="92">
        <v>106668.65</v>
      </c>
      <c r="I53" s="92">
        <v>0</v>
      </c>
      <c r="J53" s="92">
        <v>0</v>
      </c>
      <c r="K53" s="135"/>
    </row>
    <row r="54" spans="1:14" s="2" customFormat="1" ht="34.5" customHeight="1" x14ac:dyDescent="0.25">
      <c r="A54" s="165"/>
      <c r="B54" s="132"/>
      <c r="C54" s="165"/>
      <c r="D54" s="94" t="s">
        <v>18</v>
      </c>
      <c r="E54" s="92">
        <f>F54+G54+H54+I54+J54</f>
        <v>128549.4</v>
      </c>
      <c r="F54" s="92">
        <v>0</v>
      </c>
      <c r="G54" s="92">
        <v>64274.7</v>
      </c>
      <c r="H54" s="92">
        <v>64274.7</v>
      </c>
      <c r="I54" s="92">
        <v>0</v>
      </c>
      <c r="J54" s="92">
        <v>0</v>
      </c>
      <c r="K54" s="135"/>
    </row>
    <row r="55" spans="1:14" s="2" customFormat="1" ht="34.5" customHeight="1" x14ac:dyDescent="0.25">
      <c r="A55" s="165"/>
      <c r="B55" s="132"/>
      <c r="C55" s="165"/>
      <c r="D55" s="94" t="s">
        <v>12</v>
      </c>
      <c r="E55" s="92">
        <f>F55+G55+H55+I55+J55</f>
        <v>0</v>
      </c>
      <c r="F55" s="92">
        <v>0</v>
      </c>
      <c r="G55" s="92">
        <v>0</v>
      </c>
      <c r="H55" s="92">
        <v>0</v>
      </c>
      <c r="I55" s="92">
        <v>0</v>
      </c>
      <c r="J55" s="92">
        <v>0</v>
      </c>
      <c r="K55" s="135"/>
    </row>
    <row r="56" spans="1:14" ht="30" customHeight="1" x14ac:dyDescent="0.3">
      <c r="A56" s="165">
        <v>3</v>
      </c>
      <c r="B56" s="132" t="s">
        <v>140</v>
      </c>
      <c r="C56" s="165" t="s">
        <v>67</v>
      </c>
      <c r="D56" s="94" t="s">
        <v>14</v>
      </c>
      <c r="E56" s="92">
        <f>E57+E58+E59</f>
        <v>39512.449999999997</v>
      </c>
      <c r="F56" s="92">
        <f>F57+F58+F59</f>
        <v>0</v>
      </c>
      <c r="G56" s="92">
        <f>G57+G58+G59</f>
        <v>10797.01</v>
      </c>
      <c r="H56" s="92">
        <f t="shared" ref="H56:J56" si="20">H57+H58+H59</f>
        <v>28715.440000000002</v>
      </c>
      <c r="I56" s="92">
        <f t="shared" si="20"/>
        <v>0</v>
      </c>
      <c r="J56" s="92">
        <f t="shared" si="20"/>
        <v>0</v>
      </c>
      <c r="K56" s="135" t="s">
        <v>17</v>
      </c>
    </row>
    <row r="57" spans="1:14" ht="32.25" customHeight="1" x14ac:dyDescent="0.3">
      <c r="A57" s="165"/>
      <c r="B57" s="132"/>
      <c r="C57" s="165"/>
      <c r="D57" s="94" t="s">
        <v>10</v>
      </c>
      <c r="E57" s="92">
        <f>F57+G57+H57+I57+J57</f>
        <v>17918.43</v>
      </c>
      <c r="F57" s="92">
        <v>0</v>
      </c>
      <c r="G57" s="92">
        <v>0</v>
      </c>
      <c r="H57" s="92">
        <v>17918.43</v>
      </c>
      <c r="I57" s="92">
        <v>0</v>
      </c>
      <c r="J57" s="92">
        <v>0</v>
      </c>
      <c r="K57" s="135"/>
    </row>
    <row r="58" spans="1:14" s="2" customFormat="1" ht="34.5" customHeight="1" x14ac:dyDescent="0.25">
      <c r="A58" s="165"/>
      <c r="B58" s="132"/>
      <c r="C58" s="165"/>
      <c r="D58" s="94" t="s">
        <v>18</v>
      </c>
      <c r="E58" s="92">
        <f>F58+G58+H58+I58+J58</f>
        <v>21594.02</v>
      </c>
      <c r="F58" s="92">
        <v>0</v>
      </c>
      <c r="G58" s="92">
        <v>10797.01</v>
      </c>
      <c r="H58" s="92">
        <v>10797.01</v>
      </c>
      <c r="I58" s="92">
        <v>0</v>
      </c>
      <c r="J58" s="92">
        <v>0</v>
      </c>
      <c r="K58" s="135"/>
    </row>
    <row r="59" spans="1:14" s="2" customFormat="1" ht="34.5" customHeight="1" x14ac:dyDescent="0.25">
      <c r="A59" s="165"/>
      <c r="B59" s="132"/>
      <c r="C59" s="165"/>
      <c r="D59" s="94" t="s">
        <v>12</v>
      </c>
      <c r="E59" s="92">
        <f>F59+G59+H59+I59+J59</f>
        <v>0</v>
      </c>
      <c r="F59" s="92">
        <v>0</v>
      </c>
      <c r="G59" s="92">
        <v>0</v>
      </c>
      <c r="H59" s="92">
        <v>0</v>
      </c>
      <c r="I59" s="92">
        <v>0</v>
      </c>
      <c r="J59" s="92">
        <v>0</v>
      </c>
      <c r="K59" s="135"/>
    </row>
    <row r="60" spans="1:14" ht="30" customHeight="1" x14ac:dyDescent="0.3">
      <c r="A60" s="165">
        <v>4</v>
      </c>
      <c r="B60" s="132" t="s">
        <v>141</v>
      </c>
      <c r="C60" s="165" t="s">
        <v>67</v>
      </c>
      <c r="D60" s="94" t="s">
        <v>14</v>
      </c>
      <c r="E60" s="92">
        <f>E61+E62+E63</f>
        <v>34430.800000000003</v>
      </c>
      <c r="F60" s="92">
        <f>F61+F62+F63</f>
        <v>0</v>
      </c>
      <c r="G60" s="92">
        <f>G61+G62+G63</f>
        <v>9408.42</v>
      </c>
      <c r="H60" s="92">
        <f t="shared" ref="H60:J60" si="21">H61+H62+H63</f>
        <v>25022.379999999997</v>
      </c>
      <c r="I60" s="92">
        <f t="shared" si="21"/>
        <v>0</v>
      </c>
      <c r="J60" s="92">
        <f t="shared" si="21"/>
        <v>0</v>
      </c>
      <c r="K60" s="135" t="s">
        <v>17</v>
      </c>
    </row>
    <row r="61" spans="1:14" ht="32.25" customHeight="1" x14ac:dyDescent="0.3">
      <c r="A61" s="165"/>
      <c r="B61" s="132"/>
      <c r="C61" s="165"/>
      <c r="D61" s="94" t="s">
        <v>10</v>
      </c>
      <c r="E61" s="92">
        <f>F61+G61+H61+I61+J61</f>
        <v>15613.96</v>
      </c>
      <c r="F61" s="92">
        <v>0</v>
      </c>
      <c r="G61" s="92">
        <v>0</v>
      </c>
      <c r="H61" s="92">
        <v>15613.96</v>
      </c>
      <c r="I61" s="92">
        <v>0</v>
      </c>
      <c r="J61" s="92">
        <v>0</v>
      </c>
      <c r="K61" s="135"/>
    </row>
    <row r="62" spans="1:14" s="2" customFormat="1" ht="34.5" customHeight="1" x14ac:dyDescent="0.25">
      <c r="A62" s="165"/>
      <c r="B62" s="132"/>
      <c r="C62" s="165"/>
      <c r="D62" s="94" t="s">
        <v>18</v>
      </c>
      <c r="E62" s="92">
        <f>F62+G62+H62+I62+J62</f>
        <v>18816.84</v>
      </c>
      <c r="F62" s="92">
        <v>0</v>
      </c>
      <c r="G62" s="92">
        <v>9408.42</v>
      </c>
      <c r="H62" s="92">
        <v>9408.42</v>
      </c>
      <c r="I62" s="92">
        <v>0</v>
      </c>
      <c r="J62" s="92">
        <v>0</v>
      </c>
      <c r="K62" s="135"/>
    </row>
    <row r="63" spans="1:14" s="2" customFormat="1" ht="34.5" customHeight="1" x14ac:dyDescent="0.25">
      <c r="A63" s="165"/>
      <c r="B63" s="132"/>
      <c r="C63" s="165"/>
      <c r="D63" s="94" t="s">
        <v>12</v>
      </c>
      <c r="E63" s="92">
        <f>F63+G63+H63+I63+J63</f>
        <v>0</v>
      </c>
      <c r="F63" s="92">
        <v>0</v>
      </c>
      <c r="G63" s="92">
        <v>0</v>
      </c>
      <c r="H63" s="92">
        <v>0</v>
      </c>
      <c r="I63" s="92">
        <v>0</v>
      </c>
      <c r="J63" s="92">
        <v>0</v>
      </c>
      <c r="K63" s="135"/>
    </row>
    <row r="64" spans="1:14" ht="30" customHeight="1" x14ac:dyDescent="0.3">
      <c r="A64" s="165">
        <v>5</v>
      </c>
      <c r="B64" s="132" t="s">
        <v>142</v>
      </c>
      <c r="C64" s="165" t="s">
        <v>67</v>
      </c>
      <c r="D64" s="94" t="s">
        <v>14</v>
      </c>
      <c r="E64" s="92">
        <f>E65+E66+E67</f>
        <v>16472.099999999999</v>
      </c>
      <c r="F64" s="92">
        <f>F65+F66+F67</f>
        <v>0</v>
      </c>
      <c r="G64" s="92">
        <f>G65+G66+G67</f>
        <v>4501.1000000000004</v>
      </c>
      <c r="H64" s="92">
        <f t="shared" ref="H64:J64" si="22">H65+H66+H67</f>
        <v>11971</v>
      </c>
      <c r="I64" s="92">
        <f t="shared" si="22"/>
        <v>0</v>
      </c>
      <c r="J64" s="92">
        <f t="shared" si="22"/>
        <v>0</v>
      </c>
      <c r="K64" s="135" t="s">
        <v>17</v>
      </c>
      <c r="L64" s="30"/>
      <c r="N64" s="11"/>
    </row>
    <row r="65" spans="1:17" ht="32.25" customHeight="1" x14ac:dyDescent="0.3">
      <c r="A65" s="165"/>
      <c r="B65" s="132"/>
      <c r="C65" s="165"/>
      <c r="D65" s="94" t="s">
        <v>10</v>
      </c>
      <c r="E65" s="92">
        <f>F65+G65+H65+I65+J65</f>
        <v>7469.9</v>
      </c>
      <c r="F65" s="92">
        <v>0</v>
      </c>
      <c r="G65" s="92">
        <v>0</v>
      </c>
      <c r="H65" s="92">
        <v>7469.9</v>
      </c>
      <c r="I65" s="92">
        <v>0</v>
      </c>
      <c r="J65" s="92">
        <v>0</v>
      </c>
      <c r="K65" s="135"/>
      <c r="M65" s="30"/>
      <c r="N65" s="11"/>
    </row>
    <row r="66" spans="1:17" s="2" customFormat="1" ht="34.5" customHeight="1" x14ac:dyDescent="0.25">
      <c r="A66" s="165"/>
      <c r="B66" s="132"/>
      <c r="C66" s="165"/>
      <c r="D66" s="94" t="s">
        <v>18</v>
      </c>
      <c r="E66" s="92">
        <f>F66+G66+H66+I66+J66</f>
        <v>9002.2000000000007</v>
      </c>
      <c r="F66" s="92">
        <v>0</v>
      </c>
      <c r="G66" s="92">
        <v>4501.1000000000004</v>
      </c>
      <c r="H66" s="92">
        <v>4501.1000000000004</v>
      </c>
      <c r="I66" s="92">
        <v>0</v>
      </c>
      <c r="J66" s="92">
        <v>0</v>
      </c>
      <c r="K66" s="135"/>
      <c r="M66" s="257"/>
      <c r="N66" s="28"/>
    </row>
    <row r="67" spans="1:17" s="2" customFormat="1" ht="34.5" customHeight="1" x14ac:dyDescent="0.25">
      <c r="A67" s="165"/>
      <c r="B67" s="132"/>
      <c r="C67" s="165"/>
      <c r="D67" s="94" t="s">
        <v>12</v>
      </c>
      <c r="E67" s="92">
        <f>F67+G67+H67+I67+J67</f>
        <v>0</v>
      </c>
      <c r="F67" s="92">
        <v>0</v>
      </c>
      <c r="G67" s="92">
        <v>0</v>
      </c>
      <c r="H67" s="92">
        <v>0</v>
      </c>
      <c r="I67" s="92">
        <v>0</v>
      </c>
      <c r="J67" s="92">
        <v>0</v>
      </c>
      <c r="K67" s="135"/>
    </row>
    <row r="68" spans="1:17" ht="30" customHeight="1" x14ac:dyDescent="0.3">
      <c r="A68" s="165">
        <v>6</v>
      </c>
      <c r="B68" s="132" t="s">
        <v>143</v>
      </c>
      <c r="C68" s="165" t="s">
        <v>67</v>
      </c>
      <c r="D68" s="94" t="s">
        <v>14</v>
      </c>
      <c r="E68" s="92">
        <f>E69+E70+E71</f>
        <v>29372.989999999998</v>
      </c>
      <c r="F68" s="92">
        <f>F69+F70+F71</f>
        <v>0</v>
      </c>
      <c r="G68" s="92">
        <f>G69+G70+G71</f>
        <v>8026.34</v>
      </c>
      <c r="H68" s="92">
        <f t="shared" ref="H68:J68" si="23">H69+H70+H71</f>
        <v>21346.65</v>
      </c>
      <c r="I68" s="92">
        <f t="shared" si="23"/>
        <v>0</v>
      </c>
      <c r="J68" s="92">
        <f t="shared" si="23"/>
        <v>0</v>
      </c>
      <c r="K68" s="135" t="s">
        <v>17</v>
      </c>
    </row>
    <row r="69" spans="1:17" ht="32.25" customHeight="1" x14ac:dyDescent="0.3">
      <c r="A69" s="165"/>
      <c r="B69" s="132"/>
      <c r="C69" s="165"/>
      <c r="D69" s="94" t="s">
        <v>10</v>
      </c>
      <c r="E69" s="92">
        <f>F69+G69+H69+I69+J69</f>
        <v>13320.3</v>
      </c>
      <c r="F69" s="92">
        <v>0</v>
      </c>
      <c r="G69" s="92">
        <v>0</v>
      </c>
      <c r="H69" s="92">
        <v>13320.3</v>
      </c>
      <c r="I69" s="92">
        <v>0</v>
      </c>
      <c r="J69" s="92">
        <v>0</v>
      </c>
      <c r="K69" s="135"/>
    </row>
    <row r="70" spans="1:17" s="2" customFormat="1" ht="34.5" customHeight="1" x14ac:dyDescent="0.25">
      <c r="A70" s="165"/>
      <c r="B70" s="132"/>
      <c r="C70" s="165"/>
      <c r="D70" s="94" t="s">
        <v>18</v>
      </c>
      <c r="E70" s="92">
        <f>F70+G70+H70+I70+J70</f>
        <v>16052.69</v>
      </c>
      <c r="F70" s="92">
        <v>0</v>
      </c>
      <c r="G70" s="92">
        <v>8026.34</v>
      </c>
      <c r="H70" s="92">
        <v>8026.35</v>
      </c>
      <c r="I70" s="92">
        <v>0</v>
      </c>
      <c r="J70" s="92">
        <v>0</v>
      </c>
      <c r="K70" s="135"/>
    </row>
    <row r="71" spans="1:17" s="2" customFormat="1" ht="34.5" customHeight="1" x14ac:dyDescent="0.25">
      <c r="A71" s="165"/>
      <c r="B71" s="132"/>
      <c r="C71" s="165"/>
      <c r="D71" s="94" t="s">
        <v>12</v>
      </c>
      <c r="E71" s="92">
        <f>F71+G71+H71+I71+J71</f>
        <v>0</v>
      </c>
      <c r="F71" s="92">
        <v>0</v>
      </c>
      <c r="G71" s="92">
        <v>0</v>
      </c>
      <c r="H71" s="92">
        <v>0</v>
      </c>
      <c r="I71" s="92">
        <v>0</v>
      </c>
      <c r="J71" s="92">
        <v>0</v>
      </c>
      <c r="K71" s="135"/>
    </row>
    <row r="72" spans="1:17" ht="30" customHeight="1" x14ac:dyDescent="0.3">
      <c r="A72" s="165">
        <v>7</v>
      </c>
      <c r="B72" s="132" t="s">
        <v>144</v>
      </c>
      <c r="C72" s="165" t="s">
        <v>67</v>
      </c>
      <c r="D72" s="94" t="s">
        <v>14</v>
      </c>
      <c r="E72" s="92">
        <f>E73+E74+E75</f>
        <v>22292.190000000002</v>
      </c>
      <c r="F72" s="92">
        <f>F73+F74+F75</f>
        <v>0</v>
      </c>
      <c r="G72" s="92">
        <f>G73+G74+G75</f>
        <v>6091.47</v>
      </c>
      <c r="H72" s="92">
        <f t="shared" ref="H72:J72" si="24">H73+H74+H75</f>
        <v>16200.72</v>
      </c>
      <c r="I72" s="92">
        <f t="shared" si="24"/>
        <v>0</v>
      </c>
      <c r="J72" s="92">
        <f t="shared" si="24"/>
        <v>0</v>
      </c>
      <c r="K72" s="135" t="s">
        <v>17</v>
      </c>
      <c r="L72" s="30"/>
      <c r="Q72" s="30"/>
    </row>
    <row r="73" spans="1:17" ht="32.25" customHeight="1" x14ac:dyDescent="0.3">
      <c r="A73" s="165"/>
      <c r="B73" s="132"/>
      <c r="C73" s="165"/>
      <c r="D73" s="94" t="s">
        <v>10</v>
      </c>
      <c r="E73" s="92">
        <f>F73+G73+H73+I73+J73</f>
        <v>10109.24</v>
      </c>
      <c r="F73" s="92">
        <v>0</v>
      </c>
      <c r="G73" s="92">
        <v>0</v>
      </c>
      <c r="H73" s="92">
        <v>10109.24</v>
      </c>
      <c r="I73" s="92">
        <v>0</v>
      </c>
      <c r="J73" s="92">
        <v>0</v>
      </c>
      <c r="K73" s="135"/>
      <c r="N73" s="30"/>
      <c r="Q73" s="30"/>
    </row>
    <row r="74" spans="1:17" s="2" customFormat="1" ht="34.5" customHeight="1" x14ac:dyDescent="0.25">
      <c r="A74" s="165"/>
      <c r="B74" s="132"/>
      <c r="C74" s="165"/>
      <c r="D74" s="94" t="s">
        <v>18</v>
      </c>
      <c r="E74" s="92">
        <f>F74+G74+H74+I74+J74</f>
        <v>12182.95</v>
      </c>
      <c r="F74" s="92">
        <v>0</v>
      </c>
      <c r="G74" s="92">
        <v>6091.47</v>
      </c>
      <c r="H74" s="92">
        <v>6091.48</v>
      </c>
      <c r="I74" s="92">
        <v>0</v>
      </c>
      <c r="J74" s="92">
        <v>0</v>
      </c>
      <c r="K74" s="135"/>
      <c r="N74" s="257"/>
      <c r="Q74" s="257"/>
    </row>
    <row r="75" spans="1:17" s="2" customFormat="1" ht="34.5" customHeight="1" x14ac:dyDescent="0.25">
      <c r="A75" s="165"/>
      <c r="B75" s="132"/>
      <c r="C75" s="165"/>
      <c r="D75" s="94" t="s">
        <v>12</v>
      </c>
      <c r="E75" s="92">
        <f>F75+G75+H75+I75+J75</f>
        <v>0</v>
      </c>
      <c r="F75" s="92">
        <v>0</v>
      </c>
      <c r="G75" s="92">
        <v>0</v>
      </c>
      <c r="H75" s="92">
        <v>0</v>
      </c>
      <c r="I75" s="92">
        <v>0</v>
      </c>
      <c r="J75" s="92">
        <v>0</v>
      </c>
      <c r="K75" s="135"/>
    </row>
    <row r="76" spans="1:17" ht="30" customHeight="1" x14ac:dyDescent="0.3">
      <c r="A76" s="165">
        <v>8</v>
      </c>
      <c r="B76" s="132" t="s">
        <v>145</v>
      </c>
      <c r="C76" s="165" t="s">
        <v>67</v>
      </c>
      <c r="D76" s="94" t="s">
        <v>14</v>
      </c>
      <c r="E76" s="92">
        <f>E77+E78+E79</f>
        <v>14904.48</v>
      </c>
      <c r="F76" s="92">
        <f>F77+F78+F79</f>
        <v>0</v>
      </c>
      <c r="G76" s="92">
        <f>G77+G78+G79</f>
        <v>5282.79</v>
      </c>
      <c r="H76" s="92">
        <f t="shared" ref="H76:J76" si="25">H77+H78+H79</f>
        <v>9621.69</v>
      </c>
      <c r="I76" s="92">
        <f t="shared" si="25"/>
        <v>0</v>
      </c>
      <c r="J76" s="92">
        <f t="shared" si="25"/>
        <v>0</v>
      </c>
      <c r="K76" s="135" t="s">
        <v>17</v>
      </c>
    </row>
    <row r="77" spans="1:17" ht="32.25" customHeight="1" x14ac:dyDescent="0.3">
      <c r="A77" s="165"/>
      <c r="B77" s="132"/>
      <c r="C77" s="165"/>
      <c r="D77" s="94" t="s">
        <v>10</v>
      </c>
      <c r="E77" s="92">
        <f>F77+G77+H77+I77+J77</f>
        <v>7668.96</v>
      </c>
      <c r="F77" s="92">
        <v>0</v>
      </c>
      <c r="G77" s="92">
        <v>1665.03</v>
      </c>
      <c r="H77" s="92">
        <v>6003.93</v>
      </c>
      <c r="I77" s="92">
        <v>0</v>
      </c>
      <c r="J77" s="92">
        <v>0</v>
      </c>
      <c r="K77" s="135"/>
    </row>
    <row r="78" spans="1:17" s="2" customFormat="1" ht="34.5" customHeight="1" x14ac:dyDescent="0.25">
      <c r="A78" s="165"/>
      <c r="B78" s="132"/>
      <c r="C78" s="165"/>
      <c r="D78" s="94" t="s">
        <v>18</v>
      </c>
      <c r="E78" s="92">
        <f>F78+G78+H78+I78+J78</f>
        <v>7235.52</v>
      </c>
      <c r="F78" s="92">
        <v>0</v>
      </c>
      <c r="G78" s="92">
        <v>3617.76</v>
      </c>
      <c r="H78" s="92">
        <v>3617.76</v>
      </c>
      <c r="I78" s="92">
        <v>0</v>
      </c>
      <c r="J78" s="92">
        <v>0</v>
      </c>
      <c r="K78" s="135"/>
    </row>
    <row r="79" spans="1:17" s="2" customFormat="1" ht="34.5" customHeight="1" x14ac:dyDescent="0.25">
      <c r="A79" s="165"/>
      <c r="B79" s="132"/>
      <c r="C79" s="165"/>
      <c r="D79" s="94" t="s">
        <v>12</v>
      </c>
      <c r="E79" s="92">
        <f>F79+G79+H79+I79+J79</f>
        <v>0</v>
      </c>
      <c r="F79" s="92">
        <v>0</v>
      </c>
      <c r="G79" s="92">
        <v>0</v>
      </c>
      <c r="H79" s="92">
        <v>0</v>
      </c>
      <c r="I79" s="92">
        <v>0</v>
      </c>
      <c r="J79" s="92">
        <v>0</v>
      </c>
      <c r="K79" s="135"/>
    </row>
    <row r="80" spans="1:17" ht="30" customHeight="1" x14ac:dyDescent="0.3">
      <c r="A80" s="165">
        <v>9</v>
      </c>
      <c r="B80" s="132" t="s">
        <v>146</v>
      </c>
      <c r="C80" s="165" t="s">
        <v>67</v>
      </c>
      <c r="D80" s="94" t="s">
        <v>14</v>
      </c>
      <c r="E80" s="92">
        <f>E81+E82+E83</f>
        <v>0</v>
      </c>
      <c r="F80" s="92">
        <f>F81+F82+F83</f>
        <v>0</v>
      </c>
      <c r="G80" s="92">
        <f>G81+G82+G83</f>
        <v>0</v>
      </c>
      <c r="H80" s="92">
        <f t="shared" ref="H80:J80" si="26">H81+H82+H83</f>
        <v>0</v>
      </c>
      <c r="I80" s="92">
        <f t="shared" si="26"/>
        <v>0</v>
      </c>
      <c r="J80" s="92">
        <f t="shared" si="26"/>
        <v>0</v>
      </c>
      <c r="K80" s="135" t="s">
        <v>17</v>
      </c>
    </row>
    <row r="81" spans="1:14" ht="32.25" customHeight="1" x14ac:dyDescent="0.3">
      <c r="A81" s="165"/>
      <c r="B81" s="132"/>
      <c r="C81" s="165"/>
      <c r="D81" s="94" t="s">
        <v>10</v>
      </c>
      <c r="E81" s="92">
        <v>0</v>
      </c>
      <c r="F81" s="92">
        <v>0</v>
      </c>
      <c r="G81" s="92">
        <v>0</v>
      </c>
      <c r="H81" s="92">
        <v>0</v>
      </c>
      <c r="I81" s="92">
        <v>0</v>
      </c>
      <c r="J81" s="92">
        <v>0</v>
      </c>
      <c r="K81" s="135"/>
    </row>
    <row r="82" spans="1:14" s="2" customFormat="1" ht="34.5" customHeight="1" x14ac:dyDescent="0.25">
      <c r="A82" s="165"/>
      <c r="B82" s="132"/>
      <c r="C82" s="165"/>
      <c r="D82" s="94" t="s">
        <v>18</v>
      </c>
      <c r="E82" s="92">
        <f>F82+G82+H82+I82+J82</f>
        <v>0</v>
      </c>
      <c r="F82" s="92">
        <v>0</v>
      </c>
      <c r="G82" s="92">
        <v>0</v>
      </c>
      <c r="H82" s="92">
        <v>0</v>
      </c>
      <c r="I82" s="92">
        <v>0</v>
      </c>
      <c r="J82" s="92">
        <v>0</v>
      </c>
      <c r="K82" s="135"/>
    </row>
    <row r="83" spans="1:14" s="2" customFormat="1" ht="34.5" customHeight="1" x14ac:dyDescent="0.25">
      <c r="A83" s="165"/>
      <c r="B83" s="132"/>
      <c r="C83" s="165"/>
      <c r="D83" s="94" t="s">
        <v>12</v>
      </c>
      <c r="E83" s="92">
        <f>F83+G83+H83+I83+J83</f>
        <v>0</v>
      </c>
      <c r="F83" s="92">
        <v>0</v>
      </c>
      <c r="G83" s="92">
        <v>0</v>
      </c>
      <c r="H83" s="92">
        <v>0</v>
      </c>
      <c r="I83" s="92">
        <v>0</v>
      </c>
      <c r="J83" s="92">
        <v>0</v>
      </c>
      <c r="K83" s="135"/>
    </row>
    <row r="84" spans="1:14" ht="24.75" customHeight="1" x14ac:dyDescent="0.3">
      <c r="A84" s="195" t="s">
        <v>461</v>
      </c>
      <c r="B84" s="196"/>
      <c r="C84" s="196"/>
      <c r="D84" s="196"/>
      <c r="E84" s="196"/>
      <c r="F84" s="196"/>
      <c r="G84" s="196"/>
      <c r="H84" s="196"/>
      <c r="I84" s="196"/>
      <c r="J84" s="196"/>
      <c r="K84" s="254"/>
    </row>
    <row r="85" spans="1:14" s="2" customFormat="1" ht="36" customHeight="1" x14ac:dyDescent="0.25">
      <c r="A85" s="126"/>
      <c r="B85" s="169" t="s">
        <v>158</v>
      </c>
      <c r="C85" s="126" t="s">
        <v>67</v>
      </c>
      <c r="D85" s="94" t="s">
        <v>14</v>
      </c>
      <c r="E85" s="92">
        <f>E86+E87</f>
        <v>176194.24</v>
      </c>
      <c r="F85" s="92">
        <f>F89+F92+F96+F100+F104+F108+F112+F116+F120+F124+F128+F132+F136+F140+F144</f>
        <v>0</v>
      </c>
      <c r="G85" s="92">
        <f>G86+G87</f>
        <v>8809.7099999999991</v>
      </c>
      <c r="H85" s="92">
        <f>H86+H87</f>
        <v>167384.53</v>
      </c>
      <c r="I85" s="92">
        <f t="shared" ref="I85:J87" si="27">I89+I92+I96+I100+I104+I108+I112+I116+I120+I124+I128+I132+I136+I140+I144</f>
        <v>0</v>
      </c>
      <c r="J85" s="92">
        <f t="shared" si="27"/>
        <v>0</v>
      </c>
      <c r="K85" s="147"/>
    </row>
    <row r="86" spans="1:14" s="2" customFormat="1" ht="36" customHeight="1" x14ac:dyDescent="0.25">
      <c r="A86" s="127"/>
      <c r="B86" s="258"/>
      <c r="C86" s="127"/>
      <c r="D86" s="94" t="s">
        <v>10</v>
      </c>
      <c r="E86" s="92">
        <f>E90</f>
        <v>109945.20999999999</v>
      </c>
      <c r="F86" s="92">
        <f>F90+F93+F97+F101+F105+F109+F113+F117+F121+F125+F129+F133+F137+F141+F145</f>
        <v>0</v>
      </c>
      <c r="G86" s="92">
        <f>G90</f>
        <v>5497.26</v>
      </c>
      <c r="H86" s="92">
        <f>H90</f>
        <v>104447.95</v>
      </c>
      <c r="I86" s="92">
        <f t="shared" si="27"/>
        <v>0</v>
      </c>
      <c r="J86" s="92">
        <f t="shared" si="27"/>
        <v>0</v>
      </c>
      <c r="K86" s="148"/>
    </row>
    <row r="87" spans="1:14" s="2" customFormat="1" ht="36" customHeight="1" x14ac:dyDescent="0.25">
      <c r="A87" s="127"/>
      <c r="B87" s="258"/>
      <c r="C87" s="127"/>
      <c r="D87" s="94" t="s">
        <v>18</v>
      </c>
      <c r="E87" s="92">
        <f>E91</f>
        <v>66249.03</v>
      </c>
      <c r="F87" s="92">
        <f>F91+F94+F98+F102+F106+F110+F114+F118+F122+F126+F130+F134+F138+F142+F146</f>
        <v>0</v>
      </c>
      <c r="G87" s="92">
        <f>G91</f>
        <v>3312.45</v>
      </c>
      <c r="H87" s="92">
        <f>H91</f>
        <v>62936.58</v>
      </c>
      <c r="I87" s="92">
        <f t="shared" si="27"/>
        <v>0</v>
      </c>
      <c r="J87" s="92">
        <f t="shared" si="27"/>
        <v>0</v>
      </c>
      <c r="K87" s="148"/>
    </row>
    <row r="88" spans="1:14" s="2" customFormat="1" ht="26.25" customHeight="1" x14ac:dyDescent="0.25">
      <c r="A88" s="128"/>
      <c r="B88" s="170"/>
      <c r="C88" s="128"/>
      <c r="D88" s="94" t="s">
        <v>12</v>
      </c>
      <c r="E88" s="92">
        <v>0</v>
      </c>
      <c r="F88" s="92">
        <v>0</v>
      </c>
      <c r="G88" s="92">
        <v>0</v>
      </c>
      <c r="H88" s="92">
        <v>0</v>
      </c>
      <c r="I88" s="92">
        <v>0</v>
      </c>
      <c r="J88" s="92">
        <v>0</v>
      </c>
      <c r="K88" s="149"/>
    </row>
    <row r="89" spans="1:14" s="2" customFormat="1" ht="36" customHeight="1" x14ac:dyDescent="0.25">
      <c r="A89" s="165">
        <v>1</v>
      </c>
      <c r="B89" s="132" t="s">
        <v>455</v>
      </c>
      <c r="C89" s="165" t="s">
        <v>67</v>
      </c>
      <c r="D89" s="94" t="s">
        <v>14</v>
      </c>
      <c r="E89" s="92">
        <f>F89+G89+H89+I89+J89</f>
        <v>176194.24</v>
      </c>
      <c r="F89" s="92">
        <f>F90+F91</f>
        <v>0</v>
      </c>
      <c r="G89" s="92">
        <f>G90+G91</f>
        <v>8809.7099999999991</v>
      </c>
      <c r="H89" s="92">
        <f t="shared" ref="H89:J89" si="28">H90+H91</f>
        <v>167384.53</v>
      </c>
      <c r="I89" s="92">
        <f t="shared" si="28"/>
        <v>0</v>
      </c>
      <c r="J89" s="92">
        <f t="shared" si="28"/>
        <v>0</v>
      </c>
      <c r="K89" s="135" t="s">
        <v>17</v>
      </c>
    </row>
    <row r="90" spans="1:14" s="2" customFormat="1" ht="36" customHeight="1" x14ac:dyDescent="0.25">
      <c r="A90" s="165"/>
      <c r="B90" s="132"/>
      <c r="C90" s="165"/>
      <c r="D90" s="94" t="s">
        <v>10</v>
      </c>
      <c r="E90" s="92">
        <f>F90+G90+H90+I90+J90</f>
        <v>109945.20999999999</v>
      </c>
      <c r="F90" s="92">
        <v>0</v>
      </c>
      <c r="G90" s="92">
        <v>5497.26</v>
      </c>
      <c r="H90" s="92">
        <v>104447.95</v>
      </c>
      <c r="I90" s="92">
        <v>0</v>
      </c>
      <c r="J90" s="92">
        <v>0</v>
      </c>
      <c r="K90" s="135"/>
      <c r="L90" s="255"/>
      <c r="N90" s="256"/>
    </row>
    <row r="91" spans="1:14" s="2" customFormat="1" ht="36" customHeight="1" x14ac:dyDescent="0.25">
      <c r="A91" s="165"/>
      <c r="B91" s="132"/>
      <c r="C91" s="165"/>
      <c r="D91" s="94" t="s">
        <v>18</v>
      </c>
      <c r="E91" s="92">
        <f>F91+G91+H91+I91+J91</f>
        <v>66249.03</v>
      </c>
      <c r="F91" s="92">
        <v>0</v>
      </c>
      <c r="G91" s="92">
        <v>3312.45</v>
      </c>
      <c r="H91" s="92">
        <v>62936.58</v>
      </c>
      <c r="I91" s="92">
        <v>0</v>
      </c>
      <c r="J91" s="92">
        <v>0</v>
      </c>
      <c r="K91" s="135"/>
      <c r="L91" s="255"/>
      <c r="N91" s="256"/>
    </row>
    <row r="92" spans="1:14" ht="24.75" customHeight="1" x14ac:dyDescent="0.3">
      <c r="A92" s="195" t="s">
        <v>411</v>
      </c>
      <c r="B92" s="196"/>
      <c r="C92" s="196"/>
      <c r="D92" s="196"/>
      <c r="E92" s="196"/>
      <c r="F92" s="196"/>
      <c r="G92" s="196"/>
      <c r="H92" s="196"/>
      <c r="I92" s="196"/>
      <c r="J92" s="196"/>
      <c r="K92" s="254"/>
    </row>
    <row r="93" spans="1:14" s="2" customFormat="1" ht="36" customHeight="1" x14ac:dyDescent="0.25">
      <c r="A93" s="165"/>
      <c r="B93" s="190" t="s">
        <v>158</v>
      </c>
      <c r="C93" s="165" t="s">
        <v>67</v>
      </c>
      <c r="D93" s="94" t="s">
        <v>14</v>
      </c>
      <c r="E93" s="92">
        <f>E97+E100+E104+E108+E112+E116+E120+E124+E128+E132+E136+E140+E144+E148+E152</f>
        <v>472929.72</v>
      </c>
      <c r="F93" s="92">
        <f t="shared" ref="F93:J93" si="29">F97+F100+F104+F108+F112+F116+F120+F124+F128+F132+F136+F140+F144+F148+F152</f>
        <v>0</v>
      </c>
      <c r="G93" s="92">
        <f>G97+G100+G104+G108+G112+G116+G120+G124+G128+G132+G136+G140+G144+G148+G152</f>
        <v>397727.51</v>
      </c>
      <c r="H93" s="92">
        <f t="shared" si="29"/>
        <v>75202.209999999992</v>
      </c>
      <c r="I93" s="92">
        <f t="shared" si="29"/>
        <v>0</v>
      </c>
      <c r="J93" s="92">
        <f t="shared" si="29"/>
        <v>0</v>
      </c>
      <c r="K93" s="135"/>
    </row>
    <row r="94" spans="1:14" s="2" customFormat="1" ht="36" customHeight="1" x14ac:dyDescent="0.25">
      <c r="A94" s="165"/>
      <c r="B94" s="190"/>
      <c r="C94" s="165"/>
      <c r="D94" s="94" t="s">
        <v>10</v>
      </c>
      <c r="E94" s="92">
        <f>E98+E101+E105+E109+E113+E117+E121+E125+E129+E133+E137+E141+E145+E149+E153</f>
        <v>290187.93</v>
      </c>
      <c r="F94" s="92">
        <f t="shared" ref="F94:J94" si="30">F98+F101+F105+F109+F113+F117+F121+F125+F129+F133+F137+F141+F145+F149+F153</f>
        <v>0</v>
      </c>
      <c r="G94" s="92">
        <f>G98+G101+G105+G109+G113+G117+G121+G125+G129+G133+G137+G141+G145+G149+G153</f>
        <v>248182.03000000003</v>
      </c>
      <c r="H94" s="92">
        <f>H98+H101+H105+H109+H113+H117+H121+H125+H129+H133+H137+H141+H145+H149+H153</f>
        <v>42005.9</v>
      </c>
      <c r="I94" s="92">
        <f t="shared" si="30"/>
        <v>0</v>
      </c>
      <c r="J94" s="92">
        <f t="shared" si="30"/>
        <v>0</v>
      </c>
      <c r="K94" s="135"/>
    </row>
    <row r="95" spans="1:14" s="2" customFormat="1" ht="36" customHeight="1" x14ac:dyDescent="0.25">
      <c r="A95" s="165"/>
      <c r="B95" s="190"/>
      <c r="C95" s="165"/>
      <c r="D95" s="94" t="s">
        <v>18</v>
      </c>
      <c r="E95" s="92">
        <f>E99+E102+E106+E110+E114+E118+E122+E126+E130+E134+E138+E142+E146+E150+E154</f>
        <v>182741.78999999998</v>
      </c>
      <c r="F95" s="92">
        <f t="shared" ref="F95:J95" si="31">F99+F102+F106+F110+F114+F118+F122+F126+F130+F134+F138+F142+F146+F150+F154</f>
        <v>0</v>
      </c>
      <c r="G95" s="92">
        <f>G99+G102+G106+G110+G114+G118+G122+G126+G130+G134+G138+G142+G146+G150+G154</f>
        <v>149545.47999999998</v>
      </c>
      <c r="H95" s="92">
        <f>H99+H102+H106+H110+H114+H118+H122+H126+H130+H134+H138+H142+H146+H150+H154</f>
        <v>33196.31</v>
      </c>
      <c r="I95" s="92">
        <f t="shared" si="31"/>
        <v>0</v>
      </c>
      <c r="J95" s="92">
        <f t="shared" si="31"/>
        <v>0</v>
      </c>
      <c r="K95" s="135"/>
    </row>
    <row r="96" spans="1:14" s="2" customFormat="1" ht="26.25" customHeight="1" x14ac:dyDescent="0.25">
      <c r="A96" s="165"/>
      <c r="B96" s="190"/>
      <c r="C96" s="165"/>
      <c r="D96" s="94" t="s">
        <v>12</v>
      </c>
      <c r="E96" s="92">
        <v>0</v>
      </c>
      <c r="F96" s="92">
        <v>0</v>
      </c>
      <c r="G96" s="92">
        <v>0</v>
      </c>
      <c r="H96" s="92">
        <v>0</v>
      </c>
      <c r="I96" s="92">
        <v>0</v>
      </c>
      <c r="J96" s="92">
        <v>0</v>
      </c>
      <c r="K96" s="135"/>
    </row>
    <row r="97" spans="1:14" s="2" customFormat="1" ht="36" customHeight="1" x14ac:dyDescent="0.25">
      <c r="A97" s="165">
        <v>1</v>
      </c>
      <c r="B97" s="132" t="s">
        <v>272</v>
      </c>
      <c r="C97" s="165" t="s">
        <v>67</v>
      </c>
      <c r="D97" s="94" t="s">
        <v>14</v>
      </c>
      <c r="E97" s="92">
        <f>F97+G97+H97+I97+J97</f>
        <v>52372.17</v>
      </c>
      <c r="F97" s="92">
        <f>F98+F99</f>
        <v>0</v>
      </c>
      <c r="G97" s="92">
        <f t="shared" ref="G97:J97" si="32">G98+G99</f>
        <v>48683.369999999995</v>
      </c>
      <c r="H97" s="92">
        <f>H98+H99</f>
        <v>3688.8</v>
      </c>
      <c r="I97" s="92">
        <f t="shared" si="32"/>
        <v>0</v>
      </c>
      <c r="J97" s="92">
        <f t="shared" si="32"/>
        <v>0</v>
      </c>
      <c r="K97" s="135" t="s">
        <v>17</v>
      </c>
    </row>
    <row r="98" spans="1:14" s="2" customFormat="1" ht="36" customHeight="1" x14ac:dyDescent="0.25">
      <c r="A98" s="165"/>
      <c r="B98" s="132"/>
      <c r="C98" s="165"/>
      <c r="D98" s="94" t="s">
        <v>10</v>
      </c>
      <c r="E98" s="92">
        <f>F98+G98+H98+I98+J98</f>
        <v>32680.23</v>
      </c>
      <c r="F98" s="92">
        <v>0</v>
      </c>
      <c r="G98" s="92">
        <v>30378.42</v>
      </c>
      <c r="H98" s="92">
        <v>2301.81</v>
      </c>
      <c r="I98" s="92">
        <v>0</v>
      </c>
      <c r="J98" s="92">
        <v>0</v>
      </c>
      <c r="K98" s="135"/>
      <c r="L98" s="255"/>
      <c r="N98" s="256"/>
    </row>
    <row r="99" spans="1:14" s="2" customFormat="1" ht="36" customHeight="1" x14ac:dyDescent="0.25">
      <c r="A99" s="165"/>
      <c r="B99" s="132"/>
      <c r="C99" s="165"/>
      <c r="D99" s="94" t="s">
        <v>18</v>
      </c>
      <c r="E99" s="92">
        <f>F99+G99+H99+I99+J99</f>
        <v>19691.940000000002</v>
      </c>
      <c r="F99" s="92">
        <v>0</v>
      </c>
      <c r="G99" s="92">
        <v>18304.95</v>
      </c>
      <c r="H99" s="92">
        <v>1386.99</v>
      </c>
      <c r="I99" s="92">
        <v>0</v>
      </c>
      <c r="J99" s="92">
        <v>0</v>
      </c>
      <c r="K99" s="135"/>
      <c r="L99" s="255"/>
      <c r="N99" s="256"/>
    </row>
    <row r="100" spans="1:14" ht="25.5" customHeight="1" x14ac:dyDescent="0.3">
      <c r="A100" s="165">
        <v>2</v>
      </c>
      <c r="B100" s="132" t="s">
        <v>147</v>
      </c>
      <c r="C100" s="165" t="s">
        <v>67</v>
      </c>
      <c r="D100" s="94" t="s">
        <v>14</v>
      </c>
      <c r="E100" s="92">
        <f>E101+E102+E103</f>
        <v>0</v>
      </c>
      <c r="F100" s="92">
        <f>F101+F102+F103</f>
        <v>0</v>
      </c>
      <c r="G100" s="92">
        <f>G101+G102+G103</f>
        <v>0</v>
      </c>
      <c r="H100" s="92">
        <f t="shared" ref="H100:J100" si="33">H101+H102+H103</f>
        <v>0</v>
      </c>
      <c r="I100" s="92">
        <f t="shared" si="33"/>
        <v>0</v>
      </c>
      <c r="J100" s="92">
        <f t="shared" si="33"/>
        <v>0</v>
      </c>
      <c r="K100" s="135" t="s">
        <v>17</v>
      </c>
    </row>
    <row r="101" spans="1:14" ht="32.25" customHeight="1" x14ac:dyDescent="0.3">
      <c r="A101" s="165"/>
      <c r="B101" s="132"/>
      <c r="C101" s="165"/>
      <c r="D101" s="94" t="s">
        <v>10</v>
      </c>
      <c r="E101" s="92">
        <v>0</v>
      </c>
      <c r="F101" s="92">
        <v>0</v>
      </c>
      <c r="G101" s="92">
        <v>0</v>
      </c>
      <c r="H101" s="92">
        <v>0</v>
      </c>
      <c r="I101" s="92">
        <v>0</v>
      </c>
      <c r="J101" s="92">
        <v>0</v>
      </c>
      <c r="K101" s="135"/>
    </row>
    <row r="102" spans="1:14" s="2" customFormat="1" ht="34.5" customHeight="1" x14ac:dyDescent="0.25">
      <c r="A102" s="165"/>
      <c r="B102" s="132"/>
      <c r="C102" s="165"/>
      <c r="D102" s="94" t="s">
        <v>18</v>
      </c>
      <c r="E102" s="92">
        <f>F102+G102+H102+I102+J102</f>
        <v>0</v>
      </c>
      <c r="F102" s="92">
        <v>0</v>
      </c>
      <c r="G102" s="92">
        <v>0</v>
      </c>
      <c r="H102" s="92">
        <v>0</v>
      </c>
      <c r="I102" s="92">
        <v>0</v>
      </c>
      <c r="J102" s="92">
        <v>0</v>
      </c>
      <c r="K102" s="135"/>
    </row>
    <row r="103" spans="1:14" s="2" customFormat="1" ht="26.25" customHeight="1" x14ac:dyDescent="0.25">
      <c r="A103" s="165"/>
      <c r="B103" s="132"/>
      <c r="C103" s="165"/>
      <c r="D103" s="94" t="s">
        <v>12</v>
      </c>
      <c r="E103" s="92">
        <f>F103+G103+H103+I103+J103</f>
        <v>0</v>
      </c>
      <c r="F103" s="92">
        <v>0</v>
      </c>
      <c r="G103" s="92">
        <v>0</v>
      </c>
      <c r="H103" s="92">
        <v>0</v>
      </c>
      <c r="I103" s="92">
        <v>0</v>
      </c>
      <c r="J103" s="92">
        <v>0</v>
      </c>
      <c r="K103" s="135"/>
    </row>
    <row r="104" spans="1:14" ht="32.25" customHeight="1" x14ac:dyDescent="0.3">
      <c r="A104" s="165">
        <v>3</v>
      </c>
      <c r="B104" s="132" t="s">
        <v>348</v>
      </c>
      <c r="C104" s="165" t="s">
        <v>67</v>
      </c>
      <c r="D104" s="94" t="s">
        <v>14</v>
      </c>
      <c r="E104" s="92">
        <f>E105+E106+E107</f>
        <v>68655.899999999994</v>
      </c>
      <c r="F104" s="92">
        <f>F105+F106+F107</f>
        <v>0</v>
      </c>
      <c r="G104" s="92">
        <v>68655.899999999994</v>
      </c>
      <c r="H104" s="92">
        <f t="shared" ref="H104:J104" si="34">H105+H106+H107</f>
        <v>0</v>
      </c>
      <c r="I104" s="92">
        <f t="shared" si="34"/>
        <v>0</v>
      </c>
      <c r="J104" s="92">
        <f t="shared" si="34"/>
        <v>0</v>
      </c>
      <c r="K104" s="135" t="s">
        <v>17</v>
      </c>
    </row>
    <row r="105" spans="1:14" ht="32.25" customHeight="1" x14ac:dyDescent="0.3">
      <c r="A105" s="165"/>
      <c r="B105" s="132"/>
      <c r="C105" s="165"/>
      <c r="D105" s="94" t="s">
        <v>10</v>
      </c>
      <c r="E105" s="92">
        <f>F105+G105+H105+I105+J105</f>
        <v>42841.29</v>
      </c>
      <c r="F105" s="92">
        <v>0</v>
      </c>
      <c r="G105" s="92">
        <v>42841.29</v>
      </c>
      <c r="H105" s="92">
        <v>0</v>
      </c>
      <c r="I105" s="92">
        <v>0</v>
      </c>
      <c r="J105" s="92">
        <v>0</v>
      </c>
      <c r="K105" s="135"/>
    </row>
    <row r="106" spans="1:14" s="2" customFormat="1" ht="38.25" customHeight="1" x14ac:dyDescent="0.25">
      <c r="A106" s="165"/>
      <c r="B106" s="132"/>
      <c r="C106" s="165"/>
      <c r="D106" s="94" t="s">
        <v>18</v>
      </c>
      <c r="E106" s="92">
        <f>F106+G106+H106+I106+J106</f>
        <v>25814.61</v>
      </c>
      <c r="F106" s="92">
        <v>0</v>
      </c>
      <c r="G106" s="92">
        <v>25814.61</v>
      </c>
      <c r="H106" s="92">
        <v>0</v>
      </c>
      <c r="I106" s="92">
        <v>0</v>
      </c>
      <c r="J106" s="92">
        <v>0</v>
      </c>
      <c r="K106" s="135"/>
    </row>
    <row r="107" spans="1:14" s="2" customFormat="1" ht="30.75" customHeight="1" x14ac:dyDescent="0.25">
      <c r="A107" s="165"/>
      <c r="B107" s="132"/>
      <c r="C107" s="165"/>
      <c r="D107" s="94" t="s">
        <v>12</v>
      </c>
      <c r="E107" s="92">
        <f>F107+G107+H107+I107+J107</f>
        <v>0</v>
      </c>
      <c r="F107" s="92">
        <v>0</v>
      </c>
      <c r="G107" s="92">
        <v>0</v>
      </c>
      <c r="H107" s="92">
        <v>0</v>
      </c>
      <c r="I107" s="92">
        <v>0</v>
      </c>
      <c r="J107" s="92">
        <v>0</v>
      </c>
      <c r="K107" s="135"/>
    </row>
    <row r="108" spans="1:14" ht="32.25" customHeight="1" x14ac:dyDescent="0.3">
      <c r="A108" s="165">
        <v>4</v>
      </c>
      <c r="B108" s="132" t="s">
        <v>148</v>
      </c>
      <c r="C108" s="165" t="s">
        <v>67</v>
      </c>
      <c r="D108" s="94" t="s">
        <v>14</v>
      </c>
      <c r="E108" s="92">
        <f>E109+E110+E111</f>
        <v>0</v>
      </c>
      <c r="F108" s="92">
        <f>F109+F110+F111</f>
        <v>0</v>
      </c>
      <c r="G108" s="92">
        <v>0</v>
      </c>
      <c r="H108" s="92">
        <v>0</v>
      </c>
      <c r="I108" s="92">
        <v>0</v>
      </c>
      <c r="J108" s="92">
        <v>0</v>
      </c>
      <c r="K108" s="135" t="s">
        <v>17</v>
      </c>
    </row>
    <row r="109" spans="1:14" ht="32.25" customHeight="1" x14ac:dyDescent="0.3">
      <c r="A109" s="165"/>
      <c r="B109" s="132"/>
      <c r="C109" s="165"/>
      <c r="D109" s="94" t="s">
        <v>10</v>
      </c>
      <c r="E109" s="92">
        <v>0</v>
      </c>
      <c r="F109" s="92">
        <v>0</v>
      </c>
      <c r="G109" s="92">
        <v>0</v>
      </c>
      <c r="H109" s="92">
        <v>0</v>
      </c>
      <c r="I109" s="92">
        <v>0</v>
      </c>
      <c r="J109" s="92">
        <v>0</v>
      </c>
      <c r="K109" s="135"/>
    </row>
    <row r="110" spans="1:14" s="2" customFormat="1" ht="37.5" customHeight="1" x14ac:dyDescent="0.25">
      <c r="A110" s="165"/>
      <c r="B110" s="132"/>
      <c r="C110" s="165"/>
      <c r="D110" s="94" t="s">
        <v>18</v>
      </c>
      <c r="E110" s="92">
        <f>F110+G110+H110+I110+J110</f>
        <v>0</v>
      </c>
      <c r="F110" s="92">
        <v>0</v>
      </c>
      <c r="G110" s="92">
        <v>0</v>
      </c>
      <c r="H110" s="92">
        <v>0</v>
      </c>
      <c r="I110" s="92">
        <v>0</v>
      </c>
      <c r="J110" s="92">
        <v>0</v>
      </c>
      <c r="K110" s="135"/>
    </row>
    <row r="111" spans="1:14" s="2" customFormat="1" ht="37.5" customHeight="1" x14ac:dyDescent="0.25">
      <c r="A111" s="165"/>
      <c r="B111" s="132"/>
      <c r="C111" s="165"/>
      <c r="D111" s="94" t="s">
        <v>12</v>
      </c>
      <c r="E111" s="92">
        <f>F111+G111+H111+I111+J111</f>
        <v>0</v>
      </c>
      <c r="F111" s="92">
        <v>0</v>
      </c>
      <c r="G111" s="92">
        <v>0</v>
      </c>
      <c r="H111" s="92">
        <v>0</v>
      </c>
      <c r="I111" s="92">
        <v>0</v>
      </c>
      <c r="J111" s="92">
        <v>0</v>
      </c>
      <c r="K111" s="135"/>
    </row>
    <row r="112" spans="1:14" ht="27.75" customHeight="1" x14ac:dyDescent="0.3">
      <c r="A112" s="165">
        <v>5</v>
      </c>
      <c r="B112" s="132" t="s">
        <v>149</v>
      </c>
      <c r="C112" s="165" t="s">
        <v>67</v>
      </c>
      <c r="D112" s="94" t="s">
        <v>14</v>
      </c>
      <c r="E112" s="92">
        <f>E113+E114+E115</f>
        <v>28562.78</v>
      </c>
      <c r="F112" s="92">
        <f>F113+F114+F115</f>
        <v>0</v>
      </c>
      <c r="G112" s="92">
        <v>22075.57</v>
      </c>
      <c r="H112" s="92">
        <f>H113+H114+H115</f>
        <v>6487.2099999999991</v>
      </c>
      <c r="I112" s="92">
        <f t="shared" ref="I112:J112" si="35">I113+I114+I115</f>
        <v>0</v>
      </c>
      <c r="J112" s="92">
        <f t="shared" si="35"/>
        <v>0</v>
      </c>
      <c r="K112" s="135" t="s">
        <v>17</v>
      </c>
    </row>
    <row r="113" spans="1:11" ht="32.25" customHeight="1" x14ac:dyDescent="0.3">
      <c r="A113" s="165"/>
      <c r="B113" s="132"/>
      <c r="C113" s="165"/>
      <c r="D113" s="94" t="s">
        <v>10</v>
      </c>
      <c r="E113" s="92">
        <f>F113+G113+H113+I113+J113</f>
        <v>16742.3</v>
      </c>
      <c r="F113" s="92">
        <v>0</v>
      </c>
      <c r="G113" s="92">
        <v>13775.16</v>
      </c>
      <c r="H113" s="92">
        <v>2967.14</v>
      </c>
      <c r="I113" s="92">
        <v>0</v>
      </c>
      <c r="J113" s="92">
        <v>0</v>
      </c>
      <c r="K113" s="135"/>
    </row>
    <row r="114" spans="1:11" s="2" customFormat="1" ht="33.75" customHeight="1" x14ac:dyDescent="0.25">
      <c r="A114" s="165"/>
      <c r="B114" s="132"/>
      <c r="C114" s="165"/>
      <c r="D114" s="94" t="s">
        <v>18</v>
      </c>
      <c r="E114" s="92">
        <f>F114+G114+H114+I114+J114</f>
        <v>11820.48</v>
      </c>
      <c r="F114" s="92">
        <v>0</v>
      </c>
      <c r="G114" s="92">
        <v>8300.41</v>
      </c>
      <c r="H114" s="92">
        <f>277.49+3242.58</f>
        <v>3520.0699999999997</v>
      </c>
      <c r="I114" s="92">
        <v>0</v>
      </c>
      <c r="J114" s="92">
        <v>0</v>
      </c>
      <c r="K114" s="135"/>
    </row>
    <row r="115" spans="1:11" s="2" customFormat="1" ht="33.75" customHeight="1" x14ac:dyDescent="0.25">
      <c r="A115" s="165"/>
      <c r="B115" s="132"/>
      <c r="C115" s="165"/>
      <c r="D115" s="94" t="s">
        <v>12</v>
      </c>
      <c r="E115" s="92">
        <f>F115+G115+H115+I115+J115</f>
        <v>0</v>
      </c>
      <c r="F115" s="92">
        <v>0</v>
      </c>
      <c r="G115" s="92">
        <v>0</v>
      </c>
      <c r="H115" s="92">
        <v>0</v>
      </c>
      <c r="I115" s="92">
        <v>0</v>
      </c>
      <c r="J115" s="92">
        <v>0</v>
      </c>
      <c r="K115" s="135"/>
    </row>
    <row r="116" spans="1:11" ht="32.25" customHeight="1" x14ac:dyDescent="0.3">
      <c r="A116" s="165">
        <v>6</v>
      </c>
      <c r="B116" s="132" t="s">
        <v>343</v>
      </c>
      <c r="C116" s="165" t="s">
        <v>67</v>
      </c>
      <c r="D116" s="94" t="s">
        <v>14</v>
      </c>
      <c r="E116" s="92">
        <f>E117+E118+E119</f>
        <v>11797.86</v>
      </c>
      <c r="F116" s="92">
        <f t="shared" ref="F116" si="36">F117+F118+F119</f>
        <v>0</v>
      </c>
      <c r="G116" s="92">
        <v>10065.67</v>
      </c>
      <c r="H116" s="92">
        <f>H117+H118+H119</f>
        <v>1732.19</v>
      </c>
      <c r="I116" s="92">
        <f t="shared" ref="I116:J116" si="37">I117+I118+I119</f>
        <v>0</v>
      </c>
      <c r="J116" s="92">
        <f t="shared" si="37"/>
        <v>0</v>
      </c>
      <c r="K116" s="135" t="s">
        <v>17</v>
      </c>
    </row>
    <row r="117" spans="1:11" ht="32.25" customHeight="1" x14ac:dyDescent="0.3">
      <c r="A117" s="165"/>
      <c r="B117" s="132"/>
      <c r="C117" s="165"/>
      <c r="D117" s="94" t="s">
        <v>10</v>
      </c>
      <c r="E117" s="92">
        <f>F117+G117+H117+I117+J117</f>
        <v>7097.32</v>
      </c>
      <c r="F117" s="92">
        <v>0</v>
      </c>
      <c r="G117" s="92">
        <v>6280.98</v>
      </c>
      <c r="H117" s="92">
        <v>816.34</v>
      </c>
      <c r="I117" s="92">
        <v>0</v>
      </c>
      <c r="J117" s="92">
        <v>0</v>
      </c>
      <c r="K117" s="135"/>
    </row>
    <row r="118" spans="1:11" s="2" customFormat="1" ht="35.25" customHeight="1" x14ac:dyDescent="0.25">
      <c r="A118" s="165"/>
      <c r="B118" s="132"/>
      <c r="C118" s="165"/>
      <c r="D118" s="94" t="s">
        <v>18</v>
      </c>
      <c r="E118" s="92">
        <f>F118+G118+H118+I118+J118</f>
        <v>4700.54</v>
      </c>
      <c r="F118" s="92">
        <v>0</v>
      </c>
      <c r="G118" s="92">
        <v>3784.69</v>
      </c>
      <c r="H118" s="92">
        <f>122.2+793.65</f>
        <v>915.85</v>
      </c>
      <c r="I118" s="92">
        <v>0</v>
      </c>
      <c r="J118" s="92">
        <v>0</v>
      </c>
      <c r="K118" s="135"/>
    </row>
    <row r="119" spans="1:11" s="2" customFormat="1" ht="35.25" customHeight="1" x14ac:dyDescent="0.25">
      <c r="A119" s="165"/>
      <c r="B119" s="132"/>
      <c r="C119" s="165"/>
      <c r="D119" s="94" t="s">
        <v>12</v>
      </c>
      <c r="E119" s="92">
        <f>F119+G119+H119+I119+J119</f>
        <v>0</v>
      </c>
      <c r="F119" s="92">
        <v>0</v>
      </c>
      <c r="G119" s="92">
        <v>0</v>
      </c>
      <c r="H119" s="92">
        <v>0</v>
      </c>
      <c r="I119" s="92">
        <v>0</v>
      </c>
      <c r="J119" s="92">
        <v>0</v>
      </c>
      <c r="K119" s="135"/>
    </row>
    <row r="120" spans="1:11" ht="32.25" customHeight="1" x14ac:dyDescent="0.3">
      <c r="A120" s="165">
        <v>7</v>
      </c>
      <c r="B120" s="132" t="s">
        <v>345</v>
      </c>
      <c r="C120" s="165" t="s">
        <v>67</v>
      </c>
      <c r="D120" s="94" t="s">
        <v>14</v>
      </c>
      <c r="E120" s="92">
        <f>E121+E122+E123</f>
        <v>54894.61</v>
      </c>
      <c r="F120" s="92">
        <f>F121+F122+F123</f>
        <v>0</v>
      </c>
      <c r="G120" s="92">
        <v>39088.33</v>
      </c>
      <c r="H120" s="92">
        <f>H121+H122+H123</f>
        <v>15806.28</v>
      </c>
      <c r="I120" s="92">
        <f t="shared" ref="I120:J120" si="38">I121+I122+I123</f>
        <v>0</v>
      </c>
      <c r="J120" s="92">
        <f t="shared" si="38"/>
        <v>0</v>
      </c>
      <c r="K120" s="135" t="s">
        <v>17</v>
      </c>
    </row>
    <row r="121" spans="1:11" ht="32.25" customHeight="1" x14ac:dyDescent="0.3">
      <c r="A121" s="165"/>
      <c r="B121" s="132"/>
      <c r="C121" s="165"/>
      <c r="D121" s="94" t="s">
        <v>10</v>
      </c>
      <c r="E121" s="92">
        <f>F121+G121+H121+I121+J121</f>
        <v>31460.879999999997</v>
      </c>
      <c r="F121" s="92">
        <v>0</v>
      </c>
      <c r="G121" s="92">
        <v>24391.119999999999</v>
      </c>
      <c r="H121" s="92">
        <v>7069.76</v>
      </c>
      <c r="I121" s="92">
        <v>0</v>
      </c>
      <c r="J121" s="92">
        <v>0</v>
      </c>
      <c r="K121" s="135"/>
    </row>
    <row r="122" spans="1:11" s="2" customFormat="1" ht="33.75" customHeight="1" x14ac:dyDescent="0.25">
      <c r="A122" s="165"/>
      <c r="B122" s="132"/>
      <c r="C122" s="165"/>
      <c r="D122" s="94" t="s">
        <v>18</v>
      </c>
      <c r="E122" s="92">
        <f>F122+G122+H122+I122+J122</f>
        <v>23433.73</v>
      </c>
      <c r="F122" s="92">
        <v>0</v>
      </c>
      <c r="G122" s="92">
        <v>14697.21</v>
      </c>
      <c r="H122" s="92">
        <f>356.45+8380.07</f>
        <v>8736.52</v>
      </c>
      <c r="I122" s="92">
        <v>0</v>
      </c>
      <c r="J122" s="92">
        <v>0</v>
      </c>
      <c r="K122" s="135"/>
    </row>
    <row r="123" spans="1:11" s="2" customFormat="1" ht="33.75" customHeight="1" x14ac:dyDescent="0.25">
      <c r="A123" s="165"/>
      <c r="B123" s="132"/>
      <c r="C123" s="165"/>
      <c r="D123" s="94" t="s">
        <v>12</v>
      </c>
      <c r="E123" s="92">
        <f>F123+G123+H123+I123+J123</f>
        <v>0</v>
      </c>
      <c r="F123" s="92">
        <v>0</v>
      </c>
      <c r="G123" s="92">
        <v>0</v>
      </c>
      <c r="H123" s="92">
        <v>0</v>
      </c>
      <c r="I123" s="92">
        <v>0</v>
      </c>
      <c r="J123" s="92">
        <v>0</v>
      </c>
      <c r="K123" s="135"/>
    </row>
    <row r="124" spans="1:11" ht="32.25" customHeight="1" x14ac:dyDescent="0.3">
      <c r="A124" s="165">
        <v>8</v>
      </c>
      <c r="B124" s="132" t="s">
        <v>347</v>
      </c>
      <c r="C124" s="165" t="s">
        <v>67</v>
      </c>
      <c r="D124" s="94" t="s">
        <v>14</v>
      </c>
      <c r="E124" s="92">
        <f>E125+E126+E127</f>
        <v>15068.59</v>
      </c>
      <c r="F124" s="92">
        <f>F125+F126+F127</f>
        <v>0</v>
      </c>
      <c r="G124" s="92">
        <v>15068.59</v>
      </c>
      <c r="H124" s="92">
        <f t="shared" ref="H124:J124" si="39">H125+H126+H127</f>
        <v>0</v>
      </c>
      <c r="I124" s="92">
        <f t="shared" si="39"/>
        <v>0</v>
      </c>
      <c r="J124" s="92">
        <f t="shared" si="39"/>
        <v>0</v>
      </c>
      <c r="K124" s="135" t="s">
        <v>17</v>
      </c>
    </row>
    <row r="125" spans="1:11" ht="32.25" customHeight="1" x14ac:dyDescent="0.3">
      <c r="A125" s="165"/>
      <c r="B125" s="132"/>
      <c r="C125" s="165"/>
      <c r="D125" s="94" t="s">
        <v>10</v>
      </c>
      <c r="E125" s="92">
        <f>F125+G125+H125+I125+J125</f>
        <v>9402.7999999999993</v>
      </c>
      <c r="F125" s="92">
        <v>0</v>
      </c>
      <c r="G125" s="92">
        <v>9402.7999999999993</v>
      </c>
      <c r="H125" s="92">
        <v>0</v>
      </c>
      <c r="I125" s="92">
        <v>0</v>
      </c>
      <c r="J125" s="92">
        <v>0</v>
      </c>
      <c r="K125" s="135"/>
    </row>
    <row r="126" spans="1:11" s="2" customFormat="1" ht="33.75" customHeight="1" x14ac:dyDescent="0.25">
      <c r="A126" s="165"/>
      <c r="B126" s="132"/>
      <c r="C126" s="165"/>
      <c r="D126" s="94" t="s">
        <v>18</v>
      </c>
      <c r="E126" s="92">
        <f>F126+G126+H126+I126+J126</f>
        <v>5665.79</v>
      </c>
      <c r="F126" s="92">
        <v>0</v>
      </c>
      <c r="G126" s="92">
        <v>5665.79</v>
      </c>
      <c r="H126" s="92">
        <v>0</v>
      </c>
      <c r="I126" s="92">
        <v>0</v>
      </c>
      <c r="J126" s="92">
        <v>0</v>
      </c>
      <c r="K126" s="135"/>
    </row>
    <row r="127" spans="1:11" s="2" customFormat="1" ht="33.75" customHeight="1" x14ac:dyDescent="0.25">
      <c r="A127" s="165"/>
      <c r="B127" s="132"/>
      <c r="C127" s="165"/>
      <c r="D127" s="94" t="s">
        <v>12</v>
      </c>
      <c r="E127" s="92">
        <f>F127+G127+H127+I127+J127</f>
        <v>0</v>
      </c>
      <c r="F127" s="92">
        <v>0</v>
      </c>
      <c r="G127" s="92">
        <v>0</v>
      </c>
      <c r="H127" s="92">
        <v>0</v>
      </c>
      <c r="I127" s="92">
        <v>0</v>
      </c>
      <c r="J127" s="92">
        <v>0</v>
      </c>
      <c r="K127" s="135"/>
    </row>
    <row r="128" spans="1:11" ht="32.25" customHeight="1" x14ac:dyDescent="0.3">
      <c r="A128" s="165">
        <v>9</v>
      </c>
      <c r="B128" s="132" t="s">
        <v>344</v>
      </c>
      <c r="C128" s="165" t="s">
        <v>67</v>
      </c>
      <c r="D128" s="94" t="s">
        <v>14</v>
      </c>
      <c r="E128" s="92">
        <f>E129+E130+E131</f>
        <v>23623.91</v>
      </c>
      <c r="F128" s="92">
        <f>F129+F130+F131</f>
        <v>0</v>
      </c>
      <c r="G128" s="92">
        <v>23623.91</v>
      </c>
      <c r="H128" s="92">
        <f>H129+H130+H131</f>
        <v>0</v>
      </c>
      <c r="I128" s="92">
        <f t="shared" ref="I128:J128" si="40">I129+I130+I131</f>
        <v>0</v>
      </c>
      <c r="J128" s="92">
        <f t="shared" si="40"/>
        <v>0</v>
      </c>
      <c r="K128" s="135" t="s">
        <v>17</v>
      </c>
    </row>
    <row r="129" spans="1:11" ht="32.25" customHeight="1" x14ac:dyDescent="0.3">
      <c r="A129" s="165"/>
      <c r="B129" s="132"/>
      <c r="C129" s="165"/>
      <c r="D129" s="94" t="s">
        <v>10</v>
      </c>
      <c r="E129" s="92">
        <f>F129+G129+H129+I129+J129</f>
        <v>14741.32</v>
      </c>
      <c r="F129" s="92">
        <v>0</v>
      </c>
      <c r="G129" s="92">
        <v>14741.32</v>
      </c>
      <c r="H129" s="92">
        <v>0</v>
      </c>
      <c r="I129" s="92">
        <v>0</v>
      </c>
      <c r="J129" s="92">
        <v>0</v>
      </c>
      <c r="K129" s="135"/>
    </row>
    <row r="130" spans="1:11" s="2" customFormat="1" ht="34.5" customHeight="1" x14ac:dyDescent="0.25">
      <c r="A130" s="165"/>
      <c r="B130" s="132"/>
      <c r="C130" s="165"/>
      <c r="D130" s="94" t="s">
        <v>18</v>
      </c>
      <c r="E130" s="92">
        <f>F130+G130+H130+I130+J130</f>
        <v>8882.59</v>
      </c>
      <c r="F130" s="92">
        <v>0</v>
      </c>
      <c r="G130" s="92">
        <v>8882.59</v>
      </c>
      <c r="H130" s="92">
        <v>0</v>
      </c>
      <c r="I130" s="92">
        <v>0</v>
      </c>
      <c r="J130" s="92">
        <v>0</v>
      </c>
      <c r="K130" s="135"/>
    </row>
    <row r="131" spans="1:11" s="2" customFormat="1" ht="34.5" customHeight="1" x14ac:dyDescent="0.25">
      <c r="A131" s="165"/>
      <c r="B131" s="132"/>
      <c r="C131" s="165"/>
      <c r="D131" s="94" t="s">
        <v>12</v>
      </c>
      <c r="E131" s="92">
        <f>F131+G131+H131+I131+J131</f>
        <v>0</v>
      </c>
      <c r="F131" s="92">
        <v>0</v>
      </c>
      <c r="G131" s="92">
        <v>0</v>
      </c>
      <c r="H131" s="92">
        <v>0</v>
      </c>
      <c r="I131" s="92">
        <v>0</v>
      </c>
      <c r="J131" s="92">
        <v>0</v>
      </c>
      <c r="K131" s="135"/>
    </row>
    <row r="132" spans="1:11" ht="32.25" customHeight="1" x14ac:dyDescent="0.3">
      <c r="A132" s="165">
        <v>10</v>
      </c>
      <c r="B132" s="132" t="s">
        <v>150</v>
      </c>
      <c r="C132" s="165" t="s">
        <v>67</v>
      </c>
      <c r="D132" s="94" t="s">
        <v>14</v>
      </c>
      <c r="E132" s="92">
        <f>E133+E134+E135</f>
        <v>0</v>
      </c>
      <c r="F132" s="92">
        <f>F133+F134+F135</f>
        <v>0</v>
      </c>
      <c r="G132" s="92">
        <f>G133+G134+G135</f>
        <v>0</v>
      </c>
      <c r="H132" s="92">
        <f t="shared" ref="H132:J132" si="41">H133+H134+H135</f>
        <v>0</v>
      </c>
      <c r="I132" s="92">
        <f t="shared" si="41"/>
        <v>0</v>
      </c>
      <c r="J132" s="92">
        <f t="shared" si="41"/>
        <v>0</v>
      </c>
      <c r="K132" s="135" t="s">
        <v>17</v>
      </c>
    </row>
    <row r="133" spans="1:11" ht="32.25" customHeight="1" x14ac:dyDescent="0.3">
      <c r="A133" s="165"/>
      <c r="B133" s="132"/>
      <c r="C133" s="165"/>
      <c r="D133" s="94" t="s">
        <v>10</v>
      </c>
      <c r="E133" s="92">
        <v>0</v>
      </c>
      <c r="F133" s="92">
        <v>0</v>
      </c>
      <c r="G133" s="92">
        <v>0</v>
      </c>
      <c r="H133" s="92">
        <v>0</v>
      </c>
      <c r="I133" s="92">
        <v>0</v>
      </c>
      <c r="J133" s="92">
        <v>0</v>
      </c>
      <c r="K133" s="135"/>
    </row>
    <row r="134" spans="1:11" s="2" customFormat="1" ht="33" customHeight="1" x14ac:dyDescent="0.25">
      <c r="A134" s="165"/>
      <c r="B134" s="132"/>
      <c r="C134" s="165"/>
      <c r="D134" s="94" t="s">
        <v>18</v>
      </c>
      <c r="E134" s="92">
        <f>F134+G134+H134+I134+J134</f>
        <v>0</v>
      </c>
      <c r="F134" s="92">
        <v>0</v>
      </c>
      <c r="G134" s="92">
        <v>0</v>
      </c>
      <c r="H134" s="92">
        <v>0</v>
      </c>
      <c r="I134" s="92">
        <v>0</v>
      </c>
      <c r="J134" s="92">
        <v>0</v>
      </c>
      <c r="K134" s="135"/>
    </row>
    <row r="135" spans="1:11" s="2" customFormat="1" ht="33" customHeight="1" x14ac:dyDescent="0.25">
      <c r="A135" s="165"/>
      <c r="B135" s="132"/>
      <c r="C135" s="165"/>
      <c r="D135" s="94" t="s">
        <v>12</v>
      </c>
      <c r="E135" s="92">
        <f>F135+G135+H135+I135+J135</f>
        <v>0</v>
      </c>
      <c r="F135" s="92">
        <v>0</v>
      </c>
      <c r="G135" s="92">
        <v>0</v>
      </c>
      <c r="H135" s="92">
        <v>0</v>
      </c>
      <c r="I135" s="92">
        <v>0</v>
      </c>
      <c r="J135" s="92">
        <v>0</v>
      </c>
      <c r="K135" s="135"/>
    </row>
    <row r="136" spans="1:11" ht="32.25" customHeight="1" x14ac:dyDescent="0.3">
      <c r="A136" s="165">
        <v>11</v>
      </c>
      <c r="B136" s="132" t="s">
        <v>151</v>
      </c>
      <c r="C136" s="165" t="s">
        <v>67</v>
      </c>
      <c r="D136" s="94" t="s">
        <v>14</v>
      </c>
      <c r="E136" s="92">
        <f>E137+E138+E139</f>
        <v>40296.479999999996</v>
      </c>
      <c r="F136" s="92">
        <f>F137+F138+F139</f>
        <v>0</v>
      </c>
      <c r="G136" s="92">
        <v>40296.480000000003</v>
      </c>
      <c r="H136" s="92">
        <f t="shared" ref="H136:J136" si="42">H137+H138+H139</f>
        <v>0</v>
      </c>
      <c r="I136" s="92">
        <f t="shared" si="42"/>
        <v>0</v>
      </c>
      <c r="J136" s="92">
        <f t="shared" si="42"/>
        <v>0</v>
      </c>
      <c r="K136" s="135" t="s">
        <v>17</v>
      </c>
    </row>
    <row r="137" spans="1:11" ht="32.25" customHeight="1" x14ac:dyDescent="0.3">
      <c r="A137" s="165"/>
      <c r="B137" s="132"/>
      <c r="C137" s="165"/>
      <c r="D137" s="94" t="s">
        <v>10</v>
      </c>
      <c r="E137" s="92">
        <f>F137+G137+H137+I137+J137</f>
        <v>25145</v>
      </c>
      <c r="F137" s="92">
        <v>0</v>
      </c>
      <c r="G137" s="92">
        <v>25145</v>
      </c>
      <c r="H137" s="92">
        <v>0</v>
      </c>
      <c r="I137" s="92">
        <v>0</v>
      </c>
      <c r="J137" s="92">
        <v>0</v>
      </c>
      <c r="K137" s="135"/>
    </row>
    <row r="138" spans="1:11" s="2" customFormat="1" ht="32.25" customHeight="1" x14ac:dyDescent="0.25">
      <c r="A138" s="165"/>
      <c r="B138" s="132"/>
      <c r="C138" s="165"/>
      <c r="D138" s="94" t="s">
        <v>18</v>
      </c>
      <c r="E138" s="92">
        <f>F138+G138+H138+I138+J138</f>
        <v>15151.48</v>
      </c>
      <c r="F138" s="92">
        <v>0</v>
      </c>
      <c r="G138" s="92">
        <v>15151.48</v>
      </c>
      <c r="H138" s="92">
        <v>0</v>
      </c>
      <c r="I138" s="92">
        <v>0</v>
      </c>
      <c r="J138" s="92">
        <v>0</v>
      </c>
      <c r="K138" s="135"/>
    </row>
    <row r="139" spans="1:11" s="2" customFormat="1" ht="32.25" customHeight="1" x14ac:dyDescent="0.25">
      <c r="A139" s="165"/>
      <c r="B139" s="132"/>
      <c r="C139" s="165"/>
      <c r="D139" s="94" t="s">
        <v>12</v>
      </c>
      <c r="E139" s="92">
        <f>F139+G139+H139+I139+J139</f>
        <v>0</v>
      </c>
      <c r="F139" s="92">
        <v>0</v>
      </c>
      <c r="G139" s="92">
        <v>0</v>
      </c>
      <c r="H139" s="92">
        <v>0</v>
      </c>
      <c r="I139" s="92">
        <v>0</v>
      </c>
      <c r="J139" s="92">
        <v>0</v>
      </c>
      <c r="K139" s="135"/>
    </row>
    <row r="140" spans="1:11" ht="32.25" customHeight="1" x14ac:dyDescent="0.3">
      <c r="A140" s="165">
        <v>12</v>
      </c>
      <c r="B140" s="132" t="s">
        <v>152</v>
      </c>
      <c r="C140" s="165" t="s">
        <v>67</v>
      </c>
      <c r="D140" s="94" t="s">
        <v>14</v>
      </c>
      <c r="E140" s="92">
        <f>E141+E142+E143</f>
        <v>0</v>
      </c>
      <c r="F140" s="92">
        <f>F141+F142+F143</f>
        <v>0</v>
      </c>
      <c r="G140" s="92">
        <f>G141+G142+G143</f>
        <v>0</v>
      </c>
      <c r="H140" s="92">
        <f t="shared" ref="H140:J140" si="43">H141+H142+H143</f>
        <v>0</v>
      </c>
      <c r="I140" s="92">
        <f t="shared" si="43"/>
        <v>0</v>
      </c>
      <c r="J140" s="92">
        <f t="shared" si="43"/>
        <v>0</v>
      </c>
      <c r="K140" s="135" t="s">
        <v>17</v>
      </c>
    </row>
    <row r="141" spans="1:11" ht="32.25" customHeight="1" x14ac:dyDescent="0.3">
      <c r="A141" s="165"/>
      <c r="B141" s="132"/>
      <c r="C141" s="165"/>
      <c r="D141" s="94" t="s">
        <v>10</v>
      </c>
      <c r="E141" s="92">
        <v>0</v>
      </c>
      <c r="F141" s="92">
        <v>0</v>
      </c>
      <c r="G141" s="92">
        <v>0</v>
      </c>
      <c r="H141" s="92">
        <v>0</v>
      </c>
      <c r="I141" s="92">
        <v>0</v>
      </c>
      <c r="J141" s="92">
        <v>0</v>
      </c>
      <c r="K141" s="135"/>
    </row>
    <row r="142" spans="1:11" s="2" customFormat="1" ht="36" customHeight="1" x14ac:dyDescent="0.25">
      <c r="A142" s="165"/>
      <c r="B142" s="132"/>
      <c r="C142" s="165"/>
      <c r="D142" s="94" t="s">
        <v>18</v>
      </c>
      <c r="E142" s="92">
        <f>F142+G142+H142+I142+J142</f>
        <v>0</v>
      </c>
      <c r="F142" s="92">
        <v>0</v>
      </c>
      <c r="G142" s="92">
        <v>0</v>
      </c>
      <c r="H142" s="92">
        <v>0</v>
      </c>
      <c r="I142" s="92">
        <v>0</v>
      </c>
      <c r="J142" s="92">
        <v>0</v>
      </c>
      <c r="K142" s="135"/>
    </row>
    <row r="143" spans="1:11" s="2" customFormat="1" ht="36" customHeight="1" x14ac:dyDescent="0.25">
      <c r="A143" s="165"/>
      <c r="B143" s="132"/>
      <c r="C143" s="165"/>
      <c r="D143" s="94" t="s">
        <v>12</v>
      </c>
      <c r="E143" s="92">
        <f>F143+G143+H143+I143+J143</f>
        <v>0</v>
      </c>
      <c r="F143" s="92">
        <v>0</v>
      </c>
      <c r="G143" s="92">
        <v>0</v>
      </c>
      <c r="H143" s="92">
        <v>0</v>
      </c>
      <c r="I143" s="92">
        <v>0</v>
      </c>
      <c r="J143" s="92">
        <v>0</v>
      </c>
      <c r="K143" s="135"/>
    </row>
    <row r="144" spans="1:11" ht="30" customHeight="1" x14ac:dyDescent="0.3">
      <c r="A144" s="165">
        <v>13</v>
      </c>
      <c r="B144" s="132" t="s">
        <v>346</v>
      </c>
      <c r="C144" s="165" t="s">
        <v>67</v>
      </c>
      <c r="D144" s="94" t="s">
        <v>14</v>
      </c>
      <c r="E144" s="92">
        <f>E145+E146+E147</f>
        <v>56409.27</v>
      </c>
      <c r="F144" s="92">
        <f>F145+F146+F147</f>
        <v>0</v>
      </c>
      <c r="G144" s="92">
        <v>51971.869999999995</v>
      </c>
      <c r="H144" s="92">
        <f>H145+H146+H147</f>
        <v>4437.3999999999996</v>
      </c>
      <c r="I144" s="92">
        <f t="shared" ref="I144:J144" si="44">I145+I146+I147</f>
        <v>0</v>
      </c>
      <c r="J144" s="92">
        <f t="shared" si="44"/>
        <v>0</v>
      </c>
      <c r="K144" s="135" t="s">
        <v>17</v>
      </c>
    </row>
    <row r="145" spans="1:11" ht="32.25" customHeight="1" x14ac:dyDescent="0.3">
      <c r="A145" s="165"/>
      <c r="B145" s="132"/>
      <c r="C145" s="165"/>
      <c r="D145" s="94" t="s">
        <v>10</v>
      </c>
      <c r="E145" s="92">
        <f>F145+G145+H145+I145+J145</f>
        <v>34417.89</v>
      </c>
      <c r="F145" s="92">
        <v>0</v>
      </c>
      <c r="G145" s="92">
        <v>32430.45</v>
      </c>
      <c r="H145" s="92">
        <v>1987.44</v>
      </c>
      <c r="I145" s="92">
        <v>0</v>
      </c>
      <c r="J145" s="92">
        <v>0</v>
      </c>
      <c r="K145" s="135"/>
    </row>
    <row r="146" spans="1:11" s="2" customFormat="1" ht="34.5" customHeight="1" x14ac:dyDescent="0.25">
      <c r="A146" s="165"/>
      <c r="B146" s="132"/>
      <c r="C146" s="165"/>
      <c r="D146" s="94" t="s">
        <v>18</v>
      </c>
      <c r="E146" s="92">
        <f>F146+G146+H146+I146+J146</f>
        <v>21991.379999999997</v>
      </c>
      <c r="F146" s="92">
        <v>0</v>
      </c>
      <c r="G146" s="92">
        <v>19541.419999999998</v>
      </c>
      <c r="H146" s="92">
        <f>105.47+2344.49</f>
        <v>2449.9599999999996</v>
      </c>
      <c r="I146" s="92">
        <v>0</v>
      </c>
      <c r="J146" s="92">
        <v>0</v>
      </c>
      <c r="K146" s="135"/>
    </row>
    <row r="147" spans="1:11" s="2" customFormat="1" ht="34.5" customHeight="1" x14ac:dyDescent="0.25">
      <c r="A147" s="165"/>
      <c r="B147" s="132"/>
      <c r="C147" s="165"/>
      <c r="D147" s="94" t="s">
        <v>12</v>
      </c>
      <c r="E147" s="92">
        <f>F147+G147+H147+I147+J147</f>
        <v>0</v>
      </c>
      <c r="F147" s="92">
        <v>0</v>
      </c>
      <c r="G147" s="92">
        <v>0</v>
      </c>
      <c r="H147" s="92">
        <v>0</v>
      </c>
      <c r="I147" s="92">
        <v>0</v>
      </c>
      <c r="J147" s="92">
        <v>0</v>
      </c>
      <c r="K147" s="135"/>
    </row>
    <row r="148" spans="1:11" ht="30" customHeight="1" x14ac:dyDescent="0.3">
      <c r="A148" s="165">
        <v>14</v>
      </c>
      <c r="B148" s="132" t="s">
        <v>155</v>
      </c>
      <c r="C148" s="165" t="s">
        <v>67</v>
      </c>
      <c r="D148" s="94" t="s">
        <v>14</v>
      </c>
      <c r="E148" s="92">
        <f>E149+E150+E151</f>
        <v>77343.820000000007</v>
      </c>
      <c r="F148" s="92">
        <f>F149+F150+F151</f>
        <v>0</v>
      </c>
      <c r="G148" s="92">
        <v>77343.820000000007</v>
      </c>
      <c r="H148" s="92">
        <f t="shared" ref="H148:J148" si="45">H149+H150+H151</f>
        <v>0</v>
      </c>
      <c r="I148" s="92">
        <f t="shared" si="45"/>
        <v>0</v>
      </c>
      <c r="J148" s="92">
        <f t="shared" si="45"/>
        <v>0</v>
      </c>
      <c r="K148" s="135" t="s">
        <v>17</v>
      </c>
    </row>
    <row r="149" spans="1:11" ht="32.25" customHeight="1" x14ac:dyDescent="0.3">
      <c r="A149" s="165"/>
      <c r="B149" s="132"/>
      <c r="C149" s="165"/>
      <c r="D149" s="94" t="s">
        <v>10</v>
      </c>
      <c r="E149" s="92">
        <f>F149+G149+H149+I149+J149</f>
        <v>48262.54</v>
      </c>
      <c r="F149" s="92">
        <v>0</v>
      </c>
      <c r="G149" s="92">
        <v>48262.54</v>
      </c>
      <c r="H149" s="92">
        <v>0</v>
      </c>
      <c r="I149" s="92">
        <v>0</v>
      </c>
      <c r="J149" s="92">
        <v>0</v>
      </c>
      <c r="K149" s="135"/>
    </row>
    <row r="150" spans="1:11" s="2" customFormat="1" ht="34.5" customHeight="1" x14ac:dyDescent="0.25">
      <c r="A150" s="165"/>
      <c r="B150" s="132"/>
      <c r="C150" s="165"/>
      <c r="D150" s="94" t="s">
        <v>18</v>
      </c>
      <c r="E150" s="92">
        <f>F150+G150+H150+I150+J150</f>
        <v>29081.279999999999</v>
      </c>
      <c r="F150" s="92">
        <v>0</v>
      </c>
      <c r="G150" s="92">
        <v>29081.279999999999</v>
      </c>
      <c r="H150" s="92">
        <v>0</v>
      </c>
      <c r="I150" s="92">
        <v>0</v>
      </c>
      <c r="J150" s="92">
        <v>0</v>
      </c>
      <c r="K150" s="135"/>
    </row>
    <row r="151" spans="1:11" s="2" customFormat="1" ht="34.5" customHeight="1" x14ac:dyDescent="0.25">
      <c r="A151" s="165"/>
      <c r="B151" s="132"/>
      <c r="C151" s="165"/>
      <c r="D151" s="94" t="s">
        <v>12</v>
      </c>
      <c r="E151" s="92">
        <f>F151+G151+H151+I151+J151</f>
        <v>0</v>
      </c>
      <c r="F151" s="92">
        <v>0</v>
      </c>
      <c r="G151" s="92">
        <v>0</v>
      </c>
      <c r="H151" s="92">
        <v>0</v>
      </c>
      <c r="I151" s="92">
        <v>0</v>
      </c>
      <c r="J151" s="92">
        <v>0</v>
      </c>
      <c r="K151" s="135"/>
    </row>
    <row r="152" spans="1:11" ht="30" customHeight="1" x14ac:dyDescent="0.3">
      <c r="A152" s="165">
        <v>15</v>
      </c>
      <c r="B152" s="132" t="s">
        <v>427</v>
      </c>
      <c r="C152" s="165" t="s">
        <v>67</v>
      </c>
      <c r="D152" s="94" t="s">
        <v>14</v>
      </c>
      <c r="E152" s="92">
        <f>E153+E154+E155</f>
        <v>43904.33</v>
      </c>
      <c r="F152" s="92">
        <f>F153+F154+F155</f>
        <v>0</v>
      </c>
      <c r="G152" s="92">
        <v>854</v>
      </c>
      <c r="H152" s="92">
        <f>H153+H154</f>
        <v>43050.33</v>
      </c>
      <c r="I152" s="92">
        <f t="shared" ref="I152:J152" si="46">I153+I154+I155</f>
        <v>0</v>
      </c>
      <c r="J152" s="92">
        <f t="shared" si="46"/>
        <v>0</v>
      </c>
      <c r="K152" s="135" t="s">
        <v>17</v>
      </c>
    </row>
    <row r="153" spans="1:11" ht="32.25" customHeight="1" x14ac:dyDescent="0.3">
      <c r="A153" s="165"/>
      <c r="B153" s="132"/>
      <c r="C153" s="165"/>
      <c r="D153" s="94" t="s">
        <v>10</v>
      </c>
      <c r="E153" s="92">
        <f>F153+G153+H153+I153+J153</f>
        <v>27396.36</v>
      </c>
      <c r="F153" s="92">
        <v>0</v>
      </c>
      <c r="G153" s="92">
        <v>532.95000000000005</v>
      </c>
      <c r="H153" s="92">
        <v>26863.41</v>
      </c>
      <c r="I153" s="92">
        <v>0</v>
      </c>
      <c r="J153" s="92">
        <v>0</v>
      </c>
      <c r="K153" s="135"/>
    </row>
    <row r="154" spans="1:11" s="2" customFormat="1" ht="34.5" customHeight="1" x14ac:dyDescent="0.25">
      <c r="A154" s="165"/>
      <c r="B154" s="132"/>
      <c r="C154" s="165"/>
      <c r="D154" s="94" t="s">
        <v>18</v>
      </c>
      <c r="E154" s="92">
        <f>F154+G154+H154+I154+J154</f>
        <v>16507.97</v>
      </c>
      <c r="F154" s="92">
        <v>0</v>
      </c>
      <c r="G154" s="92">
        <v>321.05</v>
      </c>
      <c r="H154" s="92">
        <f>9556.77+6630.15</f>
        <v>16186.92</v>
      </c>
      <c r="I154" s="92">
        <v>0</v>
      </c>
      <c r="J154" s="92">
        <v>0</v>
      </c>
      <c r="K154" s="135"/>
    </row>
    <row r="155" spans="1:11" s="2" customFormat="1" ht="34.5" customHeight="1" x14ac:dyDescent="0.25">
      <c r="A155" s="165"/>
      <c r="B155" s="132"/>
      <c r="C155" s="165"/>
      <c r="D155" s="94" t="s">
        <v>12</v>
      </c>
      <c r="E155" s="92">
        <f>F155+G155+H155+I155+J155</f>
        <v>0</v>
      </c>
      <c r="F155" s="92">
        <v>0</v>
      </c>
      <c r="G155" s="92">
        <v>0</v>
      </c>
      <c r="H155" s="92">
        <v>0</v>
      </c>
      <c r="I155" s="92">
        <v>0</v>
      </c>
      <c r="J155" s="92">
        <v>0</v>
      </c>
      <c r="K155" s="135"/>
    </row>
    <row r="156" spans="1:11" ht="21" customHeight="1" x14ac:dyDescent="0.3">
      <c r="B156" s="2"/>
      <c r="C156" s="2"/>
      <c r="D156" s="2"/>
      <c r="E156" s="2"/>
      <c r="F156" s="28"/>
      <c r="G156" s="29"/>
      <c r="H156" s="2"/>
      <c r="I156" s="2"/>
      <c r="J156" s="2"/>
      <c r="K156" s="2" t="s">
        <v>157</v>
      </c>
    </row>
    <row r="157" spans="1:11" ht="21" customHeight="1" x14ac:dyDescent="0.3">
      <c r="C157" s="2"/>
    </row>
    <row r="158" spans="1:11" ht="21" customHeight="1" x14ac:dyDescent="0.3">
      <c r="B158" s="2" t="s">
        <v>355</v>
      </c>
      <c r="C158" s="2"/>
      <c r="D158" s="2"/>
      <c r="E158" s="2"/>
      <c r="F158" s="28"/>
      <c r="G158" s="29"/>
      <c r="H158" s="28"/>
      <c r="I158" s="28"/>
      <c r="J158" s="28"/>
      <c r="K158" s="2" t="s">
        <v>356</v>
      </c>
    </row>
    <row r="161" spans="6:8" x14ac:dyDescent="0.3">
      <c r="F161" s="11"/>
      <c r="G161" s="11"/>
      <c r="H161" s="11"/>
    </row>
    <row r="162" spans="6:8" x14ac:dyDescent="0.3">
      <c r="F162" s="11"/>
      <c r="G162" s="11"/>
      <c r="H162" s="11"/>
    </row>
    <row r="163" spans="6:8" x14ac:dyDescent="0.3">
      <c r="F163" s="11"/>
      <c r="G163" s="11"/>
      <c r="H163" s="11"/>
    </row>
  </sheetData>
  <mergeCells count="171">
    <mergeCell ref="A17:A19"/>
    <mergeCell ref="B17:B19"/>
    <mergeCell ref="C17:C19"/>
    <mergeCell ref="K17:K19"/>
    <mergeCell ref="A15:A16"/>
    <mergeCell ref="B15:B16"/>
    <mergeCell ref="C15:C16"/>
    <mergeCell ref="K12:K16"/>
    <mergeCell ref="A10:K10"/>
    <mergeCell ref="A11:K11"/>
    <mergeCell ref="A12:A14"/>
    <mergeCell ref="B12:B14"/>
    <mergeCell ref="C12:C14"/>
    <mergeCell ref="A85:A88"/>
    <mergeCell ref="K85:K88"/>
    <mergeCell ref="A152:A155"/>
    <mergeCell ref="B152:B155"/>
    <mergeCell ref="C152:C155"/>
    <mergeCell ref="K152:K155"/>
    <mergeCell ref="A144:A147"/>
    <mergeCell ref="B144:B147"/>
    <mergeCell ref="C144:C147"/>
    <mergeCell ref="K144:K147"/>
    <mergeCell ref="A148:A151"/>
    <mergeCell ref="B148:B151"/>
    <mergeCell ref="C148:C151"/>
    <mergeCell ref="K148:K151"/>
    <mergeCell ref="A132:A135"/>
    <mergeCell ref="B132:B135"/>
    <mergeCell ref="C132:C135"/>
    <mergeCell ref="K132:K135"/>
    <mergeCell ref="A136:A139"/>
    <mergeCell ref="B136:B139"/>
    <mergeCell ref="C136:C139"/>
    <mergeCell ref="K136:K139"/>
    <mergeCell ref="A140:A143"/>
    <mergeCell ref="B140:B143"/>
    <mergeCell ref="C140:C143"/>
    <mergeCell ref="K140:K143"/>
    <mergeCell ref="A120:A123"/>
    <mergeCell ref="B120:B123"/>
    <mergeCell ref="C120:C123"/>
    <mergeCell ref="K120:K123"/>
    <mergeCell ref="A124:A127"/>
    <mergeCell ref="B124:B127"/>
    <mergeCell ref="C124:C127"/>
    <mergeCell ref="K124:K127"/>
    <mergeCell ref="A128:A131"/>
    <mergeCell ref="B128:B131"/>
    <mergeCell ref="C128:C131"/>
    <mergeCell ref="K128:K131"/>
    <mergeCell ref="A112:A115"/>
    <mergeCell ref="B112:B115"/>
    <mergeCell ref="C112:C115"/>
    <mergeCell ref="K112:K115"/>
    <mergeCell ref="A116:A119"/>
    <mergeCell ref="B116:B119"/>
    <mergeCell ref="C116:C119"/>
    <mergeCell ref="K116:K119"/>
    <mergeCell ref="A108:A111"/>
    <mergeCell ref="B108:B111"/>
    <mergeCell ref="C108:C111"/>
    <mergeCell ref="K108:K111"/>
    <mergeCell ref="A104:A107"/>
    <mergeCell ref="B104:B107"/>
    <mergeCell ref="C104:C107"/>
    <mergeCell ref="K104:K107"/>
    <mergeCell ref="A97:A99"/>
    <mergeCell ref="B97:B99"/>
    <mergeCell ref="C97:C99"/>
    <mergeCell ref="K97:K99"/>
    <mergeCell ref="A49:A51"/>
    <mergeCell ref="B49:B51"/>
    <mergeCell ref="C49:C51"/>
    <mergeCell ref="K49:K51"/>
    <mergeCell ref="A60:A63"/>
    <mergeCell ref="B60:B63"/>
    <mergeCell ref="C60:C63"/>
    <mergeCell ref="K60:K63"/>
    <mergeCell ref="A100:A103"/>
    <mergeCell ref="B100:B103"/>
    <mergeCell ref="C100:C103"/>
    <mergeCell ref="K100:K103"/>
    <mergeCell ref="A68:A71"/>
    <mergeCell ref="B68:B71"/>
    <mergeCell ref="C68:C71"/>
    <mergeCell ref="K68:K71"/>
    <mergeCell ref="A92:K92"/>
    <mergeCell ref="A93:A96"/>
    <mergeCell ref="B93:B96"/>
    <mergeCell ref="C93:C96"/>
    <mergeCell ref="K93:K96"/>
    <mergeCell ref="K72:K75"/>
    <mergeCell ref="A72:A75"/>
    <mergeCell ref="B72:B75"/>
    <mergeCell ref="A76:A79"/>
    <mergeCell ref="B76:B79"/>
    <mergeCell ref="C76:C79"/>
    <mergeCell ref="A80:A83"/>
    <mergeCell ref="B80:B83"/>
    <mergeCell ref="C80:C83"/>
    <mergeCell ref="K80:K83"/>
    <mergeCell ref="K76:K79"/>
    <mergeCell ref="C72:C75"/>
    <mergeCell ref="A84:K84"/>
    <mergeCell ref="A89:A91"/>
    <mergeCell ref="B89:B91"/>
    <mergeCell ref="C89:C91"/>
    <mergeCell ref="K89:K91"/>
    <mergeCell ref="C85:C88"/>
    <mergeCell ref="B85:B88"/>
    <mergeCell ref="A64:A67"/>
    <mergeCell ref="B64:B67"/>
    <mergeCell ref="C64:C67"/>
    <mergeCell ref="K64:K67"/>
    <mergeCell ref="E2:F2"/>
    <mergeCell ref="F7:J7"/>
    <mergeCell ref="K7:K8"/>
    <mergeCell ref="J2:K2"/>
    <mergeCell ref="A3:K3"/>
    <mergeCell ref="A5:K5"/>
    <mergeCell ref="A6:K6"/>
    <mergeCell ref="A7:A8"/>
    <mergeCell ref="B7:B8"/>
    <mergeCell ref="C7:C8"/>
    <mergeCell ref="D7:D8"/>
    <mergeCell ref="E7:E8"/>
    <mergeCell ref="C25:C27"/>
    <mergeCell ref="K45:K48"/>
    <mergeCell ref="A45:A48"/>
    <mergeCell ref="B45:B48"/>
    <mergeCell ref="C45:C48"/>
    <mergeCell ref="A20:K20"/>
    <mergeCell ref="A44:K44"/>
    <mergeCell ref="A21:K21"/>
    <mergeCell ref="A22:A24"/>
    <mergeCell ref="B22:B24"/>
    <mergeCell ref="C22:C24"/>
    <mergeCell ref="K22:K24"/>
    <mergeCell ref="A25:A27"/>
    <mergeCell ref="B25:B27"/>
    <mergeCell ref="B56:B59"/>
    <mergeCell ref="C56:C59"/>
    <mergeCell ref="K56:K59"/>
    <mergeCell ref="A56:A59"/>
    <mergeCell ref="K52:K55"/>
    <mergeCell ref="A52:A55"/>
    <mergeCell ref="B52:B55"/>
    <mergeCell ref="C52:C55"/>
    <mergeCell ref="K25:K27"/>
    <mergeCell ref="A28:K28"/>
    <mergeCell ref="A29:A31"/>
    <mergeCell ref="B29:B31"/>
    <mergeCell ref="C29:C31"/>
    <mergeCell ref="K29:K31"/>
    <mergeCell ref="A32:A34"/>
    <mergeCell ref="B32:B34"/>
    <mergeCell ref="C32:C34"/>
    <mergeCell ref="K32:K34"/>
    <mergeCell ref="A35:A37"/>
    <mergeCell ref="B35:B37"/>
    <mergeCell ref="C35:C37"/>
    <mergeCell ref="K35:K37"/>
    <mergeCell ref="A38:A40"/>
    <mergeCell ref="B38:B40"/>
    <mergeCell ref="C38:C40"/>
    <mergeCell ref="K38:K40"/>
    <mergeCell ref="A41:A43"/>
    <mergeCell ref="B41:B43"/>
    <mergeCell ref="C41:C43"/>
    <mergeCell ref="K41:K43"/>
  </mergeCells>
  <pageMargins left="0.25" right="0.25" top="0.75" bottom="0.75" header="0.3" footer="0.3"/>
  <pageSetup paperSize="9" scale="55" fitToHeight="0" orientation="landscape" r:id="rId1"/>
  <headerFooter differentFirst="1">
    <oddHeader>&amp;C&amp;P</oddHeader>
    <firstHeader xml:space="preserve">&amp;C
</firstHeader>
  </headerFooter>
  <rowBreaks count="6" manualBreakCount="6">
    <brk id="27" max="10" man="1"/>
    <brk id="48" max="10" man="1"/>
    <brk id="71" max="10" man="1"/>
    <brk id="96" max="10" man="1"/>
    <brk id="119" max="10" man="1"/>
    <brk id="143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6</vt:i4>
      </vt:variant>
    </vt:vector>
  </HeadingPairs>
  <TitlesOfParts>
    <vt:vector size="9" baseType="lpstr">
      <vt:lpstr>Приложение 1</vt:lpstr>
      <vt:lpstr>Строительство и реконструкция</vt:lpstr>
      <vt:lpstr>Капитальный ремонт</vt:lpstr>
      <vt:lpstr>'Капитальный ремонт'!Заголовки_для_печати</vt:lpstr>
      <vt:lpstr>'Приложение 1'!Заголовки_для_печати</vt:lpstr>
      <vt:lpstr>'Строительство и реконструкция'!Заголовки_для_печати</vt:lpstr>
      <vt:lpstr>'Капитальный ремонт'!Область_печати</vt:lpstr>
      <vt:lpstr>'Приложение 1'!Область_печати</vt:lpstr>
      <vt:lpstr>'Строительство и реконструкция'!Область_печати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Кравченко Ирина Анатольевна</dc:creator>
  <cp:lastModifiedBy>Кравченко Ирина Анатольевна</cp:lastModifiedBy>
  <cp:lastPrinted>2025-10-02T11:05:50Z</cp:lastPrinted>
  <dcterms:created xsi:type="dcterms:W3CDTF">2020-12-02T11:51:27Z</dcterms:created>
  <dcterms:modified xsi:type="dcterms:W3CDTF">2025-10-03T13:28:12Z</dcterms:modified>
</cp:coreProperties>
</file>