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_budich\Desktop\изм в 8012 от 12.12.2025\"/>
    </mc:Choice>
  </mc:AlternateContent>
  <bookViews>
    <workbookView xWindow="0" yWindow="0" windowWidth="28800" windowHeight="11700"/>
  </bookViews>
  <sheets>
    <sheet name="Рек МТДИ" sheetId="1" r:id="rId1"/>
  </sheets>
  <definedNames>
    <definedName name="_xlnm.Print_Titles" localSheetId="0">'Рек МТДИ'!$4:$5</definedName>
    <definedName name="_xlnm.Print_Area" localSheetId="0">'Рек МТДИ'!$A$1:$R$113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7" i="1" l="1"/>
  <c r="M23" i="1"/>
  <c r="M24" i="1"/>
  <c r="M20" i="1"/>
  <c r="H80" i="1"/>
  <c r="E80" i="1" s="1"/>
  <c r="E81" i="1"/>
  <c r="E65" i="1"/>
  <c r="E67" i="1"/>
  <c r="E66" i="1"/>
  <c r="H65" i="1"/>
  <c r="N98" i="1" l="1"/>
  <c r="E98" i="1" s="1"/>
  <c r="M98" i="1"/>
  <c r="E99" i="1"/>
  <c r="H98" i="1"/>
  <c r="H53" i="1" l="1"/>
  <c r="H48" i="1"/>
  <c r="H24" i="1"/>
  <c r="N104" i="1" l="1"/>
  <c r="M104" i="1"/>
  <c r="H104" i="1"/>
  <c r="G104" i="1"/>
  <c r="F104" i="1"/>
  <c r="F106" i="1"/>
  <c r="G106" i="1"/>
  <c r="E104" i="1" l="1"/>
  <c r="E26" i="1"/>
  <c r="E27" i="1"/>
  <c r="E31" i="1"/>
  <c r="E14" i="1"/>
  <c r="E13" i="1"/>
  <c r="E11" i="1"/>
  <c r="E41" i="1"/>
  <c r="E42" i="1"/>
  <c r="E43" i="1"/>
  <c r="E102" i="1" l="1"/>
  <c r="E103" i="1"/>
  <c r="E50" i="1"/>
  <c r="F22" i="1" l="1"/>
  <c r="G22" i="1"/>
  <c r="E92" i="1"/>
  <c r="E55" i="1"/>
  <c r="E54" i="1"/>
  <c r="H84" i="1" l="1"/>
  <c r="E38" i="1" l="1"/>
  <c r="E46" i="1"/>
  <c r="E59" i="1"/>
  <c r="M47" i="1"/>
  <c r="N47" i="1"/>
  <c r="H39" i="1" l="1"/>
  <c r="E39" i="1" s="1"/>
  <c r="E78" i="1" l="1"/>
  <c r="E79" i="1" l="1"/>
  <c r="H78" i="1"/>
  <c r="H23" i="1" l="1"/>
  <c r="H22" i="1" l="1"/>
  <c r="H90" i="1"/>
  <c r="E90" i="1" s="1"/>
  <c r="H93" i="1"/>
  <c r="E93" i="1" s="1"/>
  <c r="E84" i="1" l="1"/>
  <c r="H52" i="1" l="1"/>
  <c r="H86" i="1" l="1"/>
  <c r="E52" i="1"/>
  <c r="H38" i="1"/>
  <c r="H73" i="1" l="1"/>
  <c r="E73" i="1" s="1"/>
  <c r="H59" i="1" l="1"/>
  <c r="H64" i="1"/>
  <c r="E94" i="1" l="1"/>
  <c r="F89" i="1"/>
  <c r="G89" i="1"/>
  <c r="M89" i="1"/>
  <c r="H89" i="1"/>
  <c r="H96" i="1" l="1"/>
  <c r="E89" i="1"/>
  <c r="E75" i="1"/>
  <c r="E70" i="1"/>
  <c r="E69" i="1"/>
  <c r="E56" i="1"/>
  <c r="E35" i="1"/>
  <c r="E34" i="1"/>
  <c r="H9" i="1"/>
  <c r="H8" i="1"/>
  <c r="H12" i="1"/>
  <c r="H10" i="1"/>
  <c r="E10" i="1" s="1"/>
  <c r="H19" i="1" l="1"/>
  <c r="H107" i="1" s="1"/>
  <c r="E8" i="1"/>
  <c r="E19" i="1" s="1"/>
  <c r="H7" i="1"/>
  <c r="H20" i="1"/>
  <c r="H18" i="1"/>
  <c r="H25" i="1"/>
  <c r="H91" i="1" l="1"/>
  <c r="E91" i="1" s="1"/>
  <c r="N76" i="1" l="1"/>
  <c r="M76" i="1"/>
  <c r="H76" i="1"/>
  <c r="G76" i="1"/>
  <c r="G53" i="1" s="1"/>
  <c r="F76" i="1"/>
  <c r="F53" i="1" s="1"/>
  <c r="E77" i="1"/>
  <c r="E76" i="1" l="1"/>
  <c r="F24" i="1"/>
  <c r="F23" i="1"/>
  <c r="G33" i="1" l="1"/>
  <c r="F52" i="1" l="1"/>
  <c r="N53" i="1"/>
  <c r="N52" i="1"/>
  <c r="M52" i="1"/>
  <c r="M53" i="1"/>
  <c r="E53" i="1" s="1"/>
  <c r="G52" i="1"/>
  <c r="N80" i="1"/>
  <c r="M80" i="1"/>
  <c r="G80" i="1"/>
  <c r="N24" i="1" l="1"/>
  <c r="N23" i="1"/>
  <c r="N86" i="1" s="1"/>
  <c r="G24" i="1"/>
  <c r="G23" i="1"/>
  <c r="G86" i="1" s="1"/>
  <c r="F33" i="1"/>
  <c r="N33" i="1"/>
  <c r="M33" i="1"/>
  <c r="H33" i="1"/>
  <c r="E33" i="1" l="1"/>
  <c r="E24" i="1"/>
  <c r="F48" i="1"/>
  <c r="F47" i="1" s="1"/>
  <c r="G48" i="1"/>
  <c r="G47" i="1" s="1"/>
  <c r="N48" i="1"/>
  <c r="N87" i="1" s="1"/>
  <c r="N85" i="1" s="1"/>
  <c r="M48" i="1"/>
  <c r="M108" i="1" s="1"/>
  <c r="F49" i="1"/>
  <c r="G49" i="1"/>
  <c r="N49" i="1"/>
  <c r="M49" i="1"/>
  <c r="H49" i="1"/>
  <c r="E49" i="1" s="1"/>
  <c r="G41" i="1"/>
  <c r="N41" i="1"/>
  <c r="M41" i="1"/>
  <c r="H41" i="1"/>
  <c r="F96" i="1"/>
  <c r="H95" i="1"/>
  <c r="E95" i="1" s="1"/>
  <c r="F95" i="1"/>
  <c r="M93" i="1"/>
  <c r="E40" i="1"/>
  <c r="H47" i="1" l="1"/>
  <c r="E48" i="1"/>
  <c r="E87" i="1" s="1"/>
  <c r="E47" i="1" l="1"/>
  <c r="H87" i="1"/>
  <c r="H85" i="1" s="1"/>
  <c r="G68" i="1"/>
  <c r="M9" i="1" l="1"/>
  <c r="N8" i="1"/>
  <c r="M8" i="1"/>
  <c r="N102" i="1"/>
  <c r="M7" i="1" l="1"/>
  <c r="M18" i="1"/>
  <c r="N25" i="1"/>
  <c r="E64" i="1" l="1"/>
  <c r="N65" i="1" l="1"/>
  <c r="M65" i="1"/>
  <c r="F74" i="1" l="1"/>
  <c r="G74" i="1"/>
  <c r="H74" i="1"/>
  <c r="M74" i="1"/>
  <c r="N74" i="1"/>
  <c r="E74" i="1"/>
  <c r="E68" i="1" l="1"/>
  <c r="N68" i="1"/>
  <c r="M68" i="1"/>
  <c r="H68" i="1"/>
  <c r="E61" i="1" l="1"/>
  <c r="E100" i="1" l="1"/>
  <c r="E101" i="1"/>
  <c r="F102" i="1"/>
  <c r="F99" i="1" s="1"/>
  <c r="F105" i="1" l="1"/>
  <c r="F98" i="1"/>
  <c r="F51" i="1"/>
  <c r="F86" i="1"/>
  <c r="F87" i="1"/>
  <c r="F54" i="1"/>
  <c r="M25" i="1"/>
  <c r="G25" i="1"/>
  <c r="F25" i="1"/>
  <c r="F31" i="1"/>
  <c r="E32" i="1"/>
  <c r="E25" i="1" l="1"/>
  <c r="M86" i="1"/>
  <c r="M85" i="1" s="1"/>
  <c r="F85" i="1"/>
  <c r="M19" i="1"/>
  <c r="F9" i="1"/>
  <c r="F8" i="1"/>
  <c r="G8" i="1"/>
  <c r="G19" i="1" s="1"/>
  <c r="G9" i="1"/>
  <c r="G20" i="1" s="1"/>
  <c r="N10" i="1"/>
  <c r="M10" i="1"/>
  <c r="G10" i="1"/>
  <c r="F10" i="1"/>
  <c r="G12" i="1"/>
  <c r="F12" i="1"/>
  <c r="E23" i="1" l="1"/>
  <c r="M22" i="1"/>
  <c r="E22" i="1" s="1"/>
  <c r="F19" i="1"/>
  <c r="F107" i="1" s="1"/>
  <c r="F20" i="1"/>
  <c r="F7" i="1"/>
  <c r="N19" i="1"/>
  <c r="N9" i="1"/>
  <c r="N12" i="1"/>
  <c r="N31" i="1"/>
  <c r="N54" i="1"/>
  <c r="N60" i="1"/>
  <c r="N99" i="1"/>
  <c r="N20" i="1" l="1"/>
  <c r="N108" i="1" s="1"/>
  <c r="N106" i="1" s="1"/>
  <c r="E9" i="1"/>
  <c r="E20" i="1" s="1"/>
  <c r="F18" i="1"/>
  <c r="N107" i="1"/>
  <c r="N51" i="1"/>
  <c r="N22" i="1"/>
  <c r="N7" i="1"/>
  <c r="N105" i="1"/>
  <c r="N18" i="1" l="1"/>
  <c r="E18" i="1" s="1"/>
  <c r="E7" i="1"/>
  <c r="M102" i="1"/>
  <c r="H102" i="1"/>
  <c r="G102" i="1" l="1"/>
  <c r="G99" i="1" s="1"/>
  <c r="G98" i="1"/>
  <c r="G105" i="1" l="1"/>
  <c r="E86" i="1" l="1"/>
  <c r="E85" i="1" s="1"/>
  <c r="M12" i="1" l="1"/>
  <c r="E12" i="1" s="1"/>
  <c r="M60" i="1" l="1"/>
  <c r="H60" i="1"/>
  <c r="G60" i="1"/>
  <c r="M99" i="1" l="1"/>
  <c r="H99" i="1"/>
  <c r="M105" i="1" l="1"/>
  <c r="H105" i="1"/>
  <c r="F60" i="1"/>
  <c r="E60" i="1" s="1"/>
  <c r="M54" i="1"/>
  <c r="H54" i="1"/>
  <c r="G54" i="1"/>
  <c r="M31" i="1"/>
  <c r="H31" i="1"/>
  <c r="G87" i="1"/>
  <c r="G31" i="1"/>
  <c r="H108" i="1" l="1"/>
  <c r="E105" i="1"/>
  <c r="M51" i="1"/>
  <c r="G108" i="1"/>
  <c r="H51" i="1"/>
  <c r="E51" i="1" s="1"/>
  <c r="G7" i="1"/>
  <c r="G51" i="1"/>
  <c r="G107" i="1"/>
  <c r="H106" i="1" l="1"/>
  <c r="G18" i="1"/>
  <c r="G85" i="1"/>
  <c r="M107" i="1"/>
  <c r="E107" i="1" l="1"/>
  <c r="M106" i="1"/>
  <c r="E106" i="1" s="1"/>
  <c r="E108" i="1"/>
  <c r="F108" i="1"/>
  <c r="M95" i="1" l="1"/>
  <c r="M96" i="1"/>
  <c r="N92" i="1"/>
  <c r="N91" i="1" s="1"/>
  <c r="N90" i="1" s="1"/>
  <c r="N89" i="1" s="1"/>
  <c r="M92" i="1" l="1"/>
  <c r="E96" i="1"/>
  <c r="M91" i="1" l="1"/>
</calcChain>
</file>

<file path=xl/sharedStrings.xml><?xml version="1.0" encoding="utf-8"?>
<sst xmlns="http://schemas.openxmlformats.org/spreadsheetml/2006/main" count="308" uniqueCount="114">
  <si>
    <t>Перечень мероприятий муниципальной программы Одинцовского городского округа Московской области</t>
  </si>
  <si>
    <t>№ п/п</t>
  </si>
  <si>
    <t>Срок исполнения мероприятий</t>
  </si>
  <si>
    <t>Источники финансирования</t>
  </si>
  <si>
    <t>Объем финансирования по годам (тыс. руб.)</t>
  </si>
  <si>
    <t>2023 год</t>
  </si>
  <si>
    <t>2024 год</t>
  </si>
  <si>
    <t>2025 год</t>
  </si>
  <si>
    <t>2026 год</t>
  </si>
  <si>
    <t>Итого:</t>
  </si>
  <si>
    <t>Управление транспорта, дорожной инфраструктуры и безопасности дорожного движения</t>
  </si>
  <si>
    <t xml:space="preserve">Средства бюджета Московской области </t>
  </si>
  <si>
    <t>Средства бюджета Одинцовского городского округа</t>
  </si>
  <si>
    <t>Итого по подпрограмме:</t>
  </si>
  <si>
    <r>
      <t xml:space="preserve">Основное мероприятие 02 </t>
    </r>
    <r>
      <rPr>
        <sz val="10"/>
        <rFont val="Times New Roman"/>
        <family val="1"/>
        <charset val="204"/>
      </rPr>
      <t>Строительство и реконструкция автомобильных дорог местного значения</t>
    </r>
  </si>
  <si>
    <t>Управление транспорта, дорожной инфраструктуры и безопасности дорожного движения; 
МКУ "Упрдоркапстрой"</t>
  </si>
  <si>
    <t>МКУ "Упрдоркапстрой"</t>
  </si>
  <si>
    <t xml:space="preserve"> МКУ "Упрдоркапстрой"</t>
  </si>
  <si>
    <r>
      <t xml:space="preserve">Основное мероприятие 01 </t>
    </r>
    <r>
      <rPr>
        <sz val="10"/>
        <rFont val="Times New Roman"/>
        <family val="1"/>
        <charset val="204"/>
      </rPr>
      <t>Создание условий для реализации полномочий органов местного самоуправления</t>
    </r>
  </si>
  <si>
    <t>Мероприятие 01.02  Расходы на обеспечение деятельности (оказание услуг) муниципальных учреждений в сфере дорожного хозяйства</t>
  </si>
  <si>
    <t>Всего по муниципальной программе:</t>
  </si>
  <si>
    <t>Управление транспорта, дорожной инфраструктуры и безопасности дорожного движения, МКУ "Упрдоркапстрой"</t>
  </si>
  <si>
    <r>
      <t xml:space="preserve">Основное мероприятие 02
</t>
    </r>
    <r>
      <rPr>
        <sz val="10"/>
        <rFont val="Times New Roman"/>
        <family val="1"/>
        <charset val="204"/>
      </rPr>
      <t xml:space="preserve">Организация транспортного обслуживания населения </t>
    </r>
  </si>
  <si>
    <t>2027 год</t>
  </si>
  <si>
    <t>2023-2027 годы</t>
  </si>
  <si>
    <r>
      <rPr>
        <b/>
        <sz val="10"/>
        <rFont val="Times New Roman"/>
        <family val="1"/>
        <charset val="204"/>
      </rPr>
      <t xml:space="preserve">Основное мероприятие 04       </t>
    </r>
    <r>
      <rPr>
        <sz val="10"/>
        <rFont val="Times New Roman"/>
        <family val="1"/>
        <charset val="204"/>
      </rPr>
      <t>Ремонт, капитальный ремонт сети автомобильных дорог, мостов и путепроводов местного значения</t>
    </r>
  </si>
  <si>
    <t>Мероприятие 04.08 Дорожная деятельность в отношении автомобильных дорог местного значения в границах городского округа</t>
  </si>
  <si>
    <t>Мероприятие подпрограммы</t>
  </si>
  <si>
    <t>Результаты выполнения мероприятия подпрограммы</t>
  </si>
  <si>
    <t>Ответственный за выполнение мероприятия подпрограммы</t>
  </si>
  <si>
    <t>Мероприятие 02.01 Строительство (реконструкция) объектов дорожного хозяйства местного значения</t>
  </si>
  <si>
    <t>Обеспечение выполнения транспортной работы                         Соблюдение расписания на маршрутах</t>
  </si>
  <si>
    <t>Объемы ввода в эксплуатацию после строительства (реконструкции) объектов дорожного хозяйства местного значения</t>
  </si>
  <si>
    <t>Капитальный ремонт и ремонт автомобильных дорог общего пользования местного значения</t>
  </si>
  <si>
    <t>Количество погибших в дорожно-транспортных происшествиях, человек на 100 тысяч населения</t>
  </si>
  <si>
    <t>Обеспечение сохранности муниципальных автомобильныъх дорог</t>
  </si>
  <si>
    <t xml:space="preserve">Обеспечение деятельности муниципального учреждения МКУ "Упрдоркапстрой"Одинцовского городского округа  в сфере дорожного хозяйства. </t>
  </si>
  <si>
    <t>В том числе по кварталам:</t>
  </si>
  <si>
    <t>I</t>
  </si>
  <si>
    <t>II</t>
  </si>
  <si>
    <t>III</t>
  </si>
  <si>
    <t>IV</t>
  </si>
  <si>
    <t>Всего</t>
  </si>
  <si>
    <t>Объемы ввода в эксплуатацию после строительства и реконструкции автомобильных дорог общего пользования местного значения, км</t>
  </si>
  <si>
    <t>Площадь отремонтированных (капитально отремонтированных) автомобильных дорог общего пользования местного значения, м2</t>
  </si>
  <si>
    <t>"Развитие и функционирование дорожно-транспортного комплекса" на 2023-2027 годы</t>
  </si>
  <si>
    <t xml:space="preserve"> Подпрограмма 1 "Пассажирский транспорт общего пользования»</t>
  </si>
  <si>
    <t xml:space="preserve"> Подпрограмма 2 «Дороги Подмосковья»</t>
  </si>
  <si>
    <t>100</t>
  </si>
  <si>
    <t>Мероприятие 02.02 Финансирование работ по строительству (реконструкции) объектов дорожного хозяйства местного значения за счет средств местного бюджета</t>
  </si>
  <si>
    <t>Средства бюджета Московской области</t>
  </si>
  <si>
    <t>Средства Одинцовского городского округа</t>
  </si>
  <si>
    <t>Всего (тыс.руб.)</t>
  </si>
  <si>
    <t xml:space="preserve">Всего </t>
  </si>
  <si>
    <t xml:space="preserve">Мероприятия 04.01  Мероприятие в рамках ГП МО -  Капитальный ремонт и ремонт автомобильных дорог общего пользования местного значения
</t>
  </si>
  <si>
    <t>Мероприятие 04.03 Мероприятие не включенное в ГП МО - Капитальный ремонт  и ремонт автомобильных дорог общего пользования местного значения за счет средств местного бюджета</t>
  </si>
  <si>
    <t>Мероприятие 02.04 Организация транспортного обслуживания населения по муниципальным маршрутам регулярных перевозок по регулируемым тарифам автомобильным транспортом в соответствии с муниципальными контрактами и договорами на выполнение работ по перевозке пассажиров</t>
  </si>
  <si>
    <t>Мероприятие 04.07. Софинансирование работ по капитальному ремонту автомобильных дорог общего пользования местного значения</t>
  </si>
  <si>
    <t>Площадь капитально отремонтированных автомобильных дорог общего пользования местного значения, м2</t>
  </si>
  <si>
    <t>Мероприятие 04.05. Восстановлнение транспортно-эксплуатационных характеристик автомобильных дорог общего пользования местного значения</t>
  </si>
  <si>
    <t>Мероприятие 02.10. Обеспечение транспортной инфраструктурой земельных участков, предоставленных многодетным семьям</t>
  </si>
  <si>
    <t>2024-2027 годы</t>
  </si>
  <si>
    <r>
      <rPr>
        <b/>
        <sz val="10"/>
        <rFont val="Times New Roman"/>
        <family val="1"/>
        <charset val="204"/>
      </rPr>
      <t xml:space="preserve">Основное мероприятие 03 </t>
    </r>
    <r>
      <rPr>
        <sz val="10"/>
        <rFont val="Times New Roman"/>
        <family val="1"/>
        <charset val="204"/>
      </rPr>
      <t>Содержание автомобильных дорог местного значения</t>
    </r>
  </si>
  <si>
    <t>3</t>
  </si>
  <si>
    <t>2025-2027 годы</t>
  </si>
  <si>
    <t>Подпрограмма 3 "Безопасность дорожного движения"</t>
  </si>
  <si>
    <r>
      <t xml:space="preserve">Основное мероприятие 01 </t>
    </r>
    <r>
      <rPr>
        <sz val="10"/>
        <rFont val="Times New Roman"/>
        <family val="1"/>
        <charset val="204"/>
      </rPr>
      <t>Обеспечение безопасного поведения на дорогах</t>
    </r>
  </si>
  <si>
    <r>
      <t xml:space="preserve">Мероприятие 01.01 </t>
    </r>
    <r>
      <rPr>
        <sz val="10"/>
        <rFont val="Times New Roman"/>
        <family val="1"/>
        <charset val="204"/>
      </rPr>
      <t>Обеспечение транспортной безопасности объектов дорожного хозяйства</t>
    </r>
  </si>
  <si>
    <r>
      <t xml:space="preserve">Мероприятие 01.02 </t>
    </r>
    <r>
      <rPr>
        <sz val="10"/>
        <rFont val="Times New Roman"/>
        <family val="1"/>
        <charset val="204"/>
      </rPr>
      <t>Мероприятия по обеспечению безопасности дорожного движения</t>
    </r>
  </si>
  <si>
    <t>Подпрограмма 5 "Обеспечивающая подпрограмма"</t>
  </si>
  <si>
    <t>1</t>
  </si>
  <si>
    <t>2</t>
  </si>
  <si>
    <t>Мероприятие 04.18 Финансирование работ по капитальному ремонту и ремонту автомобильных дорог общего пользования местного значения</t>
  </si>
  <si>
    <t>1.1</t>
  </si>
  <si>
    <t>1.2</t>
  </si>
  <si>
    <t>1.3</t>
  </si>
  <si>
    <t>1.4</t>
  </si>
  <si>
    <t>1.5</t>
  </si>
  <si>
    <t>2.1</t>
  </si>
  <si>
    <t>3.1</t>
  </si>
  <si>
    <t>3.2</t>
  </si>
  <si>
    <t>3.3</t>
  </si>
  <si>
    <t>3.4</t>
  </si>
  <si>
    <t>3.5</t>
  </si>
  <si>
    <t>3.6</t>
  </si>
  <si>
    <t>Мероприятие 02.03 Строительство (реконструкция) автомобильных дорог общего пользования местного значения</t>
  </si>
  <si>
    <t>Мероприятие 04.09. Мероприятие по обеспечению безопасности дорожного движения</t>
  </si>
  <si>
    <t xml:space="preserve"> 2024 год</t>
  </si>
  <si>
    <t>Итого 2025 год</t>
  </si>
  <si>
    <t xml:space="preserve"> 2024год</t>
  </si>
  <si>
    <t>1 квартал</t>
  </si>
  <si>
    <t>1 полугодие</t>
  </si>
  <si>
    <t>9 месяцев</t>
  </si>
  <si>
    <t>12 месяцев</t>
  </si>
  <si>
    <t>Протяженность построенных (реконструированных) автомобильных дорог общего пользования местного значения, км</t>
  </si>
  <si>
    <t>2024год</t>
  </si>
  <si>
    <t>3.7</t>
  </si>
  <si>
    <t xml:space="preserve">Мероприятие 02.12 Финансирование работ по строительству и реконструкции автомобильных дорог общего пользования местного значения  (расходы не включенные в ГП МО) </t>
  </si>
  <si>
    <t>Обеспечено выполнение транспортной работы автомобильным транспортом в соответствии с заключенными муниципальными контрактами и договорами на выполнение работ по перевозке пассажиров, %</t>
  </si>
  <si>
    <t>Мероприятие 04.17.
Финансирование работ по капитальному ремонту автомобильных дорог общего пользования местного значения (дополнительные расходы на объекты, включенные в ГП МО)</t>
  </si>
  <si>
    <t>».</t>
  </si>
  <si>
    <t>Площадь  отремонтированных (капитально отремонтированных) автомобильных дорог общего пользования местного значения, м2</t>
  </si>
  <si>
    <t xml:space="preserve">Мероприятие 02.01 Создание условий для предоставления транспортных услуг населению и организация транспортного обслуживания населения в границах  муниципального образования (в части автомобильного транспорта)
</t>
  </si>
  <si>
    <t>Мероприятие 03.01  Содержание автомобильных дорог местного значения в границах муниципального образования, в том числе обеспечение функционирования парковок (парковочных мест)</t>
  </si>
  <si>
    <r>
      <t>Мероприятие 01.01 Осуществление муниципального контроля за сохранностью автомобильных дорог местного значения в границах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муниципального образования, а также осуществление иных полномочий в области использования автомобильных дорог и осуществления дорожной деятельности</t>
    </r>
  </si>
  <si>
    <t>Управление транспорта, дорожной инфраструктуры и безопасности дорожного движения, Управление по вопросам территориальной безопасности, гражданской обороны, защиты населения и территории от чрезвычайных ситуаций</t>
  </si>
  <si>
    <t>Управление благоустройства</t>
  </si>
  <si>
    <t>Согласовано:
Начальник управления бухгалтерского учета и отчетности
главный бухгалтер</t>
  </si>
  <si>
    <t>Н.А. Стародубова</t>
  </si>
  <si>
    <t>Управление транспорта, дорожной инфраструктуры и безопасности дорожного движения, МКУ "Упрдоркапстрой"
(приложение 3 к муниципальной программе)</t>
  </si>
  <si>
    <t>МКУ "Упрдоркапстрой"
(приложение 3 к муниципальной программе)</t>
  </si>
  <si>
    <t xml:space="preserve">Приложение 1 к Постановлению Администрации Одинцовского городского округа                                                от _____________№______________     
 «Приложение 1 к муниципальной программе 
</t>
  </si>
  <si>
    <t>Начальник Управления транспорта, дорожной инфраструктуры и безопасности дорожного движения</t>
  </si>
  <si>
    <t>С.В. Жабина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</si>
</sst>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#,##0.000"/>
    <numFmt numFmtId="166" formatCode="#,##0.00000"/>
    <numFmt numFmtId="167" formatCode="0.00000"/>
    <numFmt numFmtId="168" formatCode="#,##0.00000_ ;\-#,##0.00000\ 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6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2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justify"/>
    </xf>
    <xf numFmtId="165" fontId="2" fillId="0" borderId="0" xfId="0" applyNumberFormat="1" applyFont="1" applyFill="1"/>
    <xf numFmtId="49" fontId="2" fillId="0" borderId="0" xfId="0" applyNumberFormat="1" applyFont="1" applyFill="1" applyAlignment="1">
      <alignment horizontal="center" vertical="top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justify" vertical="center" wrapText="1"/>
    </xf>
    <xf numFmtId="165" fontId="4" fillId="0" borderId="0" xfId="0" applyNumberFormat="1" applyFont="1" applyFill="1" applyAlignment="1">
      <alignment horizontal="center" vertical="top" wrapText="1"/>
    </xf>
    <xf numFmtId="49" fontId="2" fillId="0" borderId="0" xfId="0" applyNumberFormat="1" applyFont="1" applyFill="1" applyAlignment="1">
      <alignment vertical="top"/>
    </xf>
    <xf numFmtId="0" fontId="2" fillId="0" borderId="0" xfId="0" applyFont="1" applyFill="1" applyAlignment="1">
      <alignment horizontal="left"/>
    </xf>
    <xf numFmtId="166" fontId="2" fillId="0" borderId="2" xfId="0" applyNumberFormat="1" applyFont="1" applyFill="1" applyBorder="1" applyAlignment="1">
      <alignment horizontal="center" vertical="center" wrapText="1"/>
    </xf>
    <xf numFmtId="166" fontId="4" fillId="0" borderId="2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right"/>
    </xf>
    <xf numFmtId="1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justify" vertical="top" wrapText="1"/>
    </xf>
    <xf numFmtId="0" fontId="2" fillId="0" borderId="0" xfId="0" applyFont="1" applyFill="1" applyBorder="1"/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9" xfId="0" applyFont="1" applyFill="1" applyBorder="1"/>
    <xf numFmtId="0" fontId="2" fillId="0" borderId="10" xfId="0" applyFont="1" applyFill="1" applyBorder="1"/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2" xfId="0" applyFont="1" applyFill="1" applyBorder="1"/>
    <xf numFmtId="0" fontId="2" fillId="0" borderId="11" xfId="0" applyFont="1" applyFill="1" applyBorder="1"/>
    <xf numFmtId="0" fontId="2" fillId="0" borderId="1" xfId="0" applyFont="1" applyFill="1" applyBorder="1"/>
    <xf numFmtId="0" fontId="2" fillId="0" borderId="15" xfId="0" applyFont="1" applyFill="1" applyBorder="1"/>
    <xf numFmtId="0" fontId="2" fillId="0" borderId="2" xfId="0" applyFont="1" applyFill="1" applyBorder="1" applyAlignment="1">
      <alignment vertical="center"/>
    </xf>
    <xf numFmtId="166" fontId="2" fillId="0" borderId="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68" fontId="4" fillId="0" borderId="5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7" fontId="2" fillId="0" borderId="2" xfId="0" applyNumberFormat="1" applyFont="1" applyFill="1" applyBorder="1" applyAlignment="1">
      <alignment horizontal="center" vertical="center" wrapText="1"/>
    </xf>
    <xf numFmtId="166" fontId="4" fillId="0" borderId="5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top" wrapText="1"/>
    </xf>
    <xf numFmtId="166" fontId="2" fillId="0" borderId="8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top"/>
    </xf>
    <xf numFmtId="0" fontId="2" fillId="0" borderId="1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49" fontId="2" fillId="0" borderId="8" xfId="0" applyNumberFormat="1" applyFont="1" applyFill="1" applyBorder="1" applyAlignment="1">
      <alignment horizontal="center" vertical="top" wrapText="1"/>
    </xf>
    <xf numFmtId="49" fontId="2" fillId="0" borderId="7" xfId="0" applyNumberFormat="1" applyFont="1" applyFill="1" applyBorder="1" applyAlignment="1">
      <alignment horizontal="center" vertical="top" wrapText="1"/>
    </xf>
    <xf numFmtId="166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166" fontId="4" fillId="0" borderId="5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166" fontId="4" fillId="0" borderId="5" xfId="0" applyNumberFormat="1" applyFont="1" applyFill="1" applyBorder="1" applyAlignment="1">
      <alignment horizontal="center" vertical="center" wrapText="1"/>
    </xf>
    <xf numFmtId="166" fontId="2" fillId="0" borderId="8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top"/>
    </xf>
    <xf numFmtId="166" fontId="2" fillId="0" borderId="2" xfId="1" applyNumberFormat="1" applyFont="1" applyFill="1" applyBorder="1" applyAlignment="1">
      <alignment horizontal="center" vertical="center" wrapText="1"/>
    </xf>
    <xf numFmtId="166" fontId="4" fillId="0" borderId="5" xfId="0" applyNumberFormat="1" applyFont="1" applyFill="1" applyBorder="1" applyAlignment="1">
      <alignment horizontal="center" vertical="center" wrapText="1"/>
    </xf>
    <xf numFmtId="166" fontId="2" fillId="0" borderId="6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2" fillId="0" borderId="6" xfId="0" applyNumberFormat="1" applyFont="1" applyFill="1" applyBorder="1" applyAlignment="1">
      <alignment horizontal="center" vertical="center" wrapText="1"/>
    </xf>
    <xf numFmtId="166" fontId="2" fillId="0" borderId="8" xfId="0" applyNumberFormat="1" applyFont="1" applyFill="1" applyBorder="1" applyAlignment="1">
      <alignment horizontal="center" vertical="center" wrapText="1"/>
    </xf>
    <xf numFmtId="166" fontId="4" fillId="0" borderId="3" xfId="0" applyNumberFormat="1" applyFont="1" applyFill="1" applyBorder="1" applyAlignment="1">
      <alignment horizontal="center" vertical="center" wrapText="1"/>
    </xf>
    <xf numFmtId="166" fontId="2" fillId="0" borderId="9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top" wrapText="1"/>
    </xf>
    <xf numFmtId="166" fontId="2" fillId="0" borderId="2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/>
    </xf>
    <xf numFmtId="166" fontId="2" fillId="0" borderId="6" xfId="0" applyNumberFormat="1" applyFont="1" applyFill="1" applyBorder="1" applyAlignment="1">
      <alignment horizontal="center" vertical="center" wrapText="1"/>
    </xf>
    <xf numFmtId="44" fontId="2" fillId="0" borderId="2" xfId="0" applyNumberFormat="1" applyFont="1" applyFill="1" applyBorder="1" applyAlignment="1">
      <alignment horizontal="left" vertical="top" wrapText="1"/>
    </xf>
    <xf numFmtId="166" fontId="2" fillId="0" borderId="8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top" wrapText="1"/>
    </xf>
    <xf numFmtId="166" fontId="2" fillId="0" borderId="2" xfId="0" applyNumberFormat="1" applyFont="1" applyFill="1" applyBorder="1" applyAlignment="1">
      <alignment horizontal="center" vertical="center" wrapText="1"/>
    </xf>
    <xf numFmtId="167" fontId="2" fillId="0" borderId="6" xfId="0" applyNumberFormat="1" applyFont="1" applyFill="1" applyBorder="1" applyAlignment="1">
      <alignment horizontal="center" vertical="center" wrapText="1"/>
    </xf>
    <xf numFmtId="166" fontId="2" fillId="0" borderId="8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166" fontId="4" fillId="0" borderId="5" xfId="0" applyNumberFormat="1" applyFont="1" applyFill="1" applyBorder="1" applyAlignment="1">
      <alignment horizontal="center" vertical="center" wrapText="1"/>
    </xf>
    <xf numFmtId="166" fontId="7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justify" vertical="top" wrapText="1"/>
    </xf>
    <xf numFmtId="166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justify" vertical="top" wrapText="1"/>
    </xf>
    <xf numFmtId="166" fontId="2" fillId="0" borderId="2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166" fontId="2" fillId="0" borderId="8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166" fontId="2" fillId="0" borderId="0" xfId="0" applyNumberFormat="1" applyFont="1" applyFill="1"/>
    <xf numFmtId="0" fontId="4" fillId="0" borderId="10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top" wrapText="1"/>
    </xf>
    <xf numFmtId="49" fontId="2" fillId="0" borderId="8" xfId="0" applyNumberFormat="1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 wrapText="1"/>
    </xf>
    <xf numFmtId="166" fontId="0" fillId="0" borderId="5" xfId="0" applyNumberFormat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66" fontId="2" fillId="0" borderId="6" xfId="0" applyNumberFormat="1" applyFont="1" applyFill="1" applyBorder="1" applyAlignment="1">
      <alignment horizontal="center" vertical="center" wrapText="1"/>
    </xf>
    <xf numFmtId="166" fontId="2" fillId="0" borderId="8" xfId="0" applyNumberFormat="1" applyFont="1" applyFill="1" applyBorder="1" applyAlignment="1">
      <alignment horizontal="center" vertical="center" wrapText="1"/>
    </xf>
    <xf numFmtId="166" fontId="4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2" fillId="2" borderId="10" xfId="0" applyFont="1" applyFill="1" applyBorder="1" applyAlignment="1"/>
    <xf numFmtId="0" fontId="0" fillId="2" borderId="0" xfId="0" applyFill="1" applyBorder="1" applyAlignment="1"/>
    <xf numFmtId="0" fontId="0" fillId="2" borderId="1" xfId="0" applyFill="1" applyBorder="1" applyAlignment="1"/>
    <xf numFmtId="0" fontId="2" fillId="0" borderId="2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49" fontId="2" fillId="0" borderId="7" xfId="0" applyNumberFormat="1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9" fillId="0" borderId="8" xfId="0" applyNumberFormat="1" applyFont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6" fontId="2" fillId="0" borderId="4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0" fillId="0" borderId="8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0" fillId="0" borderId="7" xfId="0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top" wrapText="1"/>
    </xf>
    <xf numFmtId="0" fontId="2" fillId="0" borderId="6" xfId="0" applyFont="1" applyFill="1" applyBorder="1" applyAlignment="1"/>
    <xf numFmtId="0" fontId="0" fillId="0" borderId="7" xfId="0" applyFill="1" applyBorder="1" applyAlignment="1"/>
    <xf numFmtId="0" fontId="0" fillId="0" borderId="8" xfId="0" applyFill="1" applyBorder="1" applyAlignment="1"/>
    <xf numFmtId="0" fontId="2" fillId="0" borderId="2" xfId="0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166" fontId="2" fillId="0" borderId="3" xfId="1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49" fontId="2" fillId="0" borderId="0" xfId="0" applyNumberFormat="1" applyFont="1" applyFill="1" applyAlignment="1">
      <alignment horizontal="left" vertical="top"/>
    </xf>
    <xf numFmtId="0" fontId="4" fillId="0" borderId="3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top" wrapText="1"/>
    </xf>
    <xf numFmtId="166" fontId="4" fillId="0" borderId="3" xfId="0" applyNumberFormat="1" applyFont="1" applyFill="1" applyBorder="1" applyAlignment="1">
      <alignment horizontal="center" vertical="center" wrapText="1"/>
    </xf>
    <xf numFmtId="166" fontId="4" fillId="0" borderId="5" xfId="0" applyNumberFormat="1" applyFont="1" applyFill="1" applyBorder="1" applyAlignment="1">
      <alignment horizontal="center" vertical="center" wrapText="1"/>
    </xf>
    <xf numFmtId="166" fontId="0" fillId="0" borderId="4" xfId="0" applyNumberFormat="1" applyFill="1" applyBorder="1" applyAlignment="1">
      <alignment horizontal="center" vertical="center" wrapText="1"/>
    </xf>
    <xf numFmtId="166" fontId="0" fillId="0" borderId="5" xfId="0" applyNumberFormat="1" applyFill="1" applyBorder="1" applyAlignment="1">
      <alignment horizontal="center" vertical="center" wrapText="1"/>
    </xf>
    <xf numFmtId="166" fontId="3" fillId="0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2" fillId="0" borderId="6" xfId="0" applyFont="1" applyFill="1" applyBorder="1" applyAlignment="1">
      <alignment vertical="top" wrapText="1"/>
    </xf>
    <xf numFmtId="0" fontId="2" fillId="0" borderId="8" xfId="0" applyFont="1" applyFill="1" applyBorder="1" applyAlignment="1">
      <alignment vertical="top" wrapText="1"/>
    </xf>
    <xf numFmtId="0" fontId="0" fillId="0" borderId="8" xfId="0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0" fontId="0" fillId="0" borderId="8" xfId="0" applyBorder="1" applyAlignment="1"/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165" fontId="4" fillId="0" borderId="6" xfId="0" applyNumberFormat="1" applyFont="1" applyFill="1" applyBorder="1" applyAlignment="1">
      <alignment horizontal="center" vertical="center" wrapText="1"/>
    </xf>
    <xf numFmtId="165" fontId="4" fillId="0" borderId="8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0" fontId="0" fillId="0" borderId="5" xfId="0" applyBorder="1" applyAlignment="1"/>
    <xf numFmtId="0" fontId="0" fillId="0" borderId="2" xfId="0" applyBorder="1" applyAlignment="1">
      <alignment horizontal="center" vertical="top" wrapText="1"/>
    </xf>
    <xf numFmtId="0" fontId="0" fillId="0" borderId="2" xfId="0" applyBorder="1" applyAlignment="1"/>
    <xf numFmtId="0" fontId="6" fillId="0" borderId="2" xfId="0" applyFont="1" applyBorder="1" applyAlignment="1">
      <alignment horizontal="center" vertical="top" wrapText="1"/>
    </xf>
    <xf numFmtId="0" fontId="0" fillId="0" borderId="8" xfId="0" applyBorder="1" applyAlignment="1">
      <alignment horizontal="left" vertical="top" wrapText="1"/>
    </xf>
    <xf numFmtId="49" fontId="4" fillId="0" borderId="3" xfId="0" applyNumberFormat="1" applyFont="1" applyFill="1" applyBorder="1" applyAlignment="1">
      <alignment horizontal="left" vertical="top" wrapText="1"/>
    </xf>
    <xf numFmtId="49" fontId="4" fillId="0" borderId="4" xfId="0" applyNumberFormat="1" applyFont="1" applyFill="1" applyBorder="1" applyAlignment="1">
      <alignment horizontal="left" vertical="top" wrapText="1"/>
    </xf>
    <xf numFmtId="49" fontId="4" fillId="0" borderId="5" xfId="0" applyNumberFormat="1" applyFont="1" applyFill="1" applyBorder="1" applyAlignment="1">
      <alignment horizontal="left" vertical="top" wrapText="1"/>
    </xf>
    <xf numFmtId="0" fontId="0" fillId="0" borderId="14" xfId="0" applyFill="1" applyBorder="1" applyAlignment="1">
      <alignment horizontal="center" vertical="top" wrapText="1"/>
    </xf>
    <xf numFmtId="0" fontId="0" fillId="0" borderId="11" xfId="0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justify" vertical="top" wrapText="1"/>
    </xf>
    <xf numFmtId="0" fontId="0" fillId="0" borderId="2" xfId="0" applyFill="1" applyBorder="1" applyAlignment="1">
      <alignment horizontal="justify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Q136"/>
  <sheetViews>
    <sheetView tabSelected="1" topLeftCell="A58" zoomScale="90" zoomScaleNormal="90" zoomScaleSheetLayoutView="90" workbookViewId="0">
      <selection activeCell="N69" sqref="N69"/>
    </sheetView>
  </sheetViews>
  <sheetFormatPr defaultColWidth="9.140625" defaultRowHeight="12.75" x14ac:dyDescent="0.2"/>
  <cols>
    <col min="1" max="1" width="4.7109375" style="1" customWidth="1"/>
    <col min="2" max="2" width="25" style="1" customWidth="1"/>
    <col min="3" max="3" width="12.7109375" style="1" customWidth="1"/>
    <col min="4" max="4" width="16" style="1" customWidth="1"/>
    <col min="5" max="5" width="17.5703125" style="39" customWidth="1"/>
    <col min="6" max="6" width="16.7109375" style="3" customWidth="1"/>
    <col min="7" max="10" width="16.7109375" style="1" customWidth="1"/>
    <col min="11" max="11" width="17.7109375" style="3" customWidth="1"/>
    <col min="12" max="12" width="16" style="3" customWidth="1"/>
    <col min="13" max="13" width="17.42578125" style="3" customWidth="1"/>
    <col min="14" max="14" width="16.7109375" style="3" customWidth="1"/>
    <col min="15" max="15" width="28.85546875" style="1" customWidth="1"/>
    <col min="16" max="16" width="5.42578125" style="1" hidden="1" customWidth="1"/>
    <col min="17" max="17" width="13" style="1" hidden="1" customWidth="1"/>
    <col min="18" max="18" width="9.140625" style="1" hidden="1" customWidth="1"/>
    <col min="19" max="16384" width="9.140625" style="1"/>
  </cols>
  <sheetData>
    <row r="1" spans="1:18" s="3" customFormat="1" ht="86.25" customHeight="1" x14ac:dyDescent="0.2">
      <c r="A1" s="20"/>
      <c r="B1" s="20"/>
      <c r="C1" s="20"/>
      <c r="D1" s="20"/>
      <c r="E1" s="34"/>
      <c r="F1" s="20"/>
      <c r="G1" s="20"/>
      <c r="H1" s="20"/>
      <c r="I1" s="20"/>
      <c r="J1" s="20"/>
      <c r="K1" s="20"/>
      <c r="L1" s="20"/>
      <c r="M1" s="20"/>
      <c r="N1" s="210" t="s">
        <v>111</v>
      </c>
      <c r="O1" s="210"/>
      <c r="P1" s="23"/>
      <c r="Q1" s="23"/>
      <c r="R1" s="23"/>
    </row>
    <row r="2" spans="1:18" s="3" customFormat="1" ht="22.5" customHeight="1" x14ac:dyDescent="0.25">
      <c r="A2" s="211" t="s">
        <v>0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0"/>
      <c r="Q2" s="20"/>
      <c r="R2" s="20"/>
    </row>
    <row r="3" spans="1:18" s="3" customFormat="1" ht="21.75" customHeight="1" x14ac:dyDescent="0.2">
      <c r="A3" s="212" t="s">
        <v>45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0"/>
      <c r="Q3" s="20"/>
      <c r="R3" s="20"/>
    </row>
    <row r="4" spans="1:18" s="3" customFormat="1" ht="30" customHeight="1" x14ac:dyDescent="0.2">
      <c r="A4" s="216" t="s">
        <v>1</v>
      </c>
      <c r="B4" s="217" t="s">
        <v>27</v>
      </c>
      <c r="C4" s="217" t="s">
        <v>2</v>
      </c>
      <c r="D4" s="217" t="s">
        <v>3</v>
      </c>
      <c r="E4" s="214" t="s">
        <v>52</v>
      </c>
      <c r="F4" s="227" t="s">
        <v>5</v>
      </c>
      <c r="G4" s="219" t="s">
        <v>6</v>
      </c>
      <c r="H4" s="218" t="s">
        <v>4</v>
      </c>
      <c r="I4" s="205"/>
      <c r="J4" s="205"/>
      <c r="K4" s="205"/>
      <c r="L4" s="205"/>
      <c r="M4" s="205"/>
      <c r="N4" s="206"/>
      <c r="O4" s="214" t="s">
        <v>29</v>
      </c>
      <c r="P4" s="221" t="s">
        <v>28</v>
      </c>
      <c r="Q4" s="222"/>
      <c r="R4" s="223"/>
    </row>
    <row r="5" spans="1:18" s="3" customFormat="1" ht="30" customHeight="1" x14ac:dyDescent="0.25">
      <c r="A5" s="216"/>
      <c r="B5" s="217"/>
      <c r="C5" s="217"/>
      <c r="D5" s="217"/>
      <c r="E5" s="215"/>
      <c r="F5" s="228"/>
      <c r="G5" s="220"/>
      <c r="H5" s="229" t="s">
        <v>7</v>
      </c>
      <c r="I5" s="140"/>
      <c r="J5" s="140"/>
      <c r="K5" s="140"/>
      <c r="L5" s="230"/>
      <c r="M5" s="16" t="s">
        <v>8</v>
      </c>
      <c r="N5" s="16" t="s">
        <v>23</v>
      </c>
      <c r="O5" s="215"/>
      <c r="P5" s="224"/>
      <c r="Q5" s="225"/>
      <c r="R5" s="226"/>
    </row>
    <row r="6" spans="1:18" s="3" customFormat="1" ht="18.75" customHeight="1" x14ac:dyDescent="0.2">
      <c r="A6" s="123" t="s">
        <v>46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5"/>
    </row>
    <row r="7" spans="1:18" s="3" customFormat="1" ht="19.5" customHeight="1" x14ac:dyDescent="0.2">
      <c r="A7" s="126" t="s">
        <v>70</v>
      </c>
      <c r="B7" s="186" t="s">
        <v>22</v>
      </c>
      <c r="C7" s="121" t="s">
        <v>24</v>
      </c>
      <c r="D7" s="32" t="s">
        <v>9</v>
      </c>
      <c r="E7" s="35">
        <f t="shared" ref="E7:E14" si="0">SUM(F7:N7)</f>
        <v>1853057.6222799998</v>
      </c>
      <c r="F7" s="12">
        <f>SUM(F8+F9)</f>
        <v>247354.96</v>
      </c>
      <c r="G7" s="79">
        <f>SUM(G8+G9)</f>
        <v>234141.13949999999</v>
      </c>
      <c r="H7" s="132">
        <f>SUM(H8+H9)</f>
        <v>288654.56923999998</v>
      </c>
      <c r="I7" s="140"/>
      <c r="J7" s="140"/>
      <c r="K7" s="140"/>
      <c r="L7" s="141"/>
      <c r="M7" s="12">
        <f>SUM(M8+M9)</f>
        <v>803277.10569999996</v>
      </c>
      <c r="N7" s="12">
        <f>SUM(N8+N9)</f>
        <v>279629.84784</v>
      </c>
      <c r="O7" s="121" t="s">
        <v>10</v>
      </c>
      <c r="P7" s="24"/>
      <c r="Q7" s="25"/>
      <c r="R7" s="26"/>
    </row>
    <row r="8" spans="1:18" s="3" customFormat="1" ht="38.25" x14ac:dyDescent="0.2">
      <c r="A8" s="150"/>
      <c r="B8" s="162"/>
      <c r="C8" s="152"/>
      <c r="D8" s="17" t="s">
        <v>11</v>
      </c>
      <c r="E8" s="12">
        <f t="shared" si="0"/>
        <v>924503.5</v>
      </c>
      <c r="F8" s="12">
        <f>SUM(F13)</f>
        <v>61743</v>
      </c>
      <c r="G8" s="79">
        <f>SUM(G13)</f>
        <v>57204</v>
      </c>
      <c r="H8" s="132">
        <f>SUM(H13)</f>
        <v>174232.9</v>
      </c>
      <c r="I8" s="140"/>
      <c r="J8" s="140"/>
      <c r="K8" s="140"/>
      <c r="L8" s="141"/>
      <c r="M8" s="12">
        <f>SUM(M13)</f>
        <v>471882.6</v>
      </c>
      <c r="N8" s="12">
        <f>SUM(N13)</f>
        <v>159441</v>
      </c>
      <c r="O8" s="152"/>
      <c r="P8" s="27"/>
      <c r="Q8" s="20"/>
      <c r="R8" s="28"/>
    </row>
    <row r="9" spans="1:18" s="3" customFormat="1" ht="51.75" customHeight="1" x14ac:dyDescent="0.2">
      <c r="A9" s="150"/>
      <c r="B9" s="162"/>
      <c r="C9" s="152"/>
      <c r="D9" s="17" t="s">
        <v>12</v>
      </c>
      <c r="E9" s="12">
        <f t="shared" si="0"/>
        <v>928554.12228000001</v>
      </c>
      <c r="F9" s="12">
        <f>SUM(F11+F14)</f>
        <v>185611.96</v>
      </c>
      <c r="G9" s="79">
        <f>SUM(G11+G14)</f>
        <v>176937.13949999999</v>
      </c>
      <c r="H9" s="132">
        <f>SUM(H14+H11)</f>
        <v>114421.66923999999</v>
      </c>
      <c r="I9" s="140"/>
      <c r="J9" s="140"/>
      <c r="K9" s="140"/>
      <c r="L9" s="141"/>
      <c r="M9" s="12">
        <f>SUM(M11+M14)</f>
        <v>331394.50569999998</v>
      </c>
      <c r="N9" s="12">
        <f>SUM(N11+N14)</f>
        <v>120188.84784</v>
      </c>
      <c r="O9" s="122"/>
      <c r="P9" s="29"/>
      <c r="Q9" s="30"/>
      <c r="R9" s="31"/>
    </row>
    <row r="10" spans="1:18" s="3" customFormat="1" ht="19.5" customHeight="1" x14ac:dyDescent="0.2">
      <c r="A10" s="126" t="s">
        <v>73</v>
      </c>
      <c r="B10" s="207" t="s">
        <v>102</v>
      </c>
      <c r="C10" s="121" t="s">
        <v>24</v>
      </c>
      <c r="D10" s="88" t="s">
        <v>9</v>
      </c>
      <c r="E10" s="33">
        <f t="shared" si="0"/>
        <v>34755.368739999998</v>
      </c>
      <c r="F10" s="81">
        <f>SUM(F11)</f>
        <v>4250.96</v>
      </c>
      <c r="G10" s="84">
        <f>SUM(G11)</f>
        <v>8955.1394999999993</v>
      </c>
      <c r="H10" s="132">
        <f>SUM(H11)</f>
        <v>7179.2692399999996</v>
      </c>
      <c r="I10" s="140"/>
      <c r="J10" s="140"/>
      <c r="K10" s="140"/>
      <c r="L10" s="141"/>
      <c r="M10" s="81">
        <f>SUM(M11)</f>
        <v>7185</v>
      </c>
      <c r="N10" s="81">
        <f>SUM(N11)</f>
        <v>7185</v>
      </c>
      <c r="O10" s="121" t="s">
        <v>10</v>
      </c>
      <c r="P10" s="156" t="s">
        <v>31</v>
      </c>
      <c r="Q10" s="157"/>
      <c r="R10" s="158"/>
    </row>
    <row r="11" spans="1:18" s="3" customFormat="1" ht="96" customHeight="1" x14ac:dyDescent="0.2">
      <c r="A11" s="127"/>
      <c r="B11" s="208"/>
      <c r="C11" s="122"/>
      <c r="D11" s="17" t="s">
        <v>12</v>
      </c>
      <c r="E11" s="12">
        <f t="shared" si="0"/>
        <v>34755.368739999998</v>
      </c>
      <c r="F11" s="12">
        <v>4250.96</v>
      </c>
      <c r="G11" s="79">
        <v>8955.1394999999993</v>
      </c>
      <c r="H11" s="132">
        <v>7179.2692399999996</v>
      </c>
      <c r="I11" s="140"/>
      <c r="J11" s="140"/>
      <c r="K11" s="140"/>
      <c r="L11" s="141"/>
      <c r="M11" s="12">
        <v>7185</v>
      </c>
      <c r="N11" s="12">
        <v>7185</v>
      </c>
      <c r="O11" s="122"/>
      <c r="P11" s="159"/>
      <c r="Q11" s="160"/>
      <c r="R11" s="161"/>
    </row>
    <row r="12" spans="1:18" s="3" customFormat="1" ht="19.5" customHeight="1" x14ac:dyDescent="0.2">
      <c r="A12" s="51" t="s">
        <v>74</v>
      </c>
      <c r="B12" s="128" t="s">
        <v>56</v>
      </c>
      <c r="C12" s="121" t="s">
        <v>24</v>
      </c>
      <c r="D12" s="53" t="s">
        <v>9</v>
      </c>
      <c r="E12" s="52">
        <f t="shared" si="0"/>
        <v>1818302.2535399999</v>
      </c>
      <c r="F12" s="75">
        <f>SUM(F13+F14)</f>
        <v>243104</v>
      </c>
      <c r="G12" s="79">
        <f>SUM(G13+G14)</f>
        <v>225186</v>
      </c>
      <c r="H12" s="132">
        <f>SUM(H13+H14)</f>
        <v>281475.3</v>
      </c>
      <c r="I12" s="140"/>
      <c r="J12" s="140"/>
      <c r="K12" s="140"/>
      <c r="L12" s="141"/>
      <c r="M12" s="12">
        <f>SUM(M13+M14)</f>
        <v>796092.10569999996</v>
      </c>
      <c r="N12" s="12">
        <f>SUM(N13+N14)</f>
        <v>272444.84784</v>
      </c>
      <c r="O12" s="121" t="s">
        <v>10</v>
      </c>
      <c r="P12" s="54"/>
      <c r="Q12" s="55"/>
      <c r="R12" s="56"/>
    </row>
    <row r="13" spans="1:18" s="3" customFormat="1" ht="38.25" customHeight="1" x14ac:dyDescent="0.2">
      <c r="A13" s="51"/>
      <c r="B13" s="151"/>
      <c r="C13" s="152"/>
      <c r="D13" s="53" t="s">
        <v>11</v>
      </c>
      <c r="E13" s="52">
        <f t="shared" si="0"/>
        <v>924503.5</v>
      </c>
      <c r="F13" s="75">
        <v>61743</v>
      </c>
      <c r="G13" s="79">
        <v>57204</v>
      </c>
      <c r="H13" s="132">
        <v>174232.9</v>
      </c>
      <c r="I13" s="140"/>
      <c r="J13" s="140"/>
      <c r="K13" s="140"/>
      <c r="L13" s="141"/>
      <c r="M13" s="12">
        <v>471882.6</v>
      </c>
      <c r="N13" s="12">
        <v>159441</v>
      </c>
      <c r="O13" s="152"/>
      <c r="P13" s="54"/>
      <c r="Q13" s="55"/>
      <c r="R13" s="56"/>
    </row>
    <row r="14" spans="1:18" s="3" customFormat="1" ht="99.75" customHeight="1" x14ac:dyDescent="0.2">
      <c r="A14" s="50"/>
      <c r="B14" s="151"/>
      <c r="C14" s="152"/>
      <c r="D14" s="53" t="s">
        <v>12</v>
      </c>
      <c r="E14" s="52">
        <f t="shared" si="0"/>
        <v>893798.75353999995</v>
      </c>
      <c r="F14" s="75">
        <v>181361</v>
      </c>
      <c r="G14" s="79">
        <v>167982</v>
      </c>
      <c r="H14" s="132">
        <v>107242.4</v>
      </c>
      <c r="I14" s="140"/>
      <c r="J14" s="140"/>
      <c r="K14" s="140"/>
      <c r="L14" s="141"/>
      <c r="M14" s="12">
        <v>324209.50569999998</v>
      </c>
      <c r="N14" s="12">
        <v>113003.84784</v>
      </c>
      <c r="O14" s="122"/>
      <c r="P14" s="54"/>
      <c r="Q14" s="55"/>
      <c r="R14" s="56"/>
    </row>
    <row r="15" spans="1:18" s="3" customFormat="1" ht="19.5" customHeight="1" x14ac:dyDescent="0.2">
      <c r="A15" s="126"/>
      <c r="B15" s="128" t="s">
        <v>98</v>
      </c>
      <c r="C15" s="121"/>
      <c r="D15" s="121"/>
      <c r="E15" s="196" t="s">
        <v>53</v>
      </c>
      <c r="F15" s="164" t="s">
        <v>5</v>
      </c>
      <c r="G15" s="137" t="s">
        <v>87</v>
      </c>
      <c r="H15" s="137" t="s">
        <v>88</v>
      </c>
      <c r="I15" s="135" t="s">
        <v>37</v>
      </c>
      <c r="J15" s="166"/>
      <c r="K15" s="166"/>
      <c r="L15" s="166"/>
      <c r="M15" s="137" t="s">
        <v>8</v>
      </c>
      <c r="N15" s="137" t="s">
        <v>23</v>
      </c>
      <c r="O15" s="121"/>
      <c r="P15" s="47"/>
      <c r="Q15" s="48"/>
      <c r="R15" s="49"/>
    </row>
    <row r="16" spans="1:18" s="3" customFormat="1" ht="38.25" customHeight="1" x14ac:dyDescent="0.2">
      <c r="A16" s="150"/>
      <c r="B16" s="151"/>
      <c r="C16" s="152"/>
      <c r="D16" s="152"/>
      <c r="E16" s="198"/>
      <c r="F16" s="165"/>
      <c r="G16" s="138"/>
      <c r="H16" s="209"/>
      <c r="I16" s="45" t="s">
        <v>90</v>
      </c>
      <c r="J16" s="45" t="s">
        <v>91</v>
      </c>
      <c r="K16" s="45" t="s">
        <v>92</v>
      </c>
      <c r="L16" s="82" t="s">
        <v>93</v>
      </c>
      <c r="M16" s="138"/>
      <c r="N16" s="138"/>
      <c r="O16" s="143"/>
      <c r="P16" s="47"/>
      <c r="Q16" s="48"/>
      <c r="R16" s="49"/>
    </row>
    <row r="17" spans="1:18" s="3" customFormat="1" ht="58.5" customHeight="1" x14ac:dyDescent="0.2">
      <c r="A17" s="127"/>
      <c r="B17" s="129"/>
      <c r="C17" s="122"/>
      <c r="D17" s="122"/>
      <c r="E17" s="41">
        <v>100</v>
      </c>
      <c r="F17" s="21">
        <v>100</v>
      </c>
      <c r="G17" s="21">
        <v>100</v>
      </c>
      <c r="H17" s="21">
        <v>100</v>
      </c>
      <c r="I17" s="21">
        <v>100</v>
      </c>
      <c r="J17" s="21">
        <v>100</v>
      </c>
      <c r="K17" s="21">
        <v>100</v>
      </c>
      <c r="L17" s="21">
        <v>100</v>
      </c>
      <c r="M17" s="21" t="s">
        <v>48</v>
      </c>
      <c r="N17" s="21">
        <v>100</v>
      </c>
      <c r="O17" s="144"/>
      <c r="P17" s="47"/>
      <c r="Q17" s="48"/>
      <c r="R17" s="49"/>
    </row>
    <row r="18" spans="1:18" s="3" customFormat="1" ht="22.9" customHeight="1" x14ac:dyDescent="0.2">
      <c r="A18" s="187" t="s">
        <v>13</v>
      </c>
      <c r="B18" s="188"/>
      <c r="C18" s="188"/>
      <c r="D18" s="189"/>
      <c r="E18" s="43">
        <f>SUM(F18:N18)</f>
        <v>1853057.6222799998</v>
      </c>
      <c r="F18" s="13">
        <f t="shared" ref="F18:H20" si="1">SUM(F7)</f>
        <v>247354.96</v>
      </c>
      <c r="G18" s="13">
        <f t="shared" si="1"/>
        <v>234141.13949999999</v>
      </c>
      <c r="H18" s="200">
        <f t="shared" si="1"/>
        <v>288654.56923999998</v>
      </c>
      <c r="I18" s="140"/>
      <c r="J18" s="140"/>
      <c r="K18" s="140"/>
      <c r="L18" s="141"/>
      <c r="M18" s="13">
        <f t="shared" ref="M18:N19" si="2">SUM(M7)</f>
        <v>803277.10569999996</v>
      </c>
      <c r="N18" s="13">
        <f t="shared" si="2"/>
        <v>279629.84784</v>
      </c>
      <c r="O18" s="196"/>
      <c r="P18" s="24"/>
      <c r="Q18" s="25"/>
      <c r="R18" s="26"/>
    </row>
    <row r="19" spans="1:18" s="3" customFormat="1" ht="22.5" customHeight="1" x14ac:dyDescent="0.2">
      <c r="A19" s="187" t="s">
        <v>11</v>
      </c>
      <c r="B19" s="188"/>
      <c r="C19" s="188"/>
      <c r="D19" s="189"/>
      <c r="E19" s="43">
        <f>SUM(E8)</f>
        <v>924503.5</v>
      </c>
      <c r="F19" s="74">
        <f t="shared" si="1"/>
        <v>61743</v>
      </c>
      <c r="G19" s="13">
        <f t="shared" si="1"/>
        <v>57204</v>
      </c>
      <c r="H19" s="200">
        <f>SUM(H8)</f>
        <v>174232.9</v>
      </c>
      <c r="I19" s="140"/>
      <c r="J19" s="140"/>
      <c r="K19" s="140"/>
      <c r="L19" s="141"/>
      <c r="M19" s="60">
        <f t="shared" si="2"/>
        <v>471882.6</v>
      </c>
      <c r="N19" s="60">
        <f t="shared" si="2"/>
        <v>159441</v>
      </c>
      <c r="O19" s="198"/>
      <c r="P19" s="27"/>
      <c r="Q19" s="20"/>
      <c r="R19" s="28"/>
    </row>
    <row r="20" spans="1:18" s="3" customFormat="1" ht="22.5" customHeight="1" x14ac:dyDescent="0.2">
      <c r="A20" s="187" t="s">
        <v>12</v>
      </c>
      <c r="B20" s="188"/>
      <c r="C20" s="188"/>
      <c r="D20" s="189"/>
      <c r="E20" s="43">
        <f>SUM(E9)</f>
        <v>928554.12228000001</v>
      </c>
      <c r="F20" s="13">
        <f t="shared" si="1"/>
        <v>185611.96</v>
      </c>
      <c r="G20" s="13">
        <f t="shared" si="1"/>
        <v>176937.13949999999</v>
      </c>
      <c r="H20" s="200">
        <f>SUM(H9)</f>
        <v>114421.66923999999</v>
      </c>
      <c r="I20" s="140"/>
      <c r="J20" s="140"/>
      <c r="K20" s="140"/>
      <c r="L20" s="141"/>
      <c r="M20" s="13">
        <f>SUM(M9)</f>
        <v>331394.50569999998</v>
      </c>
      <c r="N20" s="13">
        <f>SUM(N9)</f>
        <v>120188.84784</v>
      </c>
      <c r="O20" s="197"/>
      <c r="P20" s="27"/>
      <c r="Q20" s="20"/>
      <c r="R20" s="28"/>
    </row>
    <row r="21" spans="1:18" s="3" customFormat="1" ht="19.5" customHeight="1" x14ac:dyDescent="0.2">
      <c r="A21" s="123" t="s">
        <v>47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5"/>
      <c r="P21" s="29"/>
      <c r="Q21" s="30"/>
      <c r="R21" s="31"/>
    </row>
    <row r="22" spans="1:18" s="3" customFormat="1" ht="19.5" customHeight="1" x14ac:dyDescent="0.2">
      <c r="A22" s="126" t="s">
        <v>70</v>
      </c>
      <c r="B22" s="186" t="s">
        <v>14</v>
      </c>
      <c r="C22" s="121" t="s">
        <v>24</v>
      </c>
      <c r="D22" s="18" t="s">
        <v>9</v>
      </c>
      <c r="E22" s="12">
        <f>SUM(F22:N22)</f>
        <v>3569785.92148</v>
      </c>
      <c r="F22" s="12">
        <f>SUM(F23+F24)</f>
        <v>1662876.4183700001</v>
      </c>
      <c r="G22" s="12">
        <f>SUM(G23+G24)</f>
        <v>1075269.1326600001</v>
      </c>
      <c r="H22" s="132">
        <f>SUM(H23+H24)</f>
        <v>379495.8603</v>
      </c>
      <c r="I22" s="140"/>
      <c r="J22" s="140"/>
      <c r="K22" s="140"/>
      <c r="L22" s="141"/>
      <c r="M22" s="12">
        <f>SUM(M24+M23)</f>
        <v>452144.51014999999</v>
      </c>
      <c r="N22" s="12">
        <f>SUM(N24+N23)</f>
        <v>0</v>
      </c>
      <c r="O22" s="121" t="s">
        <v>15</v>
      </c>
      <c r="P22" s="24"/>
      <c r="Q22" s="25"/>
      <c r="R22" s="26"/>
    </row>
    <row r="23" spans="1:18" s="3" customFormat="1" ht="38.25" x14ac:dyDescent="0.2">
      <c r="A23" s="150"/>
      <c r="B23" s="162"/>
      <c r="C23" s="152"/>
      <c r="D23" s="18" t="s">
        <v>11</v>
      </c>
      <c r="E23" s="12">
        <f>SUM(F23+G23+H23+M23+N23)</f>
        <v>3245002.12</v>
      </c>
      <c r="F23" s="12">
        <f>SUM(F26+F34+F42)</f>
        <v>1562860.8900000001</v>
      </c>
      <c r="G23" s="12">
        <f>SUM(G26+G34+G42)</f>
        <v>954752.05300000007</v>
      </c>
      <c r="H23" s="132">
        <f>SUM(H26,H34,H42)</f>
        <v>348754.82199999999</v>
      </c>
      <c r="I23" s="140"/>
      <c r="J23" s="140"/>
      <c r="K23" s="140"/>
      <c r="L23" s="141"/>
      <c r="M23" s="12">
        <f>SUM(M26,M34,M42)</f>
        <v>378634.35499999998</v>
      </c>
      <c r="N23" s="12">
        <f>SUM(N26+N34+N42)</f>
        <v>0</v>
      </c>
      <c r="O23" s="152"/>
      <c r="P23" s="27"/>
      <c r="Q23" s="20"/>
      <c r="R23" s="28"/>
    </row>
    <row r="24" spans="1:18" s="3" customFormat="1" ht="51.75" customHeight="1" x14ac:dyDescent="0.2">
      <c r="A24" s="127"/>
      <c r="B24" s="163"/>
      <c r="C24" s="122"/>
      <c r="D24" s="19" t="s">
        <v>12</v>
      </c>
      <c r="E24" s="12">
        <f>SUM(F24+G24+H24+M24+N24)</f>
        <v>324783.80147999997</v>
      </c>
      <c r="F24" s="12">
        <f>SUM(F27+F32+F35+F40+F43)</f>
        <v>100015.52836999999</v>
      </c>
      <c r="G24" s="12">
        <f>SUM(G27+G32+G35+G40+G43)</f>
        <v>120517.07965999999</v>
      </c>
      <c r="H24" s="132">
        <f>SUM(H27,H32,H35,H40,H43)</f>
        <v>30741.0383</v>
      </c>
      <c r="I24" s="140"/>
      <c r="J24" s="140"/>
      <c r="K24" s="140"/>
      <c r="L24" s="141"/>
      <c r="M24" s="12">
        <f>SUM(M27+M32+M35+M40+M43)</f>
        <v>73510.155150000006</v>
      </c>
      <c r="N24" s="12">
        <f>SUM(N27+N32+N35+N40+N43)</f>
        <v>0</v>
      </c>
      <c r="O24" s="122"/>
      <c r="P24" s="29"/>
      <c r="Q24" s="30"/>
      <c r="R24" s="31"/>
    </row>
    <row r="25" spans="1:18" s="3" customFormat="1" ht="18.75" customHeight="1" x14ac:dyDescent="0.2">
      <c r="A25" s="126" t="s">
        <v>73</v>
      </c>
      <c r="B25" s="128" t="s">
        <v>30</v>
      </c>
      <c r="C25" s="121" t="s">
        <v>24</v>
      </c>
      <c r="D25" s="19" t="s">
        <v>9</v>
      </c>
      <c r="E25" s="12">
        <f>SUM(F25+G25+H25+M25+N25)</f>
        <v>1826319.3673</v>
      </c>
      <c r="F25" s="12">
        <f>SUM(F26+F27)</f>
        <v>1001847.3753000001</v>
      </c>
      <c r="G25" s="12">
        <f>SUM(G26+G27)</f>
        <v>500893</v>
      </c>
      <c r="H25" s="132">
        <f>SUM(H26+H27)</f>
        <v>0</v>
      </c>
      <c r="I25" s="140"/>
      <c r="J25" s="140"/>
      <c r="K25" s="140"/>
      <c r="L25" s="141"/>
      <c r="M25" s="12">
        <f>SUM(M26+M27)</f>
        <v>323578.99199999997</v>
      </c>
      <c r="N25" s="12">
        <f>SUM(N26+N27)</f>
        <v>0</v>
      </c>
      <c r="O25" s="121" t="s">
        <v>109</v>
      </c>
      <c r="P25" s="156" t="s">
        <v>32</v>
      </c>
      <c r="Q25" s="157"/>
      <c r="R25" s="158"/>
    </row>
    <row r="26" spans="1:18" s="3" customFormat="1" ht="38.25" customHeight="1" x14ac:dyDescent="0.2">
      <c r="A26" s="150"/>
      <c r="B26" s="151"/>
      <c r="C26" s="152"/>
      <c r="D26" s="19" t="s">
        <v>11</v>
      </c>
      <c r="E26" s="12">
        <f>SUM(F26+G26+H26+M26+N26)</f>
        <v>1701477.4810000001</v>
      </c>
      <c r="F26" s="12">
        <v>950975.10100000002</v>
      </c>
      <c r="G26" s="12">
        <v>463326.02500000002</v>
      </c>
      <c r="H26" s="132">
        <v>0</v>
      </c>
      <c r="I26" s="140"/>
      <c r="J26" s="140"/>
      <c r="K26" s="140"/>
      <c r="L26" s="141"/>
      <c r="M26" s="12">
        <v>287176.35499999998</v>
      </c>
      <c r="N26" s="12">
        <v>0</v>
      </c>
      <c r="O26" s="152"/>
      <c r="P26" s="183"/>
      <c r="Q26" s="184"/>
      <c r="R26" s="185"/>
    </row>
    <row r="27" spans="1:18" s="3" customFormat="1" ht="51.75" customHeight="1" x14ac:dyDescent="0.2">
      <c r="A27" s="127"/>
      <c r="B27" s="129"/>
      <c r="C27" s="122"/>
      <c r="D27" s="19" t="s">
        <v>12</v>
      </c>
      <c r="E27" s="12">
        <f>SUM(F27+G27+H27+M27+N27)</f>
        <v>124841.8863</v>
      </c>
      <c r="F27" s="12">
        <v>50872.274299999997</v>
      </c>
      <c r="G27" s="12">
        <v>37566.974999999999</v>
      </c>
      <c r="H27" s="132">
        <v>0</v>
      </c>
      <c r="I27" s="140"/>
      <c r="J27" s="140"/>
      <c r="K27" s="140"/>
      <c r="L27" s="141"/>
      <c r="M27" s="12">
        <v>36402.637000000002</v>
      </c>
      <c r="N27" s="12">
        <v>0</v>
      </c>
      <c r="O27" s="122"/>
      <c r="P27" s="159"/>
      <c r="Q27" s="160"/>
      <c r="R27" s="161"/>
    </row>
    <row r="28" spans="1:18" s="3" customFormat="1" ht="18.75" customHeight="1" x14ac:dyDescent="0.2">
      <c r="A28" s="126"/>
      <c r="B28" s="128" t="s">
        <v>43</v>
      </c>
      <c r="C28" s="121"/>
      <c r="D28" s="121"/>
      <c r="E28" s="196" t="s">
        <v>42</v>
      </c>
      <c r="F28" s="164">
        <v>2023</v>
      </c>
      <c r="G28" s="137" t="s">
        <v>89</v>
      </c>
      <c r="H28" s="135" t="s">
        <v>88</v>
      </c>
      <c r="I28" s="132" t="s">
        <v>37</v>
      </c>
      <c r="J28" s="140"/>
      <c r="K28" s="140"/>
      <c r="L28" s="141"/>
      <c r="M28" s="137" t="s">
        <v>8</v>
      </c>
      <c r="N28" s="137" t="s">
        <v>23</v>
      </c>
      <c r="O28" s="121"/>
      <c r="P28" s="47"/>
      <c r="Q28" s="48"/>
      <c r="R28" s="49"/>
    </row>
    <row r="29" spans="1:18" s="3" customFormat="1" ht="38.25" customHeight="1" x14ac:dyDescent="0.2">
      <c r="A29" s="150"/>
      <c r="B29" s="151"/>
      <c r="C29" s="152"/>
      <c r="D29" s="152"/>
      <c r="E29" s="198"/>
      <c r="F29" s="165"/>
      <c r="G29" s="138"/>
      <c r="H29" s="166"/>
      <c r="I29" s="80" t="s">
        <v>38</v>
      </c>
      <c r="J29" s="80" t="s">
        <v>39</v>
      </c>
      <c r="K29" s="12" t="s">
        <v>40</v>
      </c>
      <c r="L29" s="12" t="s">
        <v>41</v>
      </c>
      <c r="M29" s="138"/>
      <c r="N29" s="138"/>
      <c r="O29" s="152"/>
      <c r="P29" s="47"/>
      <c r="Q29" s="48"/>
      <c r="R29" s="49"/>
    </row>
    <row r="30" spans="1:18" s="3" customFormat="1" ht="31.5" customHeight="1" x14ac:dyDescent="0.2">
      <c r="A30" s="127"/>
      <c r="B30" s="129"/>
      <c r="C30" s="122"/>
      <c r="D30" s="122"/>
      <c r="E30" s="42">
        <v>1.89</v>
      </c>
      <c r="F30" s="12">
        <v>1.89</v>
      </c>
      <c r="G30" s="12">
        <v>1.89</v>
      </c>
      <c r="H30" s="12">
        <v>1.89</v>
      </c>
      <c r="I30" s="12">
        <v>0</v>
      </c>
      <c r="J30" s="12">
        <v>0</v>
      </c>
      <c r="K30" s="12">
        <v>0</v>
      </c>
      <c r="L30" s="12">
        <v>1.89</v>
      </c>
      <c r="M30" s="12">
        <v>0</v>
      </c>
      <c r="N30" s="12">
        <v>0</v>
      </c>
      <c r="O30" s="122"/>
      <c r="P30" s="47"/>
      <c r="Q30" s="48"/>
      <c r="R30" s="49"/>
    </row>
    <row r="31" spans="1:18" s="3" customFormat="1" ht="19.5" customHeight="1" x14ac:dyDescent="0.2">
      <c r="A31" s="126" t="s">
        <v>74</v>
      </c>
      <c r="B31" s="128" t="s">
        <v>49</v>
      </c>
      <c r="C31" s="121" t="s">
        <v>24</v>
      </c>
      <c r="D31" s="19" t="s">
        <v>9</v>
      </c>
      <c r="E31" s="12">
        <f>SUM(F31:N31)</f>
        <v>56453.861170000004</v>
      </c>
      <c r="F31" s="12">
        <f>SUM(F32)</f>
        <v>16938.737069999999</v>
      </c>
      <c r="G31" s="12">
        <f>SUM(G32)</f>
        <v>39515.124100000001</v>
      </c>
      <c r="H31" s="132">
        <f>SUM(H32)</f>
        <v>0</v>
      </c>
      <c r="I31" s="140"/>
      <c r="J31" s="140"/>
      <c r="K31" s="140"/>
      <c r="L31" s="141"/>
      <c r="M31" s="12">
        <f>SUM(M32)</f>
        <v>0</v>
      </c>
      <c r="N31" s="12">
        <f>SUM(N32)</f>
        <v>0</v>
      </c>
      <c r="O31" s="121" t="s">
        <v>110</v>
      </c>
      <c r="P31" s="156" t="s">
        <v>32</v>
      </c>
      <c r="Q31" s="157"/>
      <c r="R31" s="158"/>
    </row>
    <row r="32" spans="1:18" s="3" customFormat="1" ht="73.5" customHeight="1" x14ac:dyDescent="0.2">
      <c r="A32" s="127"/>
      <c r="B32" s="129"/>
      <c r="C32" s="122"/>
      <c r="D32" s="44" t="s">
        <v>12</v>
      </c>
      <c r="E32" s="12">
        <f>SUM(F32+G32+H32+M32+N32)</f>
        <v>56453.861170000004</v>
      </c>
      <c r="F32" s="12">
        <v>16938.737069999999</v>
      </c>
      <c r="G32" s="12">
        <v>39515.124100000001</v>
      </c>
      <c r="H32" s="132">
        <v>0</v>
      </c>
      <c r="I32" s="140"/>
      <c r="J32" s="140"/>
      <c r="K32" s="140"/>
      <c r="L32" s="141"/>
      <c r="M32" s="14">
        <v>0</v>
      </c>
      <c r="N32" s="14">
        <v>0</v>
      </c>
      <c r="O32" s="122"/>
      <c r="P32" s="159"/>
      <c r="Q32" s="160"/>
      <c r="R32" s="161"/>
    </row>
    <row r="33" spans="1:18" s="3" customFormat="1" ht="22.5" customHeight="1" x14ac:dyDescent="0.2">
      <c r="A33" s="126" t="s">
        <v>75</v>
      </c>
      <c r="B33" s="128" t="s">
        <v>85</v>
      </c>
      <c r="C33" s="121" t="s">
        <v>24</v>
      </c>
      <c r="D33" s="61" t="s">
        <v>9</v>
      </c>
      <c r="E33" s="12">
        <f>SUM(F33+G33+H33+M33+N33)</f>
        <v>1644391.6426999997</v>
      </c>
      <c r="F33" s="12">
        <f>SUM(F34+F35)</f>
        <v>644090.30599999998</v>
      </c>
      <c r="G33" s="12">
        <f>SUM(G34+G35)</f>
        <v>534861.00855999999</v>
      </c>
      <c r="H33" s="132">
        <f>SUM(H34+H35)</f>
        <v>368740.32814</v>
      </c>
      <c r="I33" s="140"/>
      <c r="J33" s="140"/>
      <c r="K33" s="140"/>
      <c r="L33" s="141"/>
      <c r="M33" s="12">
        <f>SUM(M34+M35)</f>
        <v>96700</v>
      </c>
      <c r="N33" s="12">
        <f>SUM(N34+N35)</f>
        <v>0</v>
      </c>
      <c r="O33" s="121" t="s">
        <v>110</v>
      </c>
      <c r="P33" s="62"/>
      <c r="Q33" s="63"/>
      <c r="R33" s="64"/>
    </row>
    <row r="34" spans="1:18" s="3" customFormat="1" ht="39.75" customHeight="1" x14ac:dyDescent="0.2">
      <c r="A34" s="150"/>
      <c r="B34" s="151"/>
      <c r="C34" s="152"/>
      <c r="D34" s="61" t="s">
        <v>11</v>
      </c>
      <c r="E34" s="12">
        <f>SUM(F34+G34+H34+M34+N34)</f>
        <v>1543524.639</v>
      </c>
      <c r="F34" s="12">
        <v>611885.78899999999</v>
      </c>
      <c r="G34" s="12">
        <v>491426.02799999999</v>
      </c>
      <c r="H34" s="132">
        <v>348754.82199999999</v>
      </c>
      <c r="I34" s="168"/>
      <c r="J34" s="168"/>
      <c r="K34" s="168"/>
      <c r="L34" s="169"/>
      <c r="M34" s="12">
        <v>91458</v>
      </c>
      <c r="N34" s="12">
        <v>0</v>
      </c>
      <c r="O34" s="152"/>
      <c r="P34" s="62"/>
      <c r="Q34" s="63"/>
      <c r="R34" s="64"/>
    </row>
    <row r="35" spans="1:18" s="3" customFormat="1" ht="54" customHeight="1" x14ac:dyDescent="0.2">
      <c r="A35" s="127"/>
      <c r="B35" s="129"/>
      <c r="C35" s="122"/>
      <c r="D35" s="61" t="s">
        <v>12</v>
      </c>
      <c r="E35" s="12">
        <f>SUM(F35+G35+H35+M35+N35)</f>
        <v>100867.0037</v>
      </c>
      <c r="F35" s="12">
        <v>32204.517</v>
      </c>
      <c r="G35" s="12">
        <v>43434.980560000004</v>
      </c>
      <c r="H35" s="132">
        <v>19985.506140000001</v>
      </c>
      <c r="I35" s="168"/>
      <c r="J35" s="168"/>
      <c r="K35" s="168"/>
      <c r="L35" s="169"/>
      <c r="M35" s="12">
        <v>5242</v>
      </c>
      <c r="N35" s="12">
        <v>0</v>
      </c>
      <c r="O35" s="122"/>
      <c r="P35" s="62"/>
      <c r="Q35" s="63"/>
      <c r="R35" s="64"/>
    </row>
    <row r="36" spans="1:18" s="3" customFormat="1" ht="24" customHeight="1" x14ac:dyDescent="0.2">
      <c r="A36" s="126"/>
      <c r="B36" s="128" t="s">
        <v>94</v>
      </c>
      <c r="C36" s="121"/>
      <c r="D36" s="177"/>
      <c r="E36" s="196" t="s">
        <v>42</v>
      </c>
      <c r="F36" s="137" t="s">
        <v>5</v>
      </c>
      <c r="G36" s="137" t="s">
        <v>6</v>
      </c>
      <c r="H36" s="137" t="s">
        <v>88</v>
      </c>
      <c r="I36" s="135" t="s">
        <v>37</v>
      </c>
      <c r="J36" s="136"/>
      <c r="K36" s="136"/>
      <c r="L36" s="136"/>
      <c r="M36" s="137" t="s">
        <v>8</v>
      </c>
      <c r="N36" s="137" t="s">
        <v>23</v>
      </c>
      <c r="O36" s="121"/>
      <c r="P36" s="85"/>
      <c r="Q36" s="86"/>
      <c r="R36" s="87"/>
    </row>
    <row r="37" spans="1:18" s="3" customFormat="1" ht="25.5" customHeight="1" x14ac:dyDescent="0.2">
      <c r="A37" s="143"/>
      <c r="B37" s="173"/>
      <c r="C37" s="175"/>
      <c r="D37" s="178"/>
      <c r="E37" s="172"/>
      <c r="F37" s="172"/>
      <c r="G37" s="172"/>
      <c r="H37" s="172"/>
      <c r="I37" s="94" t="s">
        <v>90</v>
      </c>
      <c r="J37" s="94" t="s">
        <v>91</v>
      </c>
      <c r="K37" s="94" t="s">
        <v>92</v>
      </c>
      <c r="L37" s="94" t="s">
        <v>93</v>
      </c>
      <c r="M37" s="172"/>
      <c r="N37" s="172"/>
      <c r="O37" s="143"/>
      <c r="P37" s="85"/>
      <c r="Q37" s="86"/>
      <c r="R37" s="87"/>
    </row>
    <row r="38" spans="1:18" s="3" customFormat="1" ht="27.75" customHeight="1" x14ac:dyDescent="0.2">
      <c r="A38" s="144"/>
      <c r="B38" s="174"/>
      <c r="C38" s="176"/>
      <c r="D38" s="179"/>
      <c r="E38" s="42">
        <f>SUM(F38:H38)</f>
        <v>0.82594999999999996</v>
      </c>
      <c r="F38" s="42">
        <v>0</v>
      </c>
      <c r="G38" s="42">
        <v>0</v>
      </c>
      <c r="H38" s="98">
        <f>SUM(L38)</f>
        <v>0.82594999999999996</v>
      </c>
      <c r="I38" s="98">
        <v>0</v>
      </c>
      <c r="J38" s="98">
        <v>0</v>
      </c>
      <c r="K38" s="98">
        <v>0</v>
      </c>
      <c r="L38" s="98">
        <v>0.82594999999999996</v>
      </c>
      <c r="M38" s="42">
        <v>0</v>
      </c>
      <c r="N38" s="42">
        <v>0</v>
      </c>
      <c r="O38" s="144"/>
      <c r="P38" s="85"/>
      <c r="Q38" s="86"/>
      <c r="R38" s="87"/>
    </row>
    <row r="39" spans="1:18" s="3" customFormat="1" ht="24" customHeight="1" x14ac:dyDescent="0.2">
      <c r="A39" s="126" t="s">
        <v>76</v>
      </c>
      <c r="B39" s="128" t="s">
        <v>60</v>
      </c>
      <c r="C39" s="121" t="s">
        <v>61</v>
      </c>
      <c r="D39" s="61" t="s">
        <v>9</v>
      </c>
      <c r="E39" s="12">
        <f>SUM(F39:N39)</f>
        <v>0</v>
      </c>
      <c r="F39" s="12">
        <v>0</v>
      </c>
      <c r="G39" s="79">
        <v>0</v>
      </c>
      <c r="H39" s="135">
        <f>SUM(H40)</f>
        <v>0</v>
      </c>
      <c r="I39" s="166"/>
      <c r="J39" s="166"/>
      <c r="K39" s="166"/>
      <c r="L39" s="166"/>
      <c r="M39" s="12">
        <v>0</v>
      </c>
      <c r="N39" s="12">
        <v>0</v>
      </c>
      <c r="O39" s="121" t="s">
        <v>106</v>
      </c>
      <c r="P39" s="57"/>
      <c r="Q39" s="58"/>
      <c r="R39" s="59"/>
    </row>
    <row r="40" spans="1:18" s="3" customFormat="1" ht="51.75" customHeight="1" x14ac:dyDescent="0.2">
      <c r="A40" s="127"/>
      <c r="B40" s="129"/>
      <c r="C40" s="122"/>
      <c r="D40" s="61" t="s">
        <v>12</v>
      </c>
      <c r="E40" s="12">
        <f>SUM(F40+G40+H40+M40+N40)</f>
        <v>0</v>
      </c>
      <c r="F40" s="12">
        <v>0</v>
      </c>
      <c r="G40" s="12">
        <v>0</v>
      </c>
      <c r="H40" s="167">
        <v>0</v>
      </c>
      <c r="I40" s="140"/>
      <c r="J40" s="140"/>
      <c r="K40" s="140"/>
      <c r="L40" s="141"/>
      <c r="M40" s="12">
        <v>0</v>
      </c>
      <c r="N40" s="12">
        <v>0</v>
      </c>
      <c r="O40" s="122"/>
      <c r="P40" s="69"/>
      <c r="Q40" s="70"/>
      <c r="R40" s="71"/>
    </row>
    <row r="41" spans="1:18" s="3" customFormat="1" ht="21" customHeight="1" x14ac:dyDescent="0.2">
      <c r="A41" s="126" t="s">
        <v>77</v>
      </c>
      <c r="B41" s="148" t="s">
        <v>97</v>
      </c>
      <c r="C41" s="180" t="s">
        <v>64</v>
      </c>
      <c r="D41" s="110" t="s">
        <v>9</v>
      </c>
      <c r="E41" s="112">
        <f>SUM(F41:N41)</f>
        <v>42621.050309999999</v>
      </c>
      <c r="F41" s="112">
        <v>0</v>
      </c>
      <c r="G41" s="112">
        <f>SUM(G42+G43)</f>
        <v>0</v>
      </c>
      <c r="H41" s="135">
        <f>SUM(H42+H43)</f>
        <v>10755.532160000001</v>
      </c>
      <c r="I41" s="166"/>
      <c r="J41" s="166"/>
      <c r="K41" s="166"/>
      <c r="L41" s="166"/>
      <c r="M41" s="112">
        <f>SUM(M42+M43)</f>
        <v>31865.51815</v>
      </c>
      <c r="N41" s="112">
        <f>SUM(N42+N43)</f>
        <v>0</v>
      </c>
      <c r="O41" s="180" t="s">
        <v>110</v>
      </c>
      <c r="P41" s="69"/>
      <c r="Q41" s="70"/>
      <c r="R41" s="71"/>
    </row>
    <row r="42" spans="1:18" s="3" customFormat="1" ht="36.75" customHeight="1" x14ac:dyDescent="0.2">
      <c r="A42" s="143"/>
      <c r="B42" s="148"/>
      <c r="C42" s="231"/>
      <c r="D42" s="110" t="s">
        <v>11</v>
      </c>
      <c r="E42" s="112">
        <f>SUM(F42+G42+H42+M42+N42)</f>
        <v>0</v>
      </c>
      <c r="F42" s="112">
        <v>0</v>
      </c>
      <c r="G42" s="112">
        <v>0</v>
      </c>
      <c r="H42" s="135">
        <v>0</v>
      </c>
      <c r="I42" s="166"/>
      <c r="J42" s="166"/>
      <c r="K42" s="166"/>
      <c r="L42" s="166"/>
      <c r="M42" s="112">
        <v>0</v>
      </c>
      <c r="N42" s="112">
        <v>0</v>
      </c>
      <c r="O42" s="181"/>
      <c r="P42" s="69"/>
      <c r="Q42" s="70"/>
      <c r="R42" s="71"/>
    </row>
    <row r="43" spans="1:18" s="3" customFormat="1" ht="53.25" customHeight="1" x14ac:dyDescent="0.2">
      <c r="A43" s="144"/>
      <c r="B43" s="148"/>
      <c r="C43" s="231"/>
      <c r="D43" s="110" t="s">
        <v>12</v>
      </c>
      <c r="E43" s="112">
        <f>SUM(F43+G43+H43+M43+N43)</f>
        <v>42621.050309999999</v>
      </c>
      <c r="F43" s="112">
        <v>0</v>
      </c>
      <c r="G43" s="112">
        <v>0</v>
      </c>
      <c r="H43" s="135">
        <v>10755.532160000001</v>
      </c>
      <c r="I43" s="166"/>
      <c r="J43" s="166"/>
      <c r="K43" s="166"/>
      <c r="L43" s="166"/>
      <c r="M43" s="112">
        <v>31865.51815</v>
      </c>
      <c r="N43" s="112">
        <v>0</v>
      </c>
      <c r="O43" s="181"/>
      <c r="P43" s="69"/>
      <c r="Q43" s="70"/>
      <c r="R43" s="71"/>
    </row>
    <row r="44" spans="1:18" s="3" customFormat="1" ht="22.5" customHeight="1" x14ac:dyDescent="0.2">
      <c r="A44" s="153"/>
      <c r="B44" s="128" t="s">
        <v>94</v>
      </c>
      <c r="C44" s="121"/>
      <c r="D44" s="177"/>
      <c r="E44" s="196" t="s">
        <v>42</v>
      </c>
      <c r="F44" s="137" t="s">
        <v>5</v>
      </c>
      <c r="G44" s="137" t="s">
        <v>6</v>
      </c>
      <c r="H44" s="137" t="s">
        <v>88</v>
      </c>
      <c r="I44" s="135" t="s">
        <v>37</v>
      </c>
      <c r="J44" s="136"/>
      <c r="K44" s="136"/>
      <c r="L44" s="136"/>
      <c r="M44" s="137" t="s">
        <v>8</v>
      </c>
      <c r="N44" s="137" t="s">
        <v>23</v>
      </c>
      <c r="O44" s="121" t="s">
        <v>16</v>
      </c>
      <c r="P44" s="115"/>
      <c r="Q44" s="116"/>
      <c r="R44" s="117"/>
    </row>
    <row r="45" spans="1:18" s="3" customFormat="1" ht="24" customHeight="1" x14ac:dyDescent="0.2">
      <c r="A45" s="154"/>
      <c r="B45" s="173"/>
      <c r="C45" s="175"/>
      <c r="D45" s="178"/>
      <c r="E45" s="172"/>
      <c r="F45" s="172"/>
      <c r="G45" s="172"/>
      <c r="H45" s="172"/>
      <c r="I45" s="114" t="s">
        <v>90</v>
      </c>
      <c r="J45" s="114" t="s">
        <v>91</v>
      </c>
      <c r="K45" s="114" t="s">
        <v>92</v>
      </c>
      <c r="L45" s="114" t="s">
        <v>93</v>
      </c>
      <c r="M45" s="172"/>
      <c r="N45" s="172"/>
      <c r="O45" s="143"/>
      <c r="P45" s="115"/>
      <c r="Q45" s="116"/>
      <c r="R45" s="117"/>
    </row>
    <row r="46" spans="1:18" s="3" customFormat="1" ht="28.5" customHeight="1" x14ac:dyDescent="0.2">
      <c r="A46" s="155"/>
      <c r="B46" s="174"/>
      <c r="C46" s="176"/>
      <c r="D46" s="179"/>
      <c r="E46" s="113">
        <f>SUM(F46:H46,M46:N46)</f>
        <v>0</v>
      </c>
      <c r="F46" s="113">
        <v>0</v>
      </c>
      <c r="G46" s="113">
        <v>0</v>
      </c>
      <c r="H46" s="98">
        <v>0</v>
      </c>
      <c r="I46" s="98">
        <v>0</v>
      </c>
      <c r="J46" s="98">
        <v>0</v>
      </c>
      <c r="K46" s="98">
        <v>0</v>
      </c>
      <c r="L46" s="98">
        <v>0</v>
      </c>
      <c r="M46" s="42">
        <v>0</v>
      </c>
      <c r="N46" s="42">
        <v>0</v>
      </c>
      <c r="O46" s="144"/>
      <c r="P46" s="115"/>
      <c r="Q46" s="116"/>
      <c r="R46" s="117"/>
    </row>
    <row r="47" spans="1:18" s="3" customFormat="1" ht="24.75" customHeight="1" x14ac:dyDescent="0.2">
      <c r="A47" s="126" t="s">
        <v>71</v>
      </c>
      <c r="B47" s="128" t="s">
        <v>62</v>
      </c>
      <c r="C47" s="121" t="s">
        <v>64</v>
      </c>
      <c r="D47" s="110" t="s">
        <v>9</v>
      </c>
      <c r="E47" s="112">
        <f>SUM(F47+G47+H47+M47+N47)</f>
        <v>3129755.6154300002</v>
      </c>
      <c r="F47" s="112">
        <f>SUM(F48)</f>
        <v>0</v>
      </c>
      <c r="G47" s="112">
        <f>SUM(G48)</f>
        <v>0</v>
      </c>
      <c r="H47" s="132">
        <f>SUM(H48)</f>
        <v>1066507.61543</v>
      </c>
      <c r="I47" s="140"/>
      <c r="J47" s="140"/>
      <c r="K47" s="140"/>
      <c r="L47" s="141"/>
      <c r="M47" s="112">
        <f>SUM(M48)</f>
        <v>1009417</v>
      </c>
      <c r="N47" s="112">
        <f>SUM(N48)</f>
        <v>1053831</v>
      </c>
      <c r="O47" s="180" t="s">
        <v>16</v>
      </c>
      <c r="P47" s="69"/>
      <c r="Q47" s="70"/>
      <c r="R47" s="71"/>
    </row>
    <row r="48" spans="1:18" s="3" customFormat="1" ht="53.25" customHeight="1" x14ac:dyDescent="0.2">
      <c r="A48" s="127"/>
      <c r="B48" s="129"/>
      <c r="C48" s="122"/>
      <c r="D48" s="110" t="s">
        <v>12</v>
      </c>
      <c r="E48" s="112">
        <f>SUM(F48:N48)</f>
        <v>3129755.6154300002</v>
      </c>
      <c r="F48" s="112">
        <f>SUM(F50)</f>
        <v>0</v>
      </c>
      <c r="G48" s="112">
        <f>SUM(G50)</f>
        <v>0</v>
      </c>
      <c r="H48" s="132">
        <f>SUM(H50)</f>
        <v>1066507.61543</v>
      </c>
      <c r="I48" s="140"/>
      <c r="J48" s="140"/>
      <c r="K48" s="140"/>
      <c r="L48" s="141"/>
      <c r="M48" s="112">
        <f>SUM(M50)</f>
        <v>1009417</v>
      </c>
      <c r="N48" s="112">
        <f>SUM(N50)</f>
        <v>1053831</v>
      </c>
      <c r="O48" s="231"/>
      <c r="P48" s="69"/>
      <c r="Q48" s="70"/>
      <c r="R48" s="71"/>
    </row>
    <row r="49" spans="1:18" s="3" customFormat="1" ht="25.5" customHeight="1" x14ac:dyDescent="0.2">
      <c r="A49" s="126" t="s">
        <v>78</v>
      </c>
      <c r="B49" s="128" t="s">
        <v>103</v>
      </c>
      <c r="C49" s="121" t="s">
        <v>64</v>
      </c>
      <c r="D49" s="89" t="s">
        <v>9</v>
      </c>
      <c r="E49" s="12">
        <f>SUM(F49+G49+M49+H49+N49)</f>
        <v>3129755.6154300002</v>
      </c>
      <c r="F49" s="12">
        <f>SUM(F50)</f>
        <v>0</v>
      </c>
      <c r="G49" s="12">
        <f>SUM(G50)</f>
        <v>0</v>
      </c>
      <c r="H49" s="132">
        <f>SUM(H50)</f>
        <v>1066507.61543</v>
      </c>
      <c r="I49" s="140"/>
      <c r="J49" s="140"/>
      <c r="K49" s="140"/>
      <c r="L49" s="141"/>
      <c r="M49" s="12">
        <f>SUM(M50)</f>
        <v>1009417</v>
      </c>
      <c r="N49" s="12">
        <f>SUM(N50)</f>
        <v>1053831</v>
      </c>
      <c r="O49" s="121" t="s">
        <v>16</v>
      </c>
      <c r="P49" s="69"/>
      <c r="Q49" s="70"/>
      <c r="R49" s="71"/>
    </row>
    <row r="50" spans="1:18" s="3" customFormat="1" ht="83.25" customHeight="1" x14ac:dyDescent="0.2">
      <c r="A50" s="150"/>
      <c r="B50" s="151"/>
      <c r="C50" s="143"/>
      <c r="D50" s="96" t="s">
        <v>51</v>
      </c>
      <c r="E50" s="92">
        <f>SUM(F50+G50+H50+M50+N50)</f>
        <v>3129755.6154300002</v>
      </c>
      <c r="F50" s="81">
        <v>0</v>
      </c>
      <c r="G50" s="92">
        <v>0</v>
      </c>
      <c r="H50" s="132">
        <v>1066507.61543</v>
      </c>
      <c r="I50" s="168"/>
      <c r="J50" s="168"/>
      <c r="K50" s="168"/>
      <c r="L50" s="169"/>
      <c r="M50" s="12">
        <v>1009417</v>
      </c>
      <c r="N50" s="12">
        <v>1053831</v>
      </c>
      <c r="O50" s="144"/>
      <c r="P50" s="69"/>
      <c r="Q50" s="70"/>
      <c r="R50" s="71"/>
    </row>
    <row r="51" spans="1:18" s="3" customFormat="1" ht="18.75" customHeight="1" x14ac:dyDescent="0.2">
      <c r="A51" s="170" t="s">
        <v>63</v>
      </c>
      <c r="B51" s="148" t="s">
        <v>25</v>
      </c>
      <c r="C51" s="121" t="s">
        <v>24</v>
      </c>
      <c r="D51" s="72" t="s">
        <v>9</v>
      </c>
      <c r="E51" s="91">
        <f>SUM(F51:N51)</f>
        <v>3813337.1831200002</v>
      </c>
      <c r="F51" s="12">
        <f>SUM(F52+F53)</f>
        <v>1294531.5036200001</v>
      </c>
      <c r="G51" s="12">
        <f>SUM(G53+G52)</f>
        <v>1364597.04312</v>
      </c>
      <c r="H51" s="167">
        <f>SUM(H52+H53)</f>
        <v>553461.21875999996</v>
      </c>
      <c r="I51" s="140"/>
      <c r="J51" s="140"/>
      <c r="K51" s="140"/>
      <c r="L51" s="141"/>
      <c r="M51" s="12">
        <f>SUM(M53+M52)</f>
        <v>300075.41762000002</v>
      </c>
      <c r="N51" s="12">
        <f>SUM(N53+N52)</f>
        <v>300672</v>
      </c>
      <c r="O51" s="121" t="s">
        <v>17</v>
      </c>
      <c r="P51" s="24"/>
      <c r="Q51" s="25"/>
      <c r="R51" s="26"/>
    </row>
    <row r="52" spans="1:18" s="3" customFormat="1" ht="38.25" customHeight="1" x14ac:dyDescent="0.2">
      <c r="A52" s="170"/>
      <c r="B52" s="148"/>
      <c r="C52" s="152"/>
      <c r="D52" s="19" t="s">
        <v>11</v>
      </c>
      <c r="E52" s="12">
        <f>SUM(F52+G52+H52+M52+N52)</f>
        <v>258636.62</v>
      </c>
      <c r="F52" s="12">
        <f>SUM(F55+F66+F69)</f>
        <v>184811</v>
      </c>
      <c r="G52" s="12">
        <f>SUM(G55+G66+G69)</f>
        <v>7824.96</v>
      </c>
      <c r="H52" s="132">
        <f>SUM(H55+H66+H69)</f>
        <v>66000.66</v>
      </c>
      <c r="I52" s="140"/>
      <c r="J52" s="140"/>
      <c r="K52" s="140"/>
      <c r="L52" s="141"/>
      <c r="M52" s="12">
        <f>SUM(M55+M66+M69)</f>
        <v>0</v>
      </c>
      <c r="N52" s="12">
        <f>SUM(N55+N66+N69)</f>
        <v>0</v>
      </c>
      <c r="O52" s="152"/>
      <c r="P52" s="27"/>
      <c r="Q52" s="20"/>
      <c r="R52" s="28"/>
    </row>
    <row r="53" spans="1:18" s="3" customFormat="1" ht="51.75" customHeight="1" x14ac:dyDescent="0.2">
      <c r="A53" s="170"/>
      <c r="B53" s="148"/>
      <c r="C53" s="152"/>
      <c r="D53" s="19" t="s">
        <v>12</v>
      </c>
      <c r="E53" s="12">
        <f>SUM(F53+G53+H53+M53+N53)</f>
        <v>3554700.5631200001</v>
      </c>
      <c r="F53" s="12">
        <f>SUM(F56+F61+F67+F70+F75+F81+F76)</f>
        <v>1109720.5036200001</v>
      </c>
      <c r="G53" s="73">
        <f>SUM(G56+G61+G67+G70+G75+G81+G76)</f>
        <v>1356772.0831200001</v>
      </c>
      <c r="H53" s="182">
        <f>SUM(H56,H61,H67,H70,H75,H77,H79,H81)</f>
        <v>487460.55875999999</v>
      </c>
      <c r="I53" s="140"/>
      <c r="J53" s="140"/>
      <c r="K53" s="140"/>
      <c r="L53" s="141"/>
      <c r="M53" s="73">
        <f>SUM(M56+M61+M67+M70+M75+M81)</f>
        <v>300075.41762000002</v>
      </c>
      <c r="N53" s="73">
        <f>SUM(N56+N61+N67+N70+N75+N81)</f>
        <v>300672</v>
      </c>
      <c r="O53" s="122"/>
      <c r="P53" s="29"/>
      <c r="Q53" s="30"/>
      <c r="R53" s="31"/>
    </row>
    <row r="54" spans="1:18" s="3" customFormat="1" ht="18.75" customHeight="1" x14ac:dyDescent="0.2">
      <c r="A54" s="170" t="s">
        <v>79</v>
      </c>
      <c r="B54" s="148" t="s">
        <v>54</v>
      </c>
      <c r="C54" s="121" t="s">
        <v>24</v>
      </c>
      <c r="D54" s="72" t="s">
        <v>9</v>
      </c>
      <c r="E54" s="35">
        <f>SUM(F54:N54)</f>
        <v>663659</v>
      </c>
      <c r="F54" s="12">
        <f>SUM(F55+F56)</f>
        <v>317052</v>
      </c>
      <c r="G54" s="12">
        <f>SUM(G56+G55)</f>
        <v>346607</v>
      </c>
      <c r="H54" s="132">
        <f>SUM(H56+H55)</f>
        <v>0</v>
      </c>
      <c r="I54" s="140"/>
      <c r="J54" s="140"/>
      <c r="K54" s="140"/>
      <c r="L54" s="141"/>
      <c r="M54" s="12">
        <f>SUM(M56+M55)</f>
        <v>0</v>
      </c>
      <c r="N54" s="12">
        <f>SUM(N56+N55)</f>
        <v>0</v>
      </c>
      <c r="O54" s="121" t="s">
        <v>16</v>
      </c>
      <c r="P54" s="156" t="s">
        <v>33</v>
      </c>
      <c r="Q54" s="157"/>
      <c r="R54" s="158"/>
    </row>
    <row r="55" spans="1:18" s="3" customFormat="1" ht="38.25" x14ac:dyDescent="0.2">
      <c r="A55" s="170"/>
      <c r="B55" s="171"/>
      <c r="C55" s="152"/>
      <c r="D55" s="19" t="s">
        <v>11</v>
      </c>
      <c r="E55" s="12">
        <f>SUM(F55+G55+H55+M55+N55)</f>
        <v>184811</v>
      </c>
      <c r="F55" s="12">
        <v>184811</v>
      </c>
      <c r="G55" s="12">
        <v>0</v>
      </c>
      <c r="H55" s="132">
        <v>0</v>
      </c>
      <c r="I55" s="140"/>
      <c r="J55" s="140"/>
      <c r="K55" s="140"/>
      <c r="L55" s="141"/>
      <c r="M55" s="12">
        <v>0</v>
      </c>
      <c r="N55" s="12">
        <v>0</v>
      </c>
      <c r="O55" s="152"/>
      <c r="P55" s="183"/>
      <c r="Q55" s="184"/>
      <c r="R55" s="185"/>
    </row>
    <row r="56" spans="1:18" s="3" customFormat="1" ht="51.75" customHeight="1" x14ac:dyDescent="0.2">
      <c r="A56" s="170"/>
      <c r="B56" s="171"/>
      <c r="C56" s="122"/>
      <c r="D56" s="19" t="s">
        <v>12</v>
      </c>
      <c r="E56" s="12">
        <f>SUM(F56+G56+H56+M56+N56)</f>
        <v>478848</v>
      </c>
      <c r="F56" s="12">
        <v>132241</v>
      </c>
      <c r="G56" s="12">
        <v>346607</v>
      </c>
      <c r="H56" s="132">
        <v>0</v>
      </c>
      <c r="I56" s="140"/>
      <c r="J56" s="140"/>
      <c r="K56" s="140"/>
      <c r="L56" s="141"/>
      <c r="M56" s="12">
        <v>0</v>
      </c>
      <c r="N56" s="12">
        <v>0</v>
      </c>
      <c r="O56" s="122"/>
      <c r="P56" s="159"/>
      <c r="Q56" s="160"/>
      <c r="R56" s="161"/>
    </row>
    <row r="57" spans="1:18" s="3" customFormat="1" ht="24.75" customHeight="1" x14ac:dyDescent="0.2">
      <c r="A57" s="126"/>
      <c r="B57" s="128" t="s">
        <v>44</v>
      </c>
      <c r="C57" s="121"/>
      <c r="D57" s="121"/>
      <c r="E57" s="196" t="s">
        <v>42</v>
      </c>
      <c r="F57" s="164" t="s">
        <v>5</v>
      </c>
      <c r="G57" s="137" t="s">
        <v>95</v>
      </c>
      <c r="H57" s="135" t="s">
        <v>88</v>
      </c>
      <c r="I57" s="135" t="s">
        <v>37</v>
      </c>
      <c r="J57" s="166"/>
      <c r="K57" s="166"/>
      <c r="L57" s="166"/>
      <c r="M57" s="137" t="s">
        <v>8</v>
      </c>
      <c r="N57" s="137" t="s">
        <v>23</v>
      </c>
      <c r="O57" s="121"/>
      <c r="P57" s="69"/>
      <c r="Q57" s="70"/>
      <c r="R57" s="71"/>
    </row>
    <row r="58" spans="1:18" s="3" customFormat="1" ht="30.75" customHeight="1" x14ac:dyDescent="0.2">
      <c r="A58" s="150"/>
      <c r="B58" s="162"/>
      <c r="C58" s="152"/>
      <c r="D58" s="152"/>
      <c r="E58" s="197"/>
      <c r="F58" s="165"/>
      <c r="G58" s="138"/>
      <c r="H58" s="166"/>
      <c r="I58" s="82" t="s">
        <v>90</v>
      </c>
      <c r="J58" s="82" t="s">
        <v>91</v>
      </c>
      <c r="K58" s="82" t="s">
        <v>92</v>
      </c>
      <c r="L58" s="82" t="s">
        <v>93</v>
      </c>
      <c r="M58" s="138"/>
      <c r="N58" s="138"/>
      <c r="O58" s="152"/>
      <c r="P58" s="69"/>
      <c r="Q58" s="70"/>
      <c r="R58" s="71"/>
    </row>
    <row r="59" spans="1:18" s="3" customFormat="1" ht="37.5" customHeight="1" x14ac:dyDescent="0.2">
      <c r="A59" s="127"/>
      <c r="B59" s="163"/>
      <c r="C59" s="122"/>
      <c r="D59" s="122"/>
      <c r="E59" s="68">
        <f>F59+G59</f>
        <v>204554</v>
      </c>
      <c r="F59" s="12">
        <v>61600</v>
      </c>
      <c r="G59" s="12">
        <v>142954</v>
      </c>
      <c r="H59" s="95">
        <f>SUM(L59)</f>
        <v>0</v>
      </c>
      <c r="I59" s="95">
        <v>0</v>
      </c>
      <c r="J59" s="95">
        <v>0</v>
      </c>
      <c r="K59" s="95">
        <v>0</v>
      </c>
      <c r="L59" s="95">
        <v>0</v>
      </c>
      <c r="M59" s="12">
        <v>0</v>
      </c>
      <c r="N59" s="12">
        <v>0</v>
      </c>
      <c r="O59" s="122"/>
      <c r="P59" s="69"/>
      <c r="Q59" s="70"/>
      <c r="R59" s="71"/>
    </row>
    <row r="60" spans="1:18" s="3" customFormat="1" ht="19.5" customHeight="1" x14ac:dyDescent="0.2">
      <c r="A60" s="126" t="s">
        <v>80</v>
      </c>
      <c r="B60" s="128" t="s">
        <v>55</v>
      </c>
      <c r="C60" s="121" t="s">
        <v>24</v>
      </c>
      <c r="D60" s="19" t="s">
        <v>9</v>
      </c>
      <c r="E60" s="12">
        <f>SUM(F60+G60+H60++M60+N60)</f>
        <v>18154.26698</v>
      </c>
      <c r="F60" s="12">
        <f>SUM(F61)</f>
        <v>12708.000040000001</v>
      </c>
      <c r="G60" s="12">
        <f>SUM(G61)</f>
        <v>5446.2669400000004</v>
      </c>
      <c r="H60" s="132">
        <f>SUM(H61)</f>
        <v>0</v>
      </c>
      <c r="I60" s="140"/>
      <c r="J60" s="140"/>
      <c r="K60" s="140"/>
      <c r="L60" s="141"/>
      <c r="M60" s="12">
        <f>SUM(M61)</f>
        <v>0</v>
      </c>
      <c r="N60" s="12">
        <f>SUM(N61)</f>
        <v>0</v>
      </c>
      <c r="O60" s="121" t="s">
        <v>21</v>
      </c>
      <c r="P60" s="156" t="s">
        <v>33</v>
      </c>
      <c r="Q60" s="157"/>
      <c r="R60" s="158"/>
    </row>
    <row r="61" spans="1:18" s="3" customFormat="1" ht="93.75" customHeight="1" x14ac:dyDescent="0.2">
      <c r="A61" s="127"/>
      <c r="B61" s="129"/>
      <c r="C61" s="122"/>
      <c r="D61" s="19" t="s">
        <v>12</v>
      </c>
      <c r="E61" s="12">
        <f>SUM(F61+G61+H61+M61+N61)</f>
        <v>18154.26698</v>
      </c>
      <c r="F61" s="12">
        <v>12708.000040000001</v>
      </c>
      <c r="G61" s="12">
        <v>5446.2669400000004</v>
      </c>
      <c r="H61" s="132">
        <v>0</v>
      </c>
      <c r="I61" s="140"/>
      <c r="J61" s="140"/>
      <c r="K61" s="140"/>
      <c r="L61" s="141"/>
      <c r="M61" s="12">
        <v>0</v>
      </c>
      <c r="N61" s="12">
        <v>0</v>
      </c>
      <c r="O61" s="122"/>
      <c r="P61" s="159"/>
      <c r="Q61" s="160"/>
      <c r="R61" s="161"/>
    </row>
    <row r="62" spans="1:18" s="3" customFormat="1" ht="27.75" customHeight="1" x14ac:dyDescent="0.25">
      <c r="A62" s="126"/>
      <c r="B62" s="128" t="s">
        <v>44</v>
      </c>
      <c r="C62" s="121"/>
      <c r="D62" s="121"/>
      <c r="E62" s="196" t="s">
        <v>42</v>
      </c>
      <c r="F62" s="164" t="s">
        <v>5</v>
      </c>
      <c r="G62" s="137" t="s">
        <v>87</v>
      </c>
      <c r="H62" s="137" t="s">
        <v>88</v>
      </c>
      <c r="I62" s="135" t="s">
        <v>37</v>
      </c>
      <c r="J62" s="232"/>
      <c r="K62" s="232"/>
      <c r="L62" s="232"/>
      <c r="M62" s="137" t="s">
        <v>8</v>
      </c>
      <c r="N62" s="137" t="s">
        <v>23</v>
      </c>
      <c r="O62" s="121"/>
      <c r="P62" s="69"/>
      <c r="Q62" s="70"/>
      <c r="R62" s="71"/>
    </row>
    <row r="63" spans="1:18" s="3" customFormat="1" ht="27" customHeight="1" x14ac:dyDescent="0.2">
      <c r="A63" s="150"/>
      <c r="B63" s="162"/>
      <c r="C63" s="152"/>
      <c r="D63" s="152"/>
      <c r="E63" s="197"/>
      <c r="F63" s="165"/>
      <c r="G63" s="138"/>
      <c r="H63" s="220"/>
      <c r="I63" s="82" t="s">
        <v>90</v>
      </c>
      <c r="J63" s="82" t="s">
        <v>91</v>
      </c>
      <c r="K63" s="82" t="s">
        <v>92</v>
      </c>
      <c r="L63" s="82" t="s">
        <v>93</v>
      </c>
      <c r="M63" s="138"/>
      <c r="N63" s="138"/>
      <c r="O63" s="152"/>
      <c r="P63" s="69"/>
      <c r="Q63" s="70"/>
      <c r="R63" s="71"/>
    </row>
    <row r="64" spans="1:18" s="3" customFormat="1" ht="32.25" customHeight="1" x14ac:dyDescent="0.2">
      <c r="A64" s="127"/>
      <c r="B64" s="163"/>
      <c r="C64" s="122"/>
      <c r="D64" s="122"/>
      <c r="E64" s="68">
        <f>F64+L64</f>
        <v>0</v>
      </c>
      <c r="F64" s="12">
        <v>0</v>
      </c>
      <c r="G64" s="12">
        <v>0</v>
      </c>
      <c r="H64" s="95">
        <f>SUM(L64)</f>
        <v>0</v>
      </c>
      <c r="I64" s="95">
        <v>0</v>
      </c>
      <c r="J64" s="95">
        <v>0</v>
      </c>
      <c r="K64" s="95">
        <v>0</v>
      </c>
      <c r="L64" s="95">
        <v>0</v>
      </c>
      <c r="M64" s="12">
        <v>0</v>
      </c>
      <c r="N64" s="12">
        <v>0</v>
      </c>
      <c r="O64" s="122"/>
      <c r="P64" s="69"/>
      <c r="Q64" s="70"/>
      <c r="R64" s="71"/>
    </row>
    <row r="65" spans="1:18" s="3" customFormat="1" ht="18.75" customHeight="1" x14ac:dyDescent="0.2">
      <c r="A65" s="126" t="s">
        <v>81</v>
      </c>
      <c r="B65" s="128" t="s">
        <v>59</v>
      </c>
      <c r="C65" s="121">
        <v>2023</v>
      </c>
      <c r="D65" s="19" t="s">
        <v>9</v>
      </c>
      <c r="E65" s="12">
        <f>SUM(F65:N65)</f>
        <v>11604.38</v>
      </c>
      <c r="F65" s="12">
        <v>3250</v>
      </c>
      <c r="G65" s="79">
        <v>0</v>
      </c>
      <c r="H65" s="135">
        <f>SUM(H66:L67)</f>
        <v>8354.3799999999992</v>
      </c>
      <c r="I65" s="166"/>
      <c r="J65" s="166"/>
      <c r="K65" s="166"/>
      <c r="L65" s="166"/>
      <c r="M65" s="12">
        <f>SUM(M66+M67)</f>
        <v>0</v>
      </c>
      <c r="N65" s="12">
        <f>SUM(N66+N67)</f>
        <v>0</v>
      </c>
      <c r="O65" s="121" t="s">
        <v>16</v>
      </c>
      <c r="P65" s="69"/>
      <c r="Q65" s="70"/>
      <c r="R65" s="71"/>
    </row>
    <row r="66" spans="1:18" s="3" customFormat="1" ht="38.25" x14ac:dyDescent="0.2">
      <c r="A66" s="150"/>
      <c r="B66" s="151"/>
      <c r="C66" s="152"/>
      <c r="D66" s="19" t="s">
        <v>50</v>
      </c>
      <c r="E66" s="12">
        <f>SUM(F66+G66+H66+M66+N66)</f>
        <v>7936.67</v>
      </c>
      <c r="F66" s="12">
        <v>0</v>
      </c>
      <c r="G66" s="12">
        <v>0</v>
      </c>
      <c r="H66" s="167">
        <v>7936.67</v>
      </c>
      <c r="I66" s="140"/>
      <c r="J66" s="140"/>
      <c r="K66" s="140"/>
      <c r="L66" s="141"/>
      <c r="M66" s="12">
        <v>0</v>
      </c>
      <c r="N66" s="12">
        <v>0</v>
      </c>
      <c r="O66" s="152"/>
      <c r="P66" s="69"/>
      <c r="Q66" s="70"/>
      <c r="R66" s="71"/>
    </row>
    <row r="67" spans="1:18" s="3" customFormat="1" ht="51.75" customHeight="1" x14ac:dyDescent="0.2">
      <c r="A67" s="127"/>
      <c r="B67" s="129"/>
      <c r="C67" s="122"/>
      <c r="D67" s="19" t="s">
        <v>51</v>
      </c>
      <c r="E67" s="12">
        <f>SUM(F67+G67+H67+M67+N67)</f>
        <v>3667.71</v>
      </c>
      <c r="F67" s="12">
        <v>3250</v>
      </c>
      <c r="G67" s="12">
        <v>0</v>
      </c>
      <c r="H67" s="167">
        <v>417.71</v>
      </c>
      <c r="I67" s="140"/>
      <c r="J67" s="140"/>
      <c r="K67" s="140"/>
      <c r="L67" s="141"/>
      <c r="M67" s="12">
        <v>0</v>
      </c>
      <c r="N67" s="12">
        <v>0</v>
      </c>
      <c r="O67" s="122"/>
      <c r="P67" s="69"/>
      <c r="Q67" s="70"/>
      <c r="R67" s="71"/>
    </row>
    <row r="68" spans="1:18" s="3" customFormat="1" ht="18.75" customHeight="1" x14ac:dyDescent="0.2">
      <c r="A68" s="126" t="s">
        <v>82</v>
      </c>
      <c r="B68" s="128" t="s">
        <v>57</v>
      </c>
      <c r="C68" s="121" t="s">
        <v>61</v>
      </c>
      <c r="D68" s="19" t="s">
        <v>9</v>
      </c>
      <c r="E68" s="12">
        <f>SUM(E69+E70)</f>
        <v>106801.95</v>
      </c>
      <c r="F68" s="12">
        <v>0</v>
      </c>
      <c r="G68" s="12">
        <f>SUM(G69+G70)</f>
        <v>12540</v>
      </c>
      <c r="H68" s="167">
        <f>SUM(H69+H70)</f>
        <v>94261.95</v>
      </c>
      <c r="I68" s="140"/>
      <c r="J68" s="140"/>
      <c r="K68" s="140"/>
      <c r="L68" s="141"/>
      <c r="M68" s="12">
        <f>SUM(M69+M70)</f>
        <v>0</v>
      </c>
      <c r="N68" s="12">
        <f>SUM(N69+N70)</f>
        <v>0</v>
      </c>
      <c r="O68" s="180" t="s">
        <v>16</v>
      </c>
      <c r="P68" s="69"/>
      <c r="Q68" s="70"/>
      <c r="R68" s="71"/>
    </row>
    <row r="69" spans="1:18" s="3" customFormat="1" ht="38.25" x14ac:dyDescent="0.2">
      <c r="A69" s="150"/>
      <c r="B69" s="151"/>
      <c r="C69" s="152"/>
      <c r="D69" s="19" t="s">
        <v>50</v>
      </c>
      <c r="E69" s="12">
        <f>SUM(F69+G69+H69+M69+N69)</f>
        <v>65888.95</v>
      </c>
      <c r="F69" s="12">
        <v>0</v>
      </c>
      <c r="G69" s="12">
        <v>7824.96</v>
      </c>
      <c r="H69" s="132">
        <v>58063.99</v>
      </c>
      <c r="I69" s="140"/>
      <c r="J69" s="140"/>
      <c r="K69" s="140"/>
      <c r="L69" s="141"/>
      <c r="M69" s="12">
        <v>0</v>
      </c>
      <c r="N69" s="12">
        <v>0</v>
      </c>
      <c r="O69" s="231"/>
      <c r="P69" s="69"/>
      <c r="Q69" s="70"/>
      <c r="R69" s="71"/>
    </row>
    <row r="70" spans="1:18" s="3" customFormat="1" ht="51.75" customHeight="1" x14ac:dyDescent="0.2">
      <c r="A70" s="127"/>
      <c r="B70" s="129"/>
      <c r="C70" s="122"/>
      <c r="D70" s="19" t="s">
        <v>51</v>
      </c>
      <c r="E70" s="12">
        <f>SUM(F70+G70+H70+M70+N70)</f>
        <v>40913</v>
      </c>
      <c r="F70" s="12">
        <v>0</v>
      </c>
      <c r="G70" s="12">
        <v>4715.04</v>
      </c>
      <c r="H70" s="132">
        <v>36197.96</v>
      </c>
      <c r="I70" s="140"/>
      <c r="J70" s="140"/>
      <c r="K70" s="140"/>
      <c r="L70" s="141"/>
      <c r="M70" s="12">
        <v>0</v>
      </c>
      <c r="N70" s="12">
        <v>0</v>
      </c>
      <c r="O70" s="231"/>
      <c r="P70" s="69"/>
      <c r="Q70" s="70"/>
      <c r="R70" s="71"/>
    </row>
    <row r="71" spans="1:18" s="3" customFormat="1" ht="18.75" customHeight="1" x14ac:dyDescent="0.2">
      <c r="A71" s="126"/>
      <c r="B71" s="128" t="s">
        <v>58</v>
      </c>
      <c r="C71" s="121"/>
      <c r="D71" s="121"/>
      <c r="E71" s="196" t="s">
        <v>42</v>
      </c>
      <c r="F71" s="164" t="s">
        <v>5</v>
      </c>
      <c r="G71" s="137" t="s">
        <v>87</v>
      </c>
      <c r="H71" s="137" t="s">
        <v>88</v>
      </c>
      <c r="I71" s="135" t="s">
        <v>37</v>
      </c>
      <c r="J71" s="166"/>
      <c r="K71" s="166"/>
      <c r="L71" s="166"/>
      <c r="M71" s="137" t="s">
        <v>8</v>
      </c>
      <c r="N71" s="137" t="s">
        <v>23</v>
      </c>
      <c r="O71" s="121"/>
      <c r="P71" s="69"/>
      <c r="Q71" s="70"/>
      <c r="R71" s="71"/>
    </row>
    <row r="72" spans="1:18" s="3" customFormat="1" ht="24" customHeight="1" x14ac:dyDescent="0.2">
      <c r="A72" s="150"/>
      <c r="B72" s="162"/>
      <c r="C72" s="152"/>
      <c r="D72" s="152"/>
      <c r="E72" s="197"/>
      <c r="F72" s="165"/>
      <c r="G72" s="138"/>
      <c r="H72" s="220"/>
      <c r="I72" s="82" t="s">
        <v>90</v>
      </c>
      <c r="J72" s="82" t="s">
        <v>91</v>
      </c>
      <c r="K72" s="82" t="s">
        <v>92</v>
      </c>
      <c r="L72" s="82" t="s">
        <v>93</v>
      </c>
      <c r="M72" s="138"/>
      <c r="N72" s="138"/>
      <c r="O72" s="152"/>
      <c r="P72" s="69"/>
      <c r="Q72" s="70"/>
      <c r="R72" s="71"/>
    </row>
    <row r="73" spans="1:18" s="3" customFormat="1" ht="24.75" customHeight="1" x14ac:dyDescent="0.2">
      <c r="A73" s="127"/>
      <c r="B73" s="163"/>
      <c r="C73" s="122"/>
      <c r="D73" s="122"/>
      <c r="E73" s="68">
        <f>SUM(F73:H73)</f>
        <v>8132</v>
      </c>
      <c r="F73" s="12">
        <v>0</v>
      </c>
      <c r="G73" s="12">
        <v>0</v>
      </c>
      <c r="H73" s="12">
        <f>SUM(L73)</f>
        <v>8132</v>
      </c>
      <c r="I73" s="12">
        <v>0</v>
      </c>
      <c r="J73" s="12">
        <v>0</v>
      </c>
      <c r="K73" s="12">
        <v>0</v>
      </c>
      <c r="L73" s="97">
        <v>8132</v>
      </c>
      <c r="M73" s="12">
        <v>0</v>
      </c>
      <c r="N73" s="12">
        <v>0</v>
      </c>
      <c r="O73" s="122"/>
      <c r="P73" s="69"/>
      <c r="Q73" s="70"/>
      <c r="R73" s="71"/>
    </row>
    <row r="74" spans="1:18" s="3" customFormat="1" ht="24.75" customHeight="1" x14ac:dyDescent="0.2">
      <c r="A74" s="126" t="s">
        <v>83</v>
      </c>
      <c r="B74" s="128" t="s">
        <v>26</v>
      </c>
      <c r="C74" s="121" t="s">
        <v>24</v>
      </c>
      <c r="D74" s="19" t="s">
        <v>9</v>
      </c>
      <c r="E74" s="12">
        <f>SUM(E75)</f>
        <v>1961335.2797600001</v>
      </c>
      <c r="F74" s="12">
        <f>SUM(F75)</f>
        <v>961331.50358000002</v>
      </c>
      <c r="G74" s="79">
        <f>SUM(G75)</f>
        <v>1000003.77618</v>
      </c>
      <c r="H74" s="135">
        <f>SUM(H75)</f>
        <v>0</v>
      </c>
      <c r="I74" s="166"/>
      <c r="J74" s="166"/>
      <c r="K74" s="166"/>
      <c r="L74" s="166"/>
      <c r="M74" s="12">
        <f>SUM(M75)</f>
        <v>0</v>
      </c>
      <c r="N74" s="12">
        <f>SUM(N75)</f>
        <v>0</v>
      </c>
      <c r="O74" s="121" t="s">
        <v>17</v>
      </c>
      <c r="P74" s="156" t="s">
        <v>34</v>
      </c>
      <c r="Q74" s="157"/>
      <c r="R74" s="158"/>
    </row>
    <row r="75" spans="1:18" s="3" customFormat="1" ht="59.25" customHeight="1" x14ac:dyDescent="0.2">
      <c r="A75" s="127"/>
      <c r="B75" s="129"/>
      <c r="C75" s="122"/>
      <c r="D75" s="19" t="s">
        <v>12</v>
      </c>
      <c r="E75" s="12">
        <f>SUM(F75+G75+H75+M75+N75)</f>
        <v>1961335.2797600001</v>
      </c>
      <c r="F75" s="12">
        <v>961331.50358000002</v>
      </c>
      <c r="G75" s="12">
        <v>1000003.77618</v>
      </c>
      <c r="H75" s="167">
        <v>0</v>
      </c>
      <c r="I75" s="140"/>
      <c r="J75" s="140"/>
      <c r="K75" s="140"/>
      <c r="L75" s="141"/>
      <c r="M75" s="12">
        <v>0</v>
      </c>
      <c r="N75" s="12">
        <v>0</v>
      </c>
      <c r="O75" s="122"/>
      <c r="P75" s="159"/>
      <c r="Q75" s="160"/>
      <c r="R75" s="161"/>
    </row>
    <row r="76" spans="1:18" s="3" customFormat="1" ht="23.25" customHeight="1" x14ac:dyDescent="0.2">
      <c r="A76" s="126" t="s">
        <v>84</v>
      </c>
      <c r="B76" s="128" t="s">
        <v>86</v>
      </c>
      <c r="C76" s="121" t="s">
        <v>24</v>
      </c>
      <c r="D76" s="19" t="s">
        <v>9</v>
      </c>
      <c r="E76" s="12">
        <f>SUM(F76+G76+H76+M76+N76)</f>
        <v>190</v>
      </c>
      <c r="F76" s="12">
        <f>SUM(F77)</f>
        <v>190</v>
      </c>
      <c r="G76" s="79">
        <f>SUM(G77)</f>
        <v>0</v>
      </c>
      <c r="H76" s="135">
        <f>SUM(H77)</f>
        <v>0</v>
      </c>
      <c r="I76" s="166"/>
      <c r="J76" s="166"/>
      <c r="K76" s="166"/>
      <c r="L76" s="166"/>
      <c r="M76" s="12">
        <f>SUM(M77)</f>
        <v>0</v>
      </c>
      <c r="N76" s="12">
        <f>SUM(N77)</f>
        <v>0</v>
      </c>
      <c r="O76" s="180" t="s">
        <v>10</v>
      </c>
      <c r="P76" s="76"/>
      <c r="Q76" s="77"/>
      <c r="R76" s="78"/>
    </row>
    <row r="77" spans="1:18" s="3" customFormat="1" ht="53.25" customHeight="1" x14ac:dyDescent="0.2">
      <c r="A77" s="127"/>
      <c r="B77" s="129"/>
      <c r="C77" s="122"/>
      <c r="D77" s="19" t="s">
        <v>12</v>
      </c>
      <c r="E77" s="12">
        <f>SUM(F77+G77+H77+M77+N77)</f>
        <v>190</v>
      </c>
      <c r="F77" s="12">
        <v>190</v>
      </c>
      <c r="G77" s="12">
        <v>0</v>
      </c>
      <c r="H77" s="132">
        <v>0</v>
      </c>
      <c r="I77" s="140"/>
      <c r="J77" s="140"/>
      <c r="K77" s="140"/>
      <c r="L77" s="141"/>
      <c r="M77" s="12">
        <v>0</v>
      </c>
      <c r="N77" s="12">
        <v>0</v>
      </c>
      <c r="O77" s="231"/>
      <c r="P77" s="76"/>
      <c r="Q77" s="77"/>
      <c r="R77" s="78"/>
    </row>
    <row r="78" spans="1:18" s="3" customFormat="1" ht="29.25" customHeight="1" x14ac:dyDescent="0.2">
      <c r="A78" s="126" t="s">
        <v>96</v>
      </c>
      <c r="B78" s="128" t="s">
        <v>99</v>
      </c>
      <c r="C78" s="121" t="s">
        <v>24</v>
      </c>
      <c r="D78" s="104" t="s">
        <v>9</v>
      </c>
      <c r="E78" s="105">
        <f>SUM(F78:N78)</f>
        <v>41.366599999999998</v>
      </c>
      <c r="F78" s="105">
        <v>0</v>
      </c>
      <c r="G78" s="105">
        <v>0</v>
      </c>
      <c r="H78" s="132">
        <f>SUM(H79)</f>
        <v>41.366599999999998</v>
      </c>
      <c r="I78" s="140"/>
      <c r="J78" s="140"/>
      <c r="K78" s="140"/>
      <c r="L78" s="141"/>
      <c r="M78" s="105">
        <v>0</v>
      </c>
      <c r="N78" s="105">
        <v>0</v>
      </c>
      <c r="O78" s="106"/>
      <c r="P78" s="107"/>
      <c r="Q78" s="108"/>
      <c r="R78" s="109"/>
    </row>
    <row r="79" spans="1:18" s="3" customFormat="1" ht="93" customHeight="1" x14ac:dyDescent="0.2">
      <c r="A79" s="144"/>
      <c r="B79" s="234"/>
      <c r="C79" s="122"/>
      <c r="D79" s="104" t="s">
        <v>12</v>
      </c>
      <c r="E79" s="105">
        <f>SUM(F79:N79)</f>
        <v>41.366599999999998</v>
      </c>
      <c r="F79" s="105">
        <v>0</v>
      </c>
      <c r="G79" s="105">
        <v>0</v>
      </c>
      <c r="H79" s="132">
        <v>41.366599999999998</v>
      </c>
      <c r="I79" s="140"/>
      <c r="J79" s="140"/>
      <c r="K79" s="140"/>
      <c r="L79" s="141"/>
      <c r="M79" s="105">
        <v>0</v>
      </c>
      <c r="N79" s="105">
        <v>0</v>
      </c>
      <c r="O79" s="106"/>
      <c r="P79" s="107"/>
      <c r="Q79" s="108"/>
      <c r="R79" s="109"/>
    </row>
    <row r="80" spans="1:18" s="3" customFormat="1" ht="18.75" customHeight="1" x14ac:dyDescent="0.2">
      <c r="A80" s="126" t="s">
        <v>96</v>
      </c>
      <c r="B80" s="128" t="s">
        <v>72</v>
      </c>
      <c r="C80" s="121" t="s">
        <v>64</v>
      </c>
      <c r="D80" s="19" t="s">
        <v>9</v>
      </c>
      <c r="E80" s="12">
        <f>SUM(F80+G80+H80+M80+N80)</f>
        <v>1051550.9397800001</v>
      </c>
      <c r="F80" s="12">
        <v>0</v>
      </c>
      <c r="G80" s="12">
        <f>SUM(G81)</f>
        <v>0</v>
      </c>
      <c r="H80" s="167">
        <f>SUM(H81)</f>
        <v>450803.52215999999</v>
      </c>
      <c r="I80" s="140"/>
      <c r="J80" s="140"/>
      <c r="K80" s="140"/>
      <c r="L80" s="141"/>
      <c r="M80" s="12">
        <f>SUM(M81)</f>
        <v>300075.41762000002</v>
      </c>
      <c r="N80" s="12">
        <f>SUM(N81)</f>
        <v>300672</v>
      </c>
      <c r="O80" s="180" t="s">
        <v>16</v>
      </c>
      <c r="P80" s="156" t="s">
        <v>34</v>
      </c>
      <c r="Q80" s="157"/>
      <c r="R80" s="158"/>
    </row>
    <row r="81" spans="1:121" s="3" customFormat="1" ht="64.5" customHeight="1" x14ac:dyDescent="0.2">
      <c r="A81" s="127"/>
      <c r="B81" s="129"/>
      <c r="C81" s="122"/>
      <c r="D81" s="19" t="s">
        <v>12</v>
      </c>
      <c r="E81" s="12">
        <f>SUM(F81+G81+H81+M81+N81)</f>
        <v>1051550.9397800001</v>
      </c>
      <c r="F81" s="12">
        <v>0</v>
      </c>
      <c r="G81" s="12">
        <v>0</v>
      </c>
      <c r="H81" s="132">
        <v>450803.52215999999</v>
      </c>
      <c r="I81" s="140"/>
      <c r="J81" s="140"/>
      <c r="K81" s="140"/>
      <c r="L81" s="141"/>
      <c r="M81" s="12">
        <v>300075.41762000002</v>
      </c>
      <c r="N81" s="12">
        <v>300672</v>
      </c>
      <c r="O81" s="231"/>
      <c r="P81" s="159"/>
      <c r="Q81" s="160"/>
      <c r="R81" s="161"/>
    </row>
    <row r="82" spans="1:121" s="3" customFormat="1" ht="32.25" customHeight="1" x14ac:dyDescent="0.2">
      <c r="A82" s="145"/>
      <c r="B82" s="148" t="s">
        <v>101</v>
      </c>
      <c r="C82" s="156"/>
      <c r="D82" s="240"/>
      <c r="E82" s="196" t="s">
        <v>42</v>
      </c>
      <c r="F82" s="164" t="s">
        <v>5</v>
      </c>
      <c r="G82" s="137" t="s">
        <v>6</v>
      </c>
      <c r="H82" s="137" t="s">
        <v>88</v>
      </c>
      <c r="I82" s="135" t="s">
        <v>37</v>
      </c>
      <c r="J82" s="136"/>
      <c r="K82" s="136"/>
      <c r="L82" s="136"/>
      <c r="M82" s="137" t="s">
        <v>8</v>
      </c>
      <c r="N82" s="137" t="s">
        <v>23</v>
      </c>
      <c r="O82" s="233"/>
      <c r="P82" s="86"/>
      <c r="Q82" s="86"/>
      <c r="R82" s="87"/>
    </row>
    <row r="83" spans="1:121" s="3" customFormat="1" ht="30.75" customHeight="1" x14ac:dyDescent="0.2">
      <c r="A83" s="146"/>
      <c r="B83" s="149"/>
      <c r="C83" s="238"/>
      <c r="D83" s="241"/>
      <c r="E83" s="197"/>
      <c r="F83" s="165"/>
      <c r="G83" s="138"/>
      <c r="H83" s="179"/>
      <c r="I83" s="99" t="s">
        <v>90</v>
      </c>
      <c r="J83" s="99" t="s">
        <v>91</v>
      </c>
      <c r="K83" s="99" t="s">
        <v>92</v>
      </c>
      <c r="L83" s="99" t="s">
        <v>93</v>
      </c>
      <c r="M83" s="138"/>
      <c r="N83" s="138"/>
      <c r="O83" s="233"/>
      <c r="P83" s="86"/>
      <c r="Q83" s="86"/>
      <c r="R83" s="87"/>
    </row>
    <row r="84" spans="1:121" s="3" customFormat="1" ht="26.25" customHeight="1" x14ac:dyDescent="0.2">
      <c r="A84" s="147"/>
      <c r="B84" s="149"/>
      <c r="C84" s="239"/>
      <c r="D84" s="241"/>
      <c r="E84" s="80">
        <f>SUM(F84:H84,M84:N84)</f>
        <v>83017</v>
      </c>
      <c r="F84" s="80">
        <v>0</v>
      </c>
      <c r="G84" s="100">
        <v>0</v>
      </c>
      <c r="H84" s="101">
        <f>SUM(L84)</f>
        <v>83017</v>
      </c>
      <c r="I84" s="103">
        <v>0</v>
      </c>
      <c r="J84" s="103">
        <v>0</v>
      </c>
      <c r="K84" s="103">
        <v>82118</v>
      </c>
      <c r="L84" s="103">
        <v>83017</v>
      </c>
      <c r="M84" s="80">
        <v>0</v>
      </c>
      <c r="N84" s="80">
        <v>0</v>
      </c>
      <c r="O84" s="233"/>
      <c r="P84" s="86"/>
      <c r="Q84" s="86"/>
      <c r="R84" s="87"/>
    </row>
    <row r="85" spans="1:121" s="3" customFormat="1" ht="18" customHeight="1" x14ac:dyDescent="0.2">
      <c r="A85" s="235" t="s">
        <v>13</v>
      </c>
      <c r="B85" s="236"/>
      <c r="C85" s="236"/>
      <c r="D85" s="237"/>
      <c r="E85" s="67">
        <f>SUM(E87+E86)</f>
        <v>10512878.72003</v>
      </c>
      <c r="F85" s="74">
        <f>SUM(F87+F86)</f>
        <v>2957407.9219900002</v>
      </c>
      <c r="G85" s="13">
        <f>SUM(G87+G86)</f>
        <v>2439866.1757800002</v>
      </c>
      <c r="H85" s="139">
        <f>SUM(H87+H86)</f>
        <v>1999464.6944899997</v>
      </c>
      <c r="I85" s="140"/>
      <c r="J85" s="140"/>
      <c r="K85" s="140"/>
      <c r="L85" s="141"/>
      <c r="M85" s="67">
        <f>SUM(M87+M86)</f>
        <v>1761636.92777</v>
      </c>
      <c r="N85" s="67">
        <f>SUM(N87+N86)</f>
        <v>1354503</v>
      </c>
      <c r="O85" s="142"/>
      <c r="P85" s="70"/>
      <c r="Q85" s="70"/>
      <c r="R85" s="71"/>
    </row>
    <row r="86" spans="1:121" s="3" customFormat="1" ht="16.5" customHeight="1" x14ac:dyDescent="0.2">
      <c r="A86" s="187" t="s">
        <v>11</v>
      </c>
      <c r="B86" s="188"/>
      <c r="C86" s="188"/>
      <c r="D86" s="189"/>
      <c r="E86" s="67">
        <f>SUM(E23+E52)</f>
        <v>3503638.74</v>
      </c>
      <c r="F86" s="74">
        <f>SUM(F23+F52)</f>
        <v>1747671.8900000001</v>
      </c>
      <c r="G86" s="13">
        <f>SUM(G23+G52)</f>
        <v>962577.01300000004</v>
      </c>
      <c r="H86" s="139">
        <f>SUM(H52+H23)</f>
        <v>414755.48199999996</v>
      </c>
      <c r="I86" s="140"/>
      <c r="J86" s="140"/>
      <c r="K86" s="140"/>
      <c r="L86" s="141"/>
      <c r="M86" s="67">
        <f>SUM(M52+M23)</f>
        <v>378634.35499999998</v>
      </c>
      <c r="N86" s="67">
        <f>SUM(N52+N23)</f>
        <v>0</v>
      </c>
      <c r="O86" s="143"/>
      <c r="P86" s="20"/>
      <c r="Q86" s="20"/>
      <c r="R86" s="28"/>
    </row>
    <row r="87" spans="1:121" s="3" customFormat="1" ht="15" customHeight="1" x14ac:dyDescent="0.2">
      <c r="A87" s="187" t="s">
        <v>12</v>
      </c>
      <c r="B87" s="188"/>
      <c r="C87" s="188"/>
      <c r="D87" s="189"/>
      <c r="E87" s="67">
        <f>SUM(E53+E48+E24)</f>
        <v>7009239.9800300002</v>
      </c>
      <c r="F87" s="74">
        <f>SUM(F24+F53)</f>
        <v>1209736.03199</v>
      </c>
      <c r="G87" s="83">
        <f>SUM(G24+G53)</f>
        <v>1477289.1627800001</v>
      </c>
      <c r="H87" s="139">
        <f>SUM(H53+H47+H24)</f>
        <v>1584709.2124899998</v>
      </c>
      <c r="I87" s="140"/>
      <c r="J87" s="140"/>
      <c r="K87" s="140"/>
      <c r="L87" s="141"/>
      <c r="M87" s="13">
        <f>SUM(M53+M47+M24)</f>
        <v>1383002.57277</v>
      </c>
      <c r="N87" s="13">
        <f>SUM(N53+N47+N24)</f>
        <v>1354503</v>
      </c>
      <c r="O87" s="144"/>
      <c r="P87" s="29"/>
      <c r="Q87" s="30"/>
      <c r="R87" s="31"/>
    </row>
    <row r="88" spans="1:121" s="66" customFormat="1" ht="19.5" customHeight="1" x14ac:dyDescent="0.25">
      <c r="A88" s="123" t="s">
        <v>65</v>
      </c>
      <c r="B88" s="124"/>
      <c r="C88" s="124"/>
      <c r="D88" s="124"/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O88" s="12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5"/>
      <c r="BR88" s="65"/>
      <c r="BS88" s="65"/>
      <c r="BT88" s="65"/>
      <c r="BU88" s="65"/>
      <c r="BV88" s="65"/>
      <c r="BW88" s="65"/>
      <c r="BX88" s="65"/>
      <c r="BY88" s="65"/>
      <c r="BZ88" s="65"/>
      <c r="CA88" s="65"/>
      <c r="CB88" s="65"/>
      <c r="CC88" s="65"/>
      <c r="CD88" s="65"/>
      <c r="CE88" s="65"/>
      <c r="CF88" s="65"/>
      <c r="CG88" s="65"/>
      <c r="CH88" s="65"/>
      <c r="CI88" s="65"/>
      <c r="CJ88" s="65"/>
      <c r="CK88" s="65"/>
      <c r="CL88" s="65"/>
      <c r="CM88" s="65"/>
      <c r="CN88" s="65"/>
      <c r="CO88" s="65"/>
      <c r="CP88" s="65"/>
      <c r="CQ88" s="65"/>
      <c r="CR88" s="65"/>
      <c r="CS88" s="65"/>
      <c r="CT88" s="65"/>
      <c r="CU88" s="65"/>
      <c r="CV88" s="65"/>
      <c r="CW88" s="65"/>
      <c r="CX88" s="65"/>
      <c r="CY88" s="65"/>
      <c r="CZ88" s="65"/>
      <c r="DA88" s="65"/>
      <c r="DB88" s="65"/>
      <c r="DC88" s="65"/>
      <c r="DD88" s="65"/>
      <c r="DE88" s="65"/>
      <c r="DF88" s="65"/>
      <c r="DG88" s="65"/>
      <c r="DH88" s="65"/>
      <c r="DI88" s="65"/>
      <c r="DJ88" s="65"/>
      <c r="DK88" s="65"/>
      <c r="DL88" s="65"/>
      <c r="DM88" s="65"/>
      <c r="DN88" s="65"/>
      <c r="DO88" s="65"/>
      <c r="DP88" s="65"/>
      <c r="DQ88" s="65"/>
    </row>
    <row r="89" spans="1:121" s="3" customFormat="1" ht="19.5" customHeight="1" x14ac:dyDescent="0.2">
      <c r="A89" s="126" t="s">
        <v>70</v>
      </c>
      <c r="B89" s="119" t="s">
        <v>66</v>
      </c>
      <c r="C89" s="121" t="s">
        <v>64</v>
      </c>
      <c r="D89" s="93" t="s">
        <v>9</v>
      </c>
      <c r="E89" s="101">
        <f>SUM(F89:N89)</f>
        <v>10998.023069999999</v>
      </c>
      <c r="F89" s="101">
        <f t="shared" ref="F89:N89" si="3">SUM(F90)</f>
        <v>0</v>
      </c>
      <c r="G89" s="101">
        <f t="shared" si="3"/>
        <v>0</v>
      </c>
      <c r="H89" s="132">
        <f t="shared" si="3"/>
        <v>10998.023069999999</v>
      </c>
      <c r="I89" s="133"/>
      <c r="J89" s="133"/>
      <c r="K89" s="133"/>
      <c r="L89" s="134"/>
      <c r="M89" s="101">
        <f t="shared" si="3"/>
        <v>0</v>
      </c>
      <c r="N89" s="101">
        <f t="shared" si="3"/>
        <v>0</v>
      </c>
      <c r="O89" s="121" t="s">
        <v>16</v>
      </c>
      <c r="P89" s="24"/>
      <c r="Q89" s="25"/>
      <c r="R89" s="25"/>
      <c r="S89" s="20"/>
      <c r="T89" s="20"/>
      <c r="U89" s="20"/>
      <c r="V89" s="20"/>
      <c r="W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  <c r="DA89" s="20"/>
      <c r="DB89" s="20"/>
      <c r="DC89" s="20"/>
      <c r="DD89" s="20"/>
      <c r="DE89" s="20"/>
      <c r="DF89" s="20"/>
      <c r="DG89" s="20"/>
      <c r="DH89" s="20"/>
      <c r="DI89" s="20"/>
      <c r="DJ89" s="20"/>
      <c r="DK89" s="20"/>
      <c r="DL89" s="20"/>
      <c r="DM89" s="20"/>
      <c r="DN89" s="20"/>
      <c r="DO89" s="20"/>
      <c r="DP89" s="20"/>
      <c r="DQ89" s="20"/>
    </row>
    <row r="90" spans="1:121" s="3" customFormat="1" ht="51.75" customHeight="1" x14ac:dyDescent="0.2">
      <c r="A90" s="127"/>
      <c r="B90" s="120"/>
      <c r="C90" s="122"/>
      <c r="D90" s="19" t="s">
        <v>12</v>
      </c>
      <c r="E90" s="101">
        <f>SUM(F90:N90)</f>
        <v>10998.023069999999</v>
      </c>
      <c r="F90" s="101">
        <v>0</v>
      </c>
      <c r="G90" s="101">
        <v>0</v>
      </c>
      <c r="H90" s="132">
        <f>SUM(H92,H94)</f>
        <v>10998.023069999999</v>
      </c>
      <c r="I90" s="133"/>
      <c r="J90" s="133"/>
      <c r="K90" s="133"/>
      <c r="L90" s="134"/>
      <c r="M90" s="101">
        <v>0</v>
      </c>
      <c r="N90" s="101">
        <f>SUM(N91+N93)</f>
        <v>0</v>
      </c>
      <c r="O90" s="122"/>
      <c r="P90" s="29"/>
      <c r="Q90" s="30"/>
      <c r="R90" s="31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</row>
    <row r="91" spans="1:121" s="3" customFormat="1" ht="28.5" customHeight="1" x14ac:dyDescent="0.2">
      <c r="A91" s="126" t="s">
        <v>73</v>
      </c>
      <c r="B91" s="119" t="s">
        <v>67</v>
      </c>
      <c r="C91" s="121" t="s">
        <v>64</v>
      </c>
      <c r="D91" s="93" t="s">
        <v>9</v>
      </c>
      <c r="E91" s="101">
        <f>SUM(F91+G91+H91+M91+N91)</f>
        <v>2025.33</v>
      </c>
      <c r="F91" s="101">
        <v>0</v>
      </c>
      <c r="G91" s="101">
        <v>0</v>
      </c>
      <c r="H91" s="132">
        <f>SUM(H92)</f>
        <v>2025.33</v>
      </c>
      <c r="I91" s="133"/>
      <c r="J91" s="133"/>
      <c r="K91" s="133"/>
      <c r="L91" s="134"/>
      <c r="M91" s="73">
        <f>SUM(M92)</f>
        <v>0</v>
      </c>
      <c r="N91" s="73">
        <f>SUM(N92)</f>
        <v>0</v>
      </c>
      <c r="O91" s="130" t="s">
        <v>105</v>
      </c>
      <c r="P91" s="24"/>
      <c r="Q91" s="25"/>
      <c r="R91" s="26"/>
    </row>
    <row r="92" spans="1:121" s="3" customFormat="1" ht="86.25" customHeight="1" x14ac:dyDescent="0.2">
      <c r="A92" s="127"/>
      <c r="B92" s="120"/>
      <c r="C92" s="122"/>
      <c r="D92" s="19" t="s">
        <v>12</v>
      </c>
      <c r="E92" s="101">
        <f>SUM(F92+G92+H92+M92+N92)</f>
        <v>2025.33</v>
      </c>
      <c r="F92" s="101">
        <v>0</v>
      </c>
      <c r="G92" s="101">
        <v>0</v>
      </c>
      <c r="H92" s="132">
        <v>2025.33</v>
      </c>
      <c r="I92" s="133"/>
      <c r="J92" s="133"/>
      <c r="K92" s="133"/>
      <c r="L92" s="134"/>
      <c r="M92" s="101">
        <f>SUM(M96+M93)</f>
        <v>0</v>
      </c>
      <c r="N92" s="101">
        <f>SUM(N93+N96)</f>
        <v>0</v>
      </c>
      <c r="O92" s="131"/>
      <c r="P92" s="29"/>
      <c r="Q92" s="30"/>
      <c r="R92" s="31"/>
    </row>
    <row r="93" spans="1:121" s="3" customFormat="1" ht="19.5" customHeight="1" x14ac:dyDescent="0.2">
      <c r="A93" s="126" t="s">
        <v>74</v>
      </c>
      <c r="B93" s="119" t="s">
        <v>68</v>
      </c>
      <c r="C93" s="121" t="s">
        <v>64</v>
      </c>
      <c r="D93" s="93" t="s">
        <v>9</v>
      </c>
      <c r="E93" s="101">
        <f>SUM(F93:N93)</f>
        <v>8972.6930699999994</v>
      </c>
      <c r="F93" s="101">
        <v>0</v>
      </c>
      <c r="G93" s="101">
        <v>0</v>
      </c>
      <c r="H93" s="132">
        <f>SUM(H94)</f>
        <v>8972.6930699999994</v>
      </c>
      <c r="I93" s="133"/>
      <c r="J93" s="133"/>
      <c r="K93" s="133"/>
      <c r="L93" s="134"/>
      <c r="M93" s="73">
        <f>SUM(M94)</f>
        <v>0</v>
      </c>
      <c r="N93" s="73">
        <v>0</v>
      </c>
      <c r="O93" s="121" t="s">
        <v>10</v>
      </c>
      <c r="P93" s="24"/>
      <c r="Q93" s="25"/>
      <c r="R93" s="26"/>
    </row>
    <row r="94" spans="1:121" s="3" customFormat="1" ht="51.75" customHeight="1" x14ac:dyDescent="0.2">
      <c r="A94" s="127"/>
      <c r="B94" s="120"/>
      <c r="C94" s="122"/>
      <c r="D94" s="19" t="s">
        <v>12</v>
      </c>
      <c r="E94" s="101">
        <f>SUM(F94:N94)</f>
        <v>8972.6930699999994</v>
      </c>
      <c r="F94" s="101">
        <v>0</v>
      </c>
      <c r="G94" s="101">
        <v>0</v>
      </c>
      <c r="H94" s="132">
        <v>8972.6930699999994</v>
      </c>
      <c r="I94" s="202"/>
      <c r="J94" s="202"/>
      <c r="K94" s="202"/>
      <c r="L94" s="203"/>
      <c r="M94" s="101">
        <v>0</v>
      </c>
      <c r="N94" s="101">
        <v>0</v>
      </c>
      <c r="O94" s="122"/>
      <c r="P94" s="29"/>
      <c r="Q94" s="30"/>
      <c r="R94" s="31"/>
    </row>
    <row r="95" spans="1:121" s="3" customFormat="1" ht="22.5" customHeight="1" x14ac:dyDescent="0.2">
      <c r="A95" s="193" t="s">
        <v>13</v>
      </c>
      <c r="B95" s="194"/>
      <c r="C95" s="194"/>
      <c r="D95" s="195"/>
      <c r="E95" s="102">
        <f>SUM(F95:N95)</f>
        <v>10998.023069999999</v>
      </c>
      <c r="F95" s="13">
        <f>SUM(F89)</f>
        <v>0</v>
      </c>
      <c r="G95" s="13">
        <v>0</v>
      </c>
      <c r="H95" s="200">
        <f>SUM(H89)</f>
        <v>10998.023069999999</v>
      </c>
      <c r="I95" s="133"/>
      <c r="J95" s="133"/>
      <c r="K95" s="133"/>
      <c r="L95" s="134"/>
      <c r="M95" s="13">
        <f>SUM(M89)</f>
        <v>0</v>
      </c>
      <c r="N95" s="13">
        <v>0</v>
      </c>
      <c r="O95" s="196"/>
      <c r="P95" s="20"/>
      <c r="Q95" s="20"/>
      <c r="R95" s="28"/>
    </row>
    <row r="96" spans="1:121" s="3" customFormat="1" ht="22.5" customHeight="1" x14ac:dyDescent="0.2">
      <c r="A96" s="193" t="s">
        <v>12</v>
      </c>
      <c r="B96" s="194"/>
      <c r="C96" s="194"/>
      <c r="D96" s="195"/>
      <c r="E96" s="102">
        <f>SUM(F96+G96+H96+M96+N96)</f>
        <v>10998.023069999999</v>
      </c>
      <c r="F96" s="13">
        <f>SUM(F90)</f>
        <v>0</v>
      </c>
      <c r="G96" s="13">
        <v>0</v>
      </c>
      <c r="H96" s="200">
        <f>SUM(H89)</f>
        <v>10998.023069999999</v>
      </c>
      <c r="I96" s="133"/>
      <c r="J96" s="133"/>
      <c r="K96" s="133"/>
      <c r="L96" s="134"/>
      <c r="M96" s="13">
        <f>SUM(M89)</f>
        <v>0</v>
      </c>
      <c r="N96" s="13">
        <v>0</v>
      </c>
      <c r="O96" s="197"/>
      <c r="P96" s="20"/>
      <c r="Q96" s="20"/>
      <c r="R96" s="28"/>
    </row>
    <row r="97" spans="1:18" s="3" customFormat="1" ht="22.5" customHeight="1" x14ac:dyDescent="0.2">
      <c r="A97" s="204" t="s">
        <v>69</v>
      </c>
      <c r="B97" s="205"/>
      <c r="C97" s="205"/>
      <c r="D97" s="205"/>
      <c r="E97" s="205"/>
      <c r="F97" s="205"/>
      <c r="G97" s="205"/>
      <c r="H97" s="205"/>
      <c r="I97" s="205"/>
      <c r="J97" s="205"/>
      <c r="K97" s="205"/>
      <c r="L97" s="205"/>
      <c r="M97" s="205"/>
      <c r="N97" s="205"/>
      <c r="O97" s="206"/>
      <c r="P97" s="20"/>
      <c r="Q97" s="20"/>
      <c r="R97" s="28"/>
    </row>
    <row r="98" spans="1:18" s="3" customFormat="1" ht="24" customHeight="1" x14ac:dyDescent="0.2">
      <c r="A98" s="126" t="s">
        <v>70</v>
      </c>
      <c r="B98" s="190" t="s">
        <v>18</v>
      </c>
      <c r="C98" s="121" t="s">
        <v>24</v>
      </c>
      <c r="D98" s="93" t="s">
        <v>9</v>
      </c>
      <c r="E98" s="112">
        <f>SUM(F98+G98+H98+M98+N98)</f>
        <v>309027.95403000002</v>
      </c>
      <c r="F98" s="112">
        <f>SUM(F99)</f>
        <v>60353.142999999996</v>
      </c>
      <c r="G98" s="112">
        <f>SUM(G103+G101)</f>
        <v>58812.63031</v>
      </c>
      <c r="H98" s="132">
        <f>SUM(H100+H102)</f>
        <v>67893.616720000005</v>
      </c>
      <c r="I98" s="133"/>
      <c r="J98" s="133"/>
      <c r="K98" s="133"/>
      <c r="L98" s="134"/>
      <c r="M98" s="73">
        <f>SUM(M99)</f>
        <v>60984.281999999999</v>
      </c>
      <c r="N98" s="73">
        <f>SUM(N99)</f>
        <v>60984.281999999999</v>
      </c>
      <c r="O98" s="121" t="s">
        <v>16</v>
      </c>
      <c r="P98" s="24"/>
      <c r="Q98" s="25"/>
      <c r="R98" s="26"/>
    </row>
    <row r="99" spans="1:18" s="3" customFormat="1" ht="51.75" customHeight="1" x14ac:dyDescent="0.2">
      <c r="A99" s="127"/>
      <c r="B99" s="191"/>
      <c r="C99" s="122"/>
      <c r="D99" s="111" t="s">
        <v>12</v>
      </c>
      <c r="E99" s="112">
        <f>SUM(F99+G99+H99+M99+N99)</f>
        <v>309027.95403000002</v>
      </c>
      <c r="F99" s="112">
        <f>SUM(F101+F102)</f>
        <v>60353.142999999996</v>
      </c>
      <c r="G99" s="112">
        <f>SUM(G101+G102)</f>
        <v>58812.63031</v>
      </c>
      <c r="H99" s="132">
        <f>SUM(H102+H100)</f>
        <v>67893.616720000005</v>
      </c>
      <c r="I99" s="133"/>
      <c r="J99" s="133"/>
      <c r="K99" s="133"/>
      <c r="L99" s="134"/>
      <c r="M99" s="112">
        <f>SUM(M102+M100)</f>
        <v>60984.281999999999</v>
      </c>
      <c r="N99" s="112">
        <f>SUM(N100+N102)</f>
        <v>60984.281999999999</v>
      </c>
      <c r="O99" s="122"/>
      <c r="P99" s="29"/>
      <c r="Q99" s="30"/>
      <c r="R99" s="31"/>
    </row>
    <row r="100" spans="1:18" s="3" customFormat="1" ht="23.25" customHeight="1" x14ac:dyDescent="0.2">
      <c r="A100" s="126" t="s">
        <v>73</v>
      </c>
      <c r="B100" s="128" t="s">
        <v>104</v>
      </c>
      <c r="C100" s="121" t="s">
        <v>24</v>
      </c>
      <c r="D100" s="19" t="s">
        <v>9</v>
      </c>
      <c r="E100" s="90">
        <f t="shared" ref="E100:E101" si="4">SUM(F100+G100+H100+M100+N100)</f>
        <v>0</v>
      </c>
      <c r="F100" s="90">
        <v>0</v>
      </c>
      <c r="G100" s="90">
        <v>0</v>
      </c>
      <c r="H100" s="132">
        <v>0</v>
      </c>
      <c r="I100" s="140"/>
      <c r="J100" s="140"/>
      <c r="K100" s="140"/>
      <c r="L100" s="141"/>
      <c r="M100" s="90">
        <v>0</v>
      </c>
      <c r="N100" s="90">
        <v>0</v>
      </c>
      <c r="O100" s="121" t="s">
        <v>16</v>
      </c>
      <c r="P100" s="156" t="s">
        <v>35</v>
      </c>
      <c r="Q100" s="157"/>
      <c r="R100" s="158"/>
    </row>
    <row r="101" spans="1:18" s="3" customFormat="1" ht="141" customHeight="1" x14ac:dyDescent="0.2">
      <c r="A101" s="127"/>
      <c r="B101" s="129"/>
      <c r="C101" s="122"/>
      <c r="D101" s="19" t="s">
        <v>12</v>
      </c>
      <c r="E101" s="90">
        <f t="shared" si="4"/>
        <v>0</v>
      </c>
      <c r="F101" s="90">
        <v>0</v>
      </c>
      <c r="G101" s="90">
        <v>0</v>
      </c>
      <c r="H101" s="132">
        <v>0</v>
      </c>
      <c r="I101" s="140"/>
      <c r="J101" s="140"/>
      <c r="K101" s="140"/>
      <c r="L101" s="141"/>
      <c r="M101" s="90">
        <v>0</v>
      </c>
      <c r="N101" s="90">
        <v>0</v>
      </c>
      <c r="O101" s="122"/>
      <c r="P101" s="159"/>
      <c r="Q101" s="160"/>
      <c r="R101" s="161"/>
    </row>
    <row r="102" spans="1:18" s="3" customFormat="1" ht="21" customHeight="1" x14ac:dyDescent="0.2">
      <c r="A102" s="126" t="s">
        <v>74</v>
      </c>
      <c r="B102" s="128" t="s">
        <v>19</v>
      </c>
      <c r="C102" s="121" t="s">
        <v>24</v>
      </c>
      <c r="D102" s="19" t="s">
        <v>9</v>
      </c>
      <c r="E102" s="90">
        <f>SUM(F102+G102+H102+M102+N102)</f>
        <v>309027.95403000002</v>
      </c>
      <c r="F102" s="90">
        <f>SUM(F103)</f>
        <v>60353.142999999996</v>
      </c>
      <c r="G102" s="90">
        <f>SUM(G103)</f>
        <v>58812.63031</v>
      </c>
      <c r="H102" s="132">
        <f>SUM(H103)</f>
        <v>67893.616720000005</v>
      </c>
      <c r="I102" s="140"/>
      <c r="J102" s="140"/>
      <c r="K102" s="140"/>
      <c r="L102" s="141"/>
      <c r="M102" s="90">
        <f>SUM(M103)</f>
        <v>60984.281999999999</v>
      </c>
      <c r="N102" s="90">
        <f>SUM(N103)</f>
        <v>60984.281999999999</v>
      </c>
      <c r="O102" s="121" t="s">
        <v>16</v>
      </c>
      <c r="P102" s="156" t="s">
        <v>36</v>
      </c>
      <c r="Q102" s="157"/>
      <c r="R102" s="158"/>
    </row>
    <row r="103" spans="1:18" s="3" customFormat="1" ht="54.75" customHeight="1" x14ac:dyDescent="0.2">
      <c r="A103" s="127"/>
      <c r="B103" s="129"/>
      <c r="C103" s="122"/>
      <c r="D103" s="19" t="s">
        <v>12</v>
      </c>
      <c r="E103" s="90">
        <f>SUM(F103+G103+H103+M103+N103)</f>
        <v>309027.95403000002</v>
      </c>
      <c r="F103" s="90">
        <v>60353.142999999996</v>
      </c>
      <c r="G103" s="90">
        <v>58812.63031</v>
      </c>
      <c r="H103" s="132">
        <v>67893.616720000005</v>
      </c>
      <c r="I103" s="140"/>
      <c r="J103" s="140"/>
      <c r="K103" s="140"/>
      <c r="L103" s="141"/>
      <c r="M103" s="90">
        <v>60984.281999999999</v>
      </c>
      <c r="N103" s="90">
        <v>60984.281999999999</v>
      </c>
      <c r="O103" s="122"/>
      <c r="P103" s="159"/>
      <c r="Q103" s="160"/>
      <c r="R103" s="161"/>
    </row>
    <row r="104" spans="1:18" s="3" customFormat="1" ht="22.5" customHeight="1" x14ac:dyDescent="0.2">
      <c r="A104" s="193" t="s">
        <v>13</v>
      </c>
      <c r="B104" s="194"/>
      <c r="C104" s="194"/>
      <c r="D104" s="195"/>
      <c r="E104" s="40">
        <f>SUM(F104:N104)</f>
        <v>309027.95403000002</v>
      </c>
      <c r="F104" s="13">
        <f>SUM(F98)</f>
        <v>60353.142999999996</v>
      </c>
      <c r="G104" s="13">
        <f>SUM(G98)</f>
        <v>58812.63031</v>
      </c>
      <c r="H104" s="200">
        <f>SUM(H98)</f>
        <v>67893.616720000005</v>
      </c>
      <c r="I104" s="140"/>
      <c r="J104" s="140"/>
      <c r="K104" s="140"/>
      <c r="L104" s="141"/>
      <c r="M104" s="13">
        <f>SUM(M98)</f>
        <v>60984.281999999999</v>
      </c>
      <c r="N104" s="13">
        <f>SUM(N98)</f>
        <v>60984.281999999999</v>
      </c>
      <c r="O104" s="196"/>
      <c r="P104" s="20"/>
      <c r="Q104" s="20"/>
      <c r="R104" s="28"/>
    </row>
    <row r="105" spans="1:18" s="3" customFormat="1" ht="22.5" customHeight="1" x14ac:dyDescent="0.2">
      <c r="A105" s="193" t="s">
        <v>12</v>
      </c>
      <c r="B105" s="194"/>
      <c r="C105" s="194"/>
      <c r="D105" s="195"/>
      <c r="E105" s="43">
        <f>SUM(F105+G105+H105+M105+N105)</f>
        <v>309027.95403000002</v>
      </c>
      <c r="F105" s="13">
        <f>SUM(F99)</f>
        <v>60353.142999999996</v>
      </c>
      <c r="G105" s="13">
        <f>SUM(G99)</f>
        <v>58812.63031</v>
      </c>
      <c r="H105" s="200">
        <f>SUM(H98)</f>
        <v>67893.616720000005</v>
      </c>
      <c r="I105" s="140"/>
      <c r="J105" s="140"/>
      <c r="K105" s="140"/>
      <c r="L105" s="141"/>
      <c r="M105" s="13">
        <f>SUM(M98)</f>
        <v>60984.281999999999</v>
      </c>
      <c r="N105" s="13">
        <f>SUM(N99)</f>
        <v>60984.281999999999</v>
      </c>
      <c r="O105" s="197"/>
      <c r="P105" s="20"/>
      <c r="Q105" s="20"/>
      <c r="R105" s="28"/>
    </row>
    <row r="106" spans="1:18" s="3" customFormat="1" ht="22.5" customHeight="1" x14ac:dyDescent="0.2">
      <c r="A106" s="193" t="s">
        <v>20</v>
      </c>
      <c r="B106" s="194"/>
      <c r="C106" s="194"/>
      <c r="D106" s="195"/>
      <c r="E106" s="43">
        <f>SUM(F106:N106)</f>
        <v>12685962.319409998</v>
      </c>
      <c r="F106" s="13">
        <f>SUM(F107+F108)</f>
        <v>3265116.0249899998</v>
      </c>
      <c r="G106" s="13">
        <f>SUM(G107+G108)</f>
        <v>2732819.9455900001</v>
      </c>
      <c r="H106" s="200">
        <f>SUM(H107+H108)</f>
        <v>2367010.9035199997</v>
      </c>
      <c r="I106" s="140"/>
      <c r="J106" s="140"/>
      <c r="K106" s="140"/>
      <c r="L106" s="141"/>
      <c r="M106" s="13">
        <f>SUM(M108+M107)</f>
        <v>2625898.3154699998</v>
      </c>
      <c r="N106" s="13">
        <f>SUM(N107+N108)</f>
        <v>1695117.1298399998</v>
      </c>
      <c r="O106" s="196"/>
      <c r="P106" s="24"/>
      <c r="Q106" s="25"/>
      <c r="R106" s="26"/>
    </row>
    <row r="107" spans="1:18" s="3" customFormat="1" ht="22.5" customHeight="1" x14ac:dyDescent="0.2">
      <c r="A107" s="193" t="s">
        <v>11</v>
      </c>
      <c r="B107" s="194"/>
      <c r="C107" s="194"/>
      <c r="D107" s="195"/>
      <c r="E107" s="43">
        <f>SUM(F107+G107+H107+M107+N107)</f>
        <v>4428142.24</v>
      </c>
      <c r="F107" s="13">
        <f>SUM(F86+F19)</f>
        <v>1809414.8900000001</v>
      </c>
      <c r="G107" s="13">
        <f>SUM(G86+G19)</f>
        <v>1019781.013</v>
      </c>
      <c r="H107" s="200">
        <f>SUM(H19,H86)</f>
        <v>588988.38199999998</v>
      </c>
      <c r="I107" s="140"/>
      <c r="J107" s="140"/>
      <c r="K107" s="140"/>
      <c r="L107" s="141"/>
      <c r="M107" s="13">
        <f>SUM(M86+M19)</f>
        <v>850516.95499999996</v>
      </c>
      <c r="N107" s="13">
        <f>SUM(N86+N19)</f>
        <v>159441</v>
      </c>
      <c r="O107" s="198"/>
      <c r="P107" s="20"/>
      <c r="Q107" s="20"/>
      <c r="R107" s="28"/>
    </row>
    <row r="108" spans="1:18" s="3" customFormat="1" ht="22.5" customHeight="1" x14ac:dyDescent="0.2">
      <c r="A108" s="193" t="s">
        <v>12</v>
      </c>
      <c r="B108" s="194"/>
      <c r="C108" s="194"/>
      <c r="D108" s="195"/>
      <c r="E108" s="43">
        <f>SUM(F108+G108+H108+M108+N108)</f>
        <v>8257820.0794099988</v>
      </c>
      <c r="F108" s="13">
        <f>SUM(F105+F87+F20)</f>
        <v>1455701.1349899999</v>
      </c>
      <c r="G108" s="13">
        <f>SUM(G105+G87+G20)</f>
        <v>1713038.9325900001</v>
      </c>
      <c r="H108" s="200">
        <f>SUM(H105,H96,H87,H20)</f>
        <v>1778022.5215199997</v>
      </c>
      <c r="I108" s="139"/>
      <c r="J108" s="139"/>
      <c r="K108" s="139"/>
      <c r="L108" s="201"/>
      <c r="M108" s="13">
        <f>SUM(M105+M87+M20)</f>
        <v>1775381.3604699997</v>
      </c>
      <c r="N108" s="13">
        <f>SUM(N105+N87+N20)</f>
        <v>1535676.1298399998</v>
      </c>
      <c r="O108" s="197"/>
      <c r="P108" s="29"/>
      <c r="Q108" s="30"/>
      <c r="R108" s="31"/>
    </row>
    <row r="109" spans="1:18" s="3" customFormat="1" ht="12.75" customHeight="1" x14ac:dyDescent="0.2">
      <c r="A109" s="6"/>
      <c r="B109" s="7"/>
      <c r="C109" s="7"/>
      <c r="D109" s="8"/>
      <c r="E109" s="37"/>
      <c r="F109" s="9"/>
      <c r="G109" s="9"/>
      <c r="H109" s="9"/>
      <c r="I109" s="9"/>
      <c r="J109" s="9"/>
      <c r="K109" s="9"/>
      <c r="L109" s="9"/>
      <c r="M109" s="9"/>
      <c r="N109" s="9"/>
      <c r="O109" s="22" t="s">
        <v>100</v>
      </c>
    </row>
    <row r="110" spans="1:18" s="3" customFormat="1" x14ac:dyDescent="0.2">
      <c r="A110" s="10" t="s">
        <v>112</v>
      </c>
      <c r="B110" s="10"/>
      <c r="C110" s="10"/>
      <c r="D110" s="10"/>
      <c r="E110" s="38"/>
      <c r="F110" s="5"/>
      <c r="G110" s="5"/>
      <c r="H110" s="5"/>
      <c r="I110" s="5"/>
      <c r="J110" s="5"/>
      <c r="K110" s="5"/>
      <c r="L110" s="5"/>
      <c r="M110" s="5"/>
      <c r="N110" s="5"/>
      <c r="O110" s="4" t="s">
        <v>113</v>
      </c>
    </row>
    <row r="111" spans="1:18" s="3" customFormat="1" x14ac:dyDescent="0.2">
      <c r="A111" s="192"/>
      <c r="B111" s="192"/>
      <c r="C111" s="192"/>
      <c r="D111" s="192"/>
      <c r="E111" s="38"/>
      <c r="F111" s="5"/>
      <c r="G111" s="5"/>
      <c r="H111" s="5"/>
      <c r="I111" s="5"/>
      <c r="J111" s="5"/>
      <c r="K111" s="5"/>
      <c r="L111" s="5"/>
      <c r="M111" s="5"/>
      <c r="N111" s="5"/>
      <c r="O111" s="4"/>
    </row>
    <row r="112" spans="1:18" s="3" customFormat="1" x14ac:dyDescent="0.2">
      <c r="A112" s="46"/>
      <c r="B112" s="4"/>
      <c r="C112" s="11"/>
      <c r="D112" s="4"/>
      <c r="E112" s="36"/>
      <c r="F112" s="5"/>
      <c r="G112" s="5"/>
      <c r="H112" s="5"/>
      <c r="I112" s="5"/>
      <c r="J112" s="5"/>
      <c r="K112" s="5"/>
      <c r="L112" s="5"/>
      <c r="M112" s="5"/>
      <c r="N112" s="5"/>
      <c r="O112" s="15"/>
    </row>
    <row r="113" spans="1:15" s="2" customFormat="1" ht="39.75" customHeight="1" x14ac:dyDescent="0.2">
      <c r="A113" s="199" t="s">
        <v>107</v>
      </c>
      <c r="B113" s="199"/>
      <c r="C113" s="199"/>
      <c r="D113" s="199"/>
      <c r="E113" s="199"/>
      <c r="F113" s="199"/>
      <c r="G113" s="199"/>
      <c r="H113" s="199"/>
      <c r="I113" s="199"/>
      <c r="J113" s="199"/>
      <c r="K113" s="199"/>
      <c r="L113" s="5"/>
      <c r="M113" s="5"/>
      <c r="N113" s="5"/>
      <c r="O113" s="4" t="s">
        <v>108</v>
      </c>
    </row>
    <row r="114" spans="1:15" s="2" customFormat="1" ht="18" customHeight="1" x14ac:dyDescent="0.2">
      <c r="A114" s="192"/>
      <c r="B114" s="192"/>
      <c r="C114" s="192"/>
      <c r="D114" s="192"/>
      <c r="E114" s="38"/>
      <c r="F114" s="5"/>
      <c r="G114" s="5"/>
      <c r="H114" s="5"/>
      <c r="I114" s="5"/>
      <c r="J114" s="5"/>
      <c r="K114" s="5"/>
      <c r="L114" s="5"/>
      <c r="M114" s="5"/>
      <c r="N114" s="5"/>
      <c r="O114" s="15"/>
    </row>
    <row r="115" spans="1:15" s="2" customFormat="1" ht="15.75" customHeight="1" x14ac:dyDescent="0.2">
      <c r="A115" s="192"/>
      <c r="B115" s="192"/>
      <c r="C115" s="192"/>
      <c r="D115" s="192"/>
      <c r="E115" s="38"/>
      <c r="F115" s="5"/>
      <c r="G115" s="5"/>
      <c r="H115" s="5"/>
      <c r="I115" s="5"/>
      <c r="J115" s="5"/>
      <c r="K115" s="5"/>
      <c r="L115" s="5"/>
      <c r="M115" s="5"/>
      <c r="N115" s="5"/>
      <c r="O115" s="11"/>
    </row>
    <row r="116" spans="1:15" s="2" customFormat="1" ht="13.5" customHeight="1" x14ac:dyDescent="0.2">
      <c r="A116" s="192"/>
      <c r="B116" s="192"/>
      <c r="C116" s="192"/>
      <c r="D116" s="192"/>
      <c r="E116" s="38"/>
      <c r="F116" s="5"/>
      <c r="G116" s="5"/>
      <c r="H116" s="5"/>
      <c r="I116" s="5"/>
      <c r="J116" s="5"/>
      <c r="K116" s="5"/>
      <c r="L116" s="5"/>
      <c r="M116" s="5"/>
      <c r="N116" s="5"/>
      <c r="O116" s="4"/>
    </row>
    <row r="117" spans="1:15" s="2" customFormat="1" x14ac:dyDescent="0.2">
      <c r="A117" s="3"/>
      <c r="B117" s="3"/>
      <c r="C117" s="3"/>
      <c r="D117" s="3"/>
      <c r="E117" s="36"/>
      <c r="F117" s="118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">
      <c r="A118" s="3"/>
      <c r="B118" s="3"/>
      <c r="C118" s="3"/>
      <c r="D118" s="3"/>
      <c r="E118" s="36"/>
      <c r="G118" s="3"/>
      <c r="H118" s="3"/>
      <c r="I118" s="3"/>
      <c r="J118" s="3"/>
      <c r="O118" s="3"/>
    </row>
    <row r="119" spans="1:15" x14ac:dyDescent="0.2">
      <c r="A119" s="3"/>
      <c r="B119" s="3"/>
      <c r="C119" s="3"/>
      <c r="D119" s="3"/>
      <c r="E119" s="36"/>
      <c r="G119" s="3"/>
      <c r="H119" s="3"/>
      <c r="I119" s="3"/>
      <c r="J119" s="3"/>
      <c r="O119" s="3"/>
    </row>
    <row r="120" spans="1:15" x14ac:dyDescent="0.2">
      <c r="A120" s="3"/>
      <c r="B120" s="3"/>
      <c r="C120" s="3"/>
      <c r="D120" s="3"/>
      <c r="E120" s="36"/>
      <c r="G120" s="3"/>
      <c r="H120" s="3"/>
      <c r="I120" s="3"/>
      <c r="J120" s="3"/>
      <c r="O120" s="3"/>
    </row>
    <row r="121" spans="1:15" x14ac:dyDescent="0.2">
      <c r="A121" s="3"/>
      <c r="B121" s="3"/>
      <c r="C121" s="3"/>
      <c r="D121" s="3"/>
      <c r="E121" s="36"/>
      <c r="G121" s="3"/>
      <c r="H121" s="3"/>
      <c r="I121" s="3"/>
      <c r="J121" s="3"/>
      <c r="O121" s="3"/>
    </row>
    <row r="122" spans="1:15" x14ac:dyDescent="0.2">
      <c r="A122" s="3"/>
      <c r="B122" s="3"/>
      <c r="C122" s="3"/>
      <c r="D122" s="3"/>
      <c r="E122" s="36"/>
      <c r="G122" s="3"/>
      <c r="H122" s="3"/>
      <c r="I122" s="3"/>
      <c r="J122" s="3"/>
      <c r="O122" s="3"/>
    </row>
    <row r="123" spans="1:15" x14ac:dyDescent="0.2">
      <c r="A123" s="3"/>
      <c r="B123" s="3"/>
      <c r="C123" s="3"/>
      <c r="D123" s="3"/>
      <c r="E123" s="36"/>
      <c r="G123" s="3"/>
      <c r="H123" s="3"/>
      <c r="I123" s="3"/>
      <c r="J123" s="3"/>
      <c r="O123" s="3"/>
    </row>
    <row r="124" spans="1:15" x14ac:dyDescent="0.2">
      <c r="A124" s="3"/>
      <c r="B124" s="3"/>
      <c r="C124" s="3"/>
      <c r="D124" s="3"/>
      <c r="E124" s="36"/>
      <c r="G124" s="3"/>
      <c r="H124" s="3"/>
      <c r="I124" s="3"/>
      <c r="J124" s="3"/>
      <c r="O124" s="3"/>
    </row>
    <row r="125" spans="1:15" x14ac:dyDescent="0.2">
      <c r="A125" s="3"/>
      <c r="B125" s="3"/>
      <c r="C125" s="3"/>
      <c r="D125" s="3"/>
      <c r="E125" s="36"/>
      <c r="G125" s="3"/>
      <c r="H125" s="3"/>
      <c r="I125" s="3"/>
      <c r="J125" s="3"/>
      <c r="O125" s="3"/>
    </row>
    <row r="126" spans="1:15" x14ac:dyDescent="0.2">
      <c r="A126" s="3"/>
      <c r="B126" s="3"/>
      <c r="C126" s="3"/>
      <c r="D126" s="3"/>
      <c r="E126" s="36"/>
      <c r="G126" s="3"/>
      <c r="H126" s="3"/>
      <c r="I126" s="3"/>
      <c r="J126" s="3"/>
      <c r="O126" s="3"/>
    </row>
    <row r="127" spans="1:15" x14ac:dyDescent="0.2">
      <c r="A127" s="3"/>
      <c r="B127" s="3"/>
      <c r="C127" s="3"/>
      <c r="D127" s="3"/>
      <c r="E127" s="36"/>
      <c r="G127" s="3"/>
      <c r="H127" s="3"/>
      <c r="I127" s="3"/>
      <c r="J127" s="3"/>
      <c r="O127" s="3"/>
    </row>
    <row r="128" spans="1:15" x14ac:dyDescent="0.2">
      <c r="A128" s="3"/>
      <c r="B128" s="3"/>
      <c r="C128" s="3"/>
      <c r="D128" s="3"/>
      <c r="E128" s="36"/>
      <c r="G128" s="3"/>
      <c r="H128" s="3"/>
      <c r="I128" s="3"/>
      <c r="J128" s="3"/>
      <c r="O128" s="3"/>
    </row>
    <row r="129" spans="1:15" x14ac:dyDescent="0.2">
      <c r="A129" s="3"/>
      <c r="B129" s="3"/>
      <c r="C129" s="3"/>
      <c r="D129" s="3"/>
      <c r="E129" s="36"/>
      <c r="G129" s="3"/>
      <c r="H129" s="3"/>
      <c r="I129" s="3"/>
      <c r="J129" s="3"/>
      <c r="O129" s="3"/>
    </row>
    <row r="130" spans="1:15" x14ac:dyDescent="0.2">
      <c r="A130" s="3"/>
      <c r="B130" s="3"/>
      <c r="C130" s="3"/>
      <c r="D130" s="3"/>
      <c r="E130" s="36"/>
      <c r="G130" s="3"/>
      <c r="H130" s="3"/>
      <c r="I130" s="3"/>
      <c r="J130" s="3"/>
      <c r="O130" s="3"/>
    </row>
    <row r="131" spans="1:15" x14ac:dyDescent="0.2">
      <c r="A131" s="3"/>
      <c r="B131" s="3"/>
      <c r="C131" s="3"/>
      <c r="D131" s="3"/>
      <c r="E131" s="36"/>
      <c r="G131" s="3"/>
      <c r="H131" s="3"/>
      <c r="I131" s="3"/>
      <c r="J131" s="3"/>
      <c r="O131" s="3"/>
    </row>
    <row r="132" spans="1:15" x14ac:dyDescent="0.2">
      <c r="A132" s="3"/>
      <c r="B132" s="3"/>
      <c r="C132" s="3"/>
      <c r="D132" s="3"/>
      <c r="E132" s="36"/>
      <c r="G132" s="3"/>
      <c r="H132" s="3"/>
      <c r="I132" s="3"/>
      <c r="J132" s="3"/>
      <c r="O132" s="3"/>
    </row>
    <row r="133" spans="1:15" x14ac:dyDescent="0.2">
      <c r="A133" s="3"/>
      <c r="B133" s="3"/>
      <c r="C133" s="3"/>
      <c r="D133" s="3"/>
      <c r="E133" s="36"/>
      <c r="G133" s="3"/>
      <c r="H133" s="3"/>
      <c r="I133" s="3"/>
      <c r="J133" s="3"/>
      <c r="O133" s="3"/>
    </row>
    <row r="134" spans="1:15" x14ac:dyDescent="0.2">
      <c r="A134" s="3"/>
      <c r="B134" s="3"/>
      <c r="C134" s="3"/>
      <c r="D134" s="3"/>
      <c r="E134" s="36"/>
      <c r="G134" s="3"/>
      <c r="H134" s="3"/>
      <c r="I134" s="3"/>
      <c r="J134" s="3"/>
      <c r="O134" s="3"/>
    </row>
    <row r="135" spans="1:15" x14ac:dyDescent="0.2">
      <c r="A135" s="3"/>
      <c r="B135" s="3"/>
      <c r="C135" s="3"/>
      <c r="D135" s="3"/>
      <c r="E135" s="36"/>
      <c r="G135" s="3"/>
      <c r="H135" s="3"/>
      <c r="I135" s="3"/>
      <c r="J135" s="3"/>
      <c r="O135" s="3"/>
    </row>
    <row r="136" spans="1:15" x14ac:dyDescent="0.2">
      <c r="A136" s="3"/>
      <c r="B136" s="3"/>
      <c r="C136" s="3"/>
      <c r="D136" s="3"/>
      <c r="E136" s="36"/>
      <c r="G136" s="3"/>
      <c r="H136" s="3"/>
      <c r="I136" s="3"/>
      <c r="J136" s="3"/>
      <c r="O136" s="3"/>
    </row>
  </sheetData>
  <mergeCells count="323">
    <mergeCell ref="H85:L85"/>
    <mergeCell ref="A85:D85"/>
    <mergeCell ref="C82:C84"/>
    <mergeCell ref="D82:D84"/>
    <mergeCell ref="E82:E83"/>
    <mergeCell ref="F82:F83"/>
    <mergeCell ref="G82:G83"/>
    <mergeCell ref="H82:H83"/>
    <mergeCell ref="H80:L80"/>
    <mergeCell ref="H81:L81"/>
    <mergeCell ref="O82:O84"/>
    <mergeCell ref="O68:O70"/>
    <mergeCell ref="I71:L71"/>
    <mergeCell ref="H71:H72"/>
    <mergeCell ref="N71:N72"/>
    <mergeCell ref="O71:O73"/>
    <mergeCell ref="H79:L79"/>
    <mergeCell ref="A78:A79"/>
    <mergeCell ref="C78:C79"/>
    <mergeCell ref="B78:B79"/>
    <mergeCell ref="H78:L78"/>
    <mergeCell ref="A76:A77"/>
    <mergeCell ref="O76:O77"/>
    <mergeCell ref="A74:A75"/>
    <mergeCell ref="H77:L77"/>
    <mergeCell ref="B74:B75"/>
    <mergeCell ref="C74:C75"/>
    <mergeCell ref="H68:L68"/>
    <mergeCell ref="H69:L69"/>
    <mergeCell ref="H70:L70"/>
    <mergeCell ref="O80:O81"/>
    <mergeCell ref="O49:O50"/>
    <mergeCell ref="D62:D64"/>
    <mergeCell ref="F62:F63"/>
    <mergeCell ref="G62:G63"/>
    <mergeCell ref="M62:M63"/>
    <mergeCell ref="N62:N63"/>
    <mergeCell ref="B62:B64"/>
    <mergeCell ref="C62:C64"/>
    <mergeCell ref="H62:H63"/>
    <mergeCell ref="I62:L62"/>
    <mergeCell ref="D36:D38"/>
    <mergeCell ref="B36:B38"/>
    <mergeCell ref="M36:M37"/>
    <mergeCell ref="H74:L74"/>
    <mergeCell ref="H75:L75"/>
    <mergeCell ref="H76:L76"/>
    <mergeCell ref="A31:A32"/>
    <mergeCell ref="B31:B32"/>
    <mergeCell ref="C51:C53"/>
    <mergeCell ref="C47:C48"/>
    <mergeCell ref="H35:L35"/>
    <mergeCell ref="C36:C38"/>
    <mergeCell ref="E36:E37"/>
    <mergeCell ref="E44:E45"/>
    <mergeCell ref="F44:F45"/>
    <mergeCell ref="G44:G45"/>
    <mergeCell ref="C41:C43"/>
    <mergeCell ref="F36:F37"/>
    <mergeCell ref="G36:G37"/>
    <mergeCell ref="H57:H58"/>
    <mergeCell ref="I57:L57"/>
    <mergeCell ref="H60:L60"/>
    <mergeCell ref="E57:E58"/>
    <mergeCell ref="E62:E63"/>
    <mergeCell ref="M28:M29"/>
    <mergeCell ref="O39:O40"/>
    <mergeCell ref="O28:O30"/>
    <mergeCell ref="D28:D30"/>
    <mergeCell ref="E71:E72"/>
    <mergeCell ref="B33:B35"/>
    <mergeCell ref="C33:C35"/>
    <mergeCell ref="A28:A30"/>
    <mergeCell ref="M57:M58"/>
    <mergeCell ref="A62:A64"/>
    <mergeCell ref="O51:O53"/>
    <mergeCell ref="A51:A53"/>
    <mergeCell ref="D57:D59"/>
    <mergeCell ref="F57:F58"/>
    <mergeCell ref="G57:G58"/>
    <mergeCell ref="C28:C30"/>
    <mergeCell ref="N28:N29"/>
    <mergeCell ref="A36:A38"/>
    <mergeCell ref="B28:B30"/>
    <mergeCell ref="B49:B50"/>
    <mergeCell ref="O47:O48"/>
    <mergeCell ref="C49:C50"/>
    <mergeCell ref="E28:E29"/>
    <mergeCell ref="B51:B53"/>
    <mergeCell ref="N1:O1"/>
    <mergeCell ref="O57:O59"/>
    <mergeCell ref="A6:R6"/>
    <mergeCell ref="A19:D19"/>
    <mergeCell ref="A20:D20"/>
    <mergeCell ref="O10:O11"/>
    <mergeCell ref="A18:D18"/>
    <mergeCell ref="N15:N16"/>
    <mergeCell ref="E15:E16"/>
    <mergeCell ref="A15:A17"/>
    <mergeCell ref="A2:O2"/>
    <mergeCell ref="A3:O3"/>
    <mergeCell ref="O4:O5"/>
    <mergeCell ref="A4:A5"/>
    <mergeCell ref="B4:B5"/>
    <mergeCell ref="C4:C5"/>
    <mergeCell ref="H4:N4"/>
    <mergeCell ref="G4:G5"/>
    <mergeCell ref="P4:R5"/>
    <mergeCell ref="D4:D5"/>
    <mergeCell ref="F4:F5"/>
    <mergeCell ref="E4:E5"/>
    <mergeCell ref="O15:O17"/>
    <mergeCell ref="H5:L5"/>
    <mergeCell ref="A7:A9"/>
    <mergeCell ref="B7:B9"/>
    <mergeCell ref="C7:C9"/>
    <mergeCell ref="O7:O9"/>
    <mergeCell ref="M15:M16"/>
    <mergeCell ref="A10:A11"/>
    <mergeCell ref="O18:O20"/>
    <mergeCell ref="H7:L7"/>
    <mergeCell ref="H8:L8"/>
    <mergeCell ref="H9:L9"/>
    <mergeCell ref="H10:L10"/>
    <mergeCell ref="H11:L11"/>
    <mergeCell ref="H12:L12"/>
    <mergeCell ref="B10:B11"/>
    <mergeCell ref="G15:G16"/>
    <mergeCell ref="C15:C17"/>
    <mergeCell ref="D15:D17"/>
    <mergeCell ref="H13:L13"/>
    <mergeCell ref="H14:L14"/>
    <mergeCell ref="I15:L15"/>
    <mergeCell ref="H15:H16"/>
    <mergeCell ref="H18:L18"/>
    <mergeCell ref="H19:L19"/>
    <mergeCell ref="H20:L20"/>
    <mergeCell ref="O102:O103"/>
    <mergeCell ref="O100:O101"/>
    <mergeCell ref="A95:D95"/>
    <mergeCell ref="O95:O96"/>
    <mergeCell ref="A96:D96"/>
    <mergeCell ref="A89:A90"/>
    <mergeCell ref="B89:B90"/>
    <mergeCell ref="C89:C90"/>
    <mergeCell ref="H93:L93"/>
    <mergeCell ref="H94:L94"/>
    <mergeCell ref="H95:L95"/>
    <mergeCell ref="H96:L96"/>
    <mergeCell ref="A97:O97"/>
    <mergeCell ref="H98:L98"/>
    <mergeCell ref="H99:L99"/>
    <mergeCell ref="H100:L100"/>
    <mergeCell ref="H101:L101"/>
    <mergeCell ref="H102:L102"/>
    <mergeCell ref="H103:L103"/>
    <mergeCell ref="A98:A99"/>
    <mergeCell ref="C98:C99"/>
    <mergeCell ref="A102:A103"/>
    <mergeCell ref="B102:B103"/>
    <mergeCell ref="A93:A94"/>
    <mergeCell ref="A116:D116"/>
    <mergeCell ref="A104:D104"/>
    <mergeCell ref="O104:O105"/>
    <mergeCell ref="A105:D105"/>
    <mergeCell ref="A106:D106"/>
    <mergeCell ref="O106:O108"/>
    <mergeCell ref="A107:D107"/>
    <mergeCell ref="A108:D108"/>
    <mergeCell ref="A111:D111"/>
    <mergeCell ref="A114:D114"/>
    <mergeCell ref="A115:D115"/>
    <mergeCell ref="A113:K113"/>
    <mergeCell ref="H104:L104"/>
    <mergeCell ref="H105:L105"/>
    <mergeCell ref="H106:L106"/>
    <mergeCell ref="H107:L107"/>
    <mergeCell ref="H108:L108"/>
    <mergeCell ref="P31:R32"/>
    <mergeCell ref="P54:R56"/>
    <mergeCell ref="P60:R61"/>
    <mergeCell ref="P74:R75"/>
    <mergeCell ref="P100:R101"/>
    <mergeCell ref="P102:R103"/>
    <mergeCell ref="A86:D86"/>
    <mergeCell ref="A87:D87"/>
    <mergeCell ref="O31:O32"/>
    <mergeCell ref="O60:O61"/>
    <mergeCell ref="O74:O75"/>
    <mergeCell ref="O98:O99"/>
    <mergeCell ref="C102:C103"/>
    <mergeCell ref="B57:B59"/>
    <mergeCell ref="C57:C59"/>
    <mergeCell ref="B100:B101"/>
    <mergeCell ref="A100:A101"/>
    <mergeCell ref="A39:A40"/>
    <mergeCell ref="C39:C40"/>
    <mergeCell ref="C100:C101"/>
    <mergeCell ref="B98:B99"/>
    <mergeCell ref="O62:O64"/>
    <mergeCell ref="C31:C32"/>
    <mergeCell ref="B39:B40"/>
    <mergeCell ref="P25:R27"/>
    <mergeCell ref="O25:O27"/>
    <mergeCell ref="O22:O24"/>
    <mergeCell ref="P10:R11"/>
    <mergeCell ref="B12:B14"/>
    <mergeCell ref="C12:C14"/>
    <mergeCell ref="B22:B24"/>
    <mergeCell ref="C22:C24"/>
    <mergeCell ref="O12:O14"/>
    <mergeCell ref="C10:C11"/>
    <mergeCell ref="B15:B17"/>
    <mergeCell ref="C25:C27"/>
    <mergeCell ref="A21:O21"/>
    <mergeCell ref="A25:A27"/>
    <mergeCell ref="F15:F16"/>
    <mergeCell ref="A22:A24"/>
    <mergeCell ref="B25:B27"/>
    <mergeCell ref="H22:L22"/>
    <mergeCell ref="H23:L23"/>
    <mergeCell ref="H24:L24"/>
    <mergeCell ref="H25:L25"/>
    <mergeCell ref="H26:L26"/>
    <mergeCell ref="H27:L27"/>
    <mergeCell ref="H28:H29"/>
    <mergeCell ref="I28:L28"/>
    <mergeCell ref="H31:L31"/>
    <mergeCell ref="H32:L32"/>
    <mergeCell ref="H33:L33"/>
    <mergeCell ref="H34:L34"/>
    <mergeCell ref="H51:L51"/>
    <mergeCell ref="H52:L52"/>
    <mergeCell ref="H53:L53"/>
    <mergeCell ref="H40:L40"/>
    <mergeCell ref="H41:L41"/>
    <mergeCell ref="H36:H37"/>
    <mergeCell ref="I36:L36"/>
    <mergeCell ref="F28:F29"/>
    <mergeCell ref="G28:G29"/>
    <mergeCell ref="O54:O56"/>
    <mergeCell ref="A33:A35"/>
    <mergeCell ref="A54:A56"/>
    <mergeCell ref="B54:B56"/>
    <mergeCell ref="C54:C56"/>
    <mergeCell ref="A49:A50"/>
    <mergeCell ref="O33:O35"/>
    <mergeCell ref="O36:O38"/>
    <mergeCell ref="N36:N37"/>
    <mergeCell ref="H54:L54"/>
    <mergeCell ref="H55:L55"/>
    <mergeCell ref="H56:L56"/>
    <mergeCell ref="B44:B46"/>
    <mergeCell ref="H44:H45"/>
    <mergeCell ref="I44:L44"/>
    <mergeCell ref="M44:M45"/>
    <mergeCell ref="N44:N45"/>
    <mergeCell ref="C44:C46"/>
    <mergeCell ref="D44:D46"/>
    <mergeCell ref="A41:A43"/>
    <mergeCell ref="O41:O43"/>
    <mergeCell ref="H39:L39"/>
    <mergeCell ref="A60:A61"/>
    <mergeCell ref="B60:B61"/>
    <mergeCell ref="C60:C61"/>
    <mergeCell ref="A47:A48"/>
    <mergeCell ref="B47:B48"/>
    <mergeCell ref="B41:B43"/>
    <mergeCell ref="H42:L42"/>
    <mergeCell ref="H43:L43"/>
    <mergeCell ref="H47:L47"/>
    <mergeCell ref="H48:L48"/>
    <mergeCell ref="H49:L49"/>
    <mergeCell ref="H50:L50"/>
    <mergeCell ref="H61:L61"/>
    <mergeCell ref="A65:A67"/>
    <mergeCell ref="B65:B67"/>
    <mergeCell ref="C65:C67"/>
    <mergeCell ref="B76:B77"/>
    <mergeCell ref="C76:C77"/>
    <mergeCell ref="O44:O46"/>
    <mergeCell ref="A44:A46"/>
    <mergeCell ref="P80:R81"/>
    <mergeCell ref="O65:O67"/>
    <mergeCell ref="A71:A73"/>
    <mergeCell ref="B71:B73"/>
    <mergeCell ref="C71:C73"/>
    <mergeCell ref="D71:D73"/>
    <mergeCell ref="F71:F72"/>
    <mergeCell ref="G71:G72"/>
    <mergeCell ref="M71:M72"/>
    <mergeCell ref="A68:A70"/>
    <mergeCell ref="B68:B70"/>
    <mergeCell ref="C68:C70"/>
    <mergeCell ref="H65:L65"/>
    <mergeCell ref="H66:L66"/>
    <mergeCell ref="H67:L67"/>
    <mergeCell ref="N57:N58"/>
    <mergeCell ref="A57:A59"/>
    <mergeCell ref="B93:B94"/>
    <mergeCell ref="C93:C94"/>
    <mergeCell ref="O93:O94"/>
    <mergeCell ref="A88:O88"/>
    <mergeCell ref="A80:A81"/>
    <mergeCell ref="B80:B81"/>
    <mergeCell ref="C80:C81"/>
    <mergeCell ref="O89:O90"/>
    <mergeCell ref="A91:A92"/>
    <mergeCell ref="B91:B92"/>
    <mergeCell ref="C91:C92"/>
    <mergeCell ref="O91:O92"/>
    <mergeCell ref="H89:L89"/>
    <mergeCell ref="H90:L90"/>
    <mergeCell ref="H91:L91"/>
    <mergeCell ref="H92:L92"/>
    <mergeCell ref="I82:L82"/>
    <mergeCell ref="M82:M83"/>
    <mergeCell ref="N82:N83"/>
    <mergeCell ref="H86:L86"/>
    <mergeCell ref="H87:L87"/>
    <mergeCell ref="O85:O87"/>
    <mergeCell ref="A82:A84"/>
    <mergeCell ref="B82:B84"/>
  </mergeCells>
  <pageMargins left="0.23622047244094491" right="0.23622047244094491" top="0.39370078740157483" bottom="0.39370078740157483" header="0.11811023622047245" footer="0.31496062992125984"/>
  <pageSetup paperSize="9" scale="55" fitToHeight="0" orientation="landscape" r:id="rId1"/>
  <headerFooter differentFirst="1">
    <oddHeader>&amp;C&amp;P</oddHeader>
  </headerFooter>
  <rowBreaks count="4" manualBreakCount="4">
    <brk id="24" max="16383" man="1"/>
    <brk id="48" max="17" man="1"/>
    <brk id="70" max="17" man="1"/>
    <brk id="96" max="17" man="1"/>
  </rowBreaks>
  <colBreaks count="1" manualBreakCount="1">
    <brk id="15" max="7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Рек МТДИ</vt:lpstr>
      <vt:lpstr>'Рек МТДИ'!Заголовки_для_печати</vt:lpstr>
      <vt:lpstr>'Рек МТДИ'!Область_печати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Тётушкина Татьяна Сергеевна</dc:creator>
  <cp:lastModifiedBy>Будич Ксения Сергеевна</cp:lastModifiedBy>
  <cp:lastPrinted>2025-12-15T14:35:49Z</cp:lastPrinted>
  <dcterms:created xsi:type="dcterms:W3CDTF">2021-03-11T13:52:39Z</dcterms:created>
  <dcterms:modified xsi:type="dcterms:W3CDTF">2025-12-15T14:36:13Z</dcterms:modified>
</cp:coreProperties>
</file>