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_golubev\Desktop\15 МП\МП ЦМО  2026-2030\3 ред\Итог\"/>
    </mc:Choice>
  </mc:AlternateContent>
  <bookViews>
    <workbookView xWindow="0" yWindow="0" windowWidth="28770" windowHeight="9975"/>
  </bookViews>
  <sheets>
    <sheet name="Приложение 1 (ред.2) (2026)" sheetId="8" r:id="rId1"/>
    <sheet name="Приложение 1 (ред.5) (3)" sheetId="9" state="hidden" r:id="rId2"/>
    <sheet name="Приложение 1 (ред.4)" sheetId="7" state="hidden" r:id="rId3"/>
    <sheet name="Приложение 1 (ред.4) (2)" sheetId="6" state="hidden" r:id="rId4"/>
  </sheets>
  <externalReferences>
    <externalReference r:id="rId5"/>
  </externalReferences>
  <definedNames>
    <definedName name="_ftn1" localSheetId="0">'Приложение 1 (ред.2) (2026)'!$B$49</definedName>
    <definedName name="_ftn1" localSheetId="2">'Приложение 1 (ред.4)'!$B$46</definedName>
    <definedName name="_ftn1" localSheetId="1">'Приложение 1 (ред.5) (3)'!$B$51</definedName>
    <definedName name="_ftnref1" localSheetId="0">'Приложение 1 (ред.2) (2026)'!$B$41</definedName>
    <definedName name="_ftnref1" localSheetId="2">'Приложение 1 (ред.4)'!$B$41</definedName>
    <definedName name="_ftnref1" localSheetId="1">'Приложение 1 (ред.5) (3)'!$B$43</definedName>
    <definedName name="Print_Area" localSheetId="0">'Приложение 1 (ред.2) (2026)'!$A$1:$W$205</definedName>
    <definedName name="Print_Area" localSheetId="2">'Приложение 1 (ред.4)'!$A$1:$S$212</definedName>
    <definedName name="Print_Area" localSheetId="3">'Приложение 1 (ред.4) (2)'!$A$1:$O$188</definedName>
    <definedName name="Print_Area" localSheetId="1">'Приложение 1 (ред.5) (3)'!$A$1:$W$230</definedName>
    <definedName name="Print_Titles" localSheetId="0">'Приложение 1 (ред.2) (2026)'!$7:$7</definedName>
    <definedName name="Print_Titles" localSheetId="2">'Приложение 1 (ред.4)'!$8:$8</definedName>
    <definedName name="Print_Titles" localSheetId="3">'Приложение 1 (ред.4) (2)'!$8:$8</definedName>
    <definedName name="Print_Titles" localSheetId="1">'Приложение 1 (ред.5) (3)'!$8:$8</definedName>
    <definedName name="_xlnm.Print_Titles" localSheetId="0">'Приложение 1 (ред.2) (2026)'!$5:$7</definedName>
    <definedName name="_xlnm.Print_Titles" localSheetId="2">'Приложение 1 (ред.4)'!$6:$8</definedName>
    <definedName name="_xlnm.Print_Titles" localSheetId="1">'Приложение 1 (ред.5) (3)'!$6:$8</definedName>
    <definedName name="_xlnm.Print_Area" localSheetId="0">'Приложение 1 (ред.2) (2026)'!$A$1:$Z$203</definedName>
    <definedName name="_xlnm.Print_Area" localSheetId="2">'Приложение 1 (ред.4)'!$A$1:$S$210</definedName>
    <definedName name="_xlnm.Print_Area" localSheetId="3">'Приложение 1 (ред.4) (2)'!$A$1:$O$186</definedName>
    <definedName name="_xlnm.Print_Area" localSheetId="1">'Приложение 1 (ред.5) (3)'!$A$1:$Z$228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4" i="8" l="1"/>
  <c r="F161" i="8" l="1"/>
  <c r="F83" i="8"/>
  <c r="F39" i="8"/>
  <c r="F37" i="8"/>
  <c r="E37" i="8" l="1"/>
  <c r="E39" i="8"/>
  <c r="P176" i="8" l="1"/>
  <c r="K176" i="8"/>
  <c r="F176" i="8"/>
  <c r="P79" i="8"/>
  <c r="K79" i="8"/>
  <c r="F79" i="8"/>
  <c r="F67" i="8"/>
  <c r="F60" i="8"/>
  <c r="E46" i="8" l="1"/>
  <c r="E43" i="8"/>
  <c r="V173" i="8" l="1"/>
  <c r="U173" i="8"/>
  <c r="U169" i="8"/>
  <c r="V59" i="8" l="1"/>
  <c r="U59" i="8"/>
  <c r="K173" i="8" l="1"/>
  <c r="P173" i="8"/>
  <c r="F173" i="8"/>
  <c r="K162" i="8"/>
  <c r="F162" i="8"/>
  <c r="F59" i="8" l="1"/>
  <c r="E59" i="8" s="1"/>
  <c r="F47" i="8"/>
  <c r="V39" i="8" l="1"/>
  <c r="U39" i="8"/>
  <c r="V94" i="8"/>
  <c r="U94" i="8"/>
  <c r="K94" i="8"/>
  <c r="P94" i="8"/>
  <c r="E161" i="8"/>
  <c r="V158" i="8"/>
  <c r="U158" i="8"/>
  <c r="K158" i="8"/>
  <c r="F158" i="8"/>
  <c r="K161" i="8"/>
  <c r="K182" i="8"/>
  <c r="P182" i="8"/>
  <c r="K170" i="8"/>
  <c r="K181" i="8" s="1"/>
  <c r="L170" i="8"/>
  <c r="M170" i="8"/>
  <c r="N170" i="8"/>
  <c r="O170" i="8"/>
  <c r="P170" i="8"/>
  <c r="P181" i="8" s="1"/>
  <c r="Q170" i="8"/>
  <c r="R170" i="8"/>
  <c r="S170" i="8"/>
  <c r="T170" i="8"/>
  <c r="U181" i="8"/>
  <c r="U180" i="8" s="1"/>
  <c r="V181" i="8"/>
  <c r="K171" i="8"/>
  <c r="L171" i="8"/>
  <c r="M171" i="8"/>
  <c r="N171" i="8"/>
  <c r="O171" i="8"/>
  <c r="P171" i="8"/>
  <c r="Q171" i="8"/>
  <c r="R171" i="8"/>
  <c r="S171" i="8"/>
  <c r="T171" i="8"/>
  <c r="U182" i="8"/>
  <c r="V182" i="8"/>
  <c r="L172" i="8"/>
  <c r="M172" i="8"/>
  <c r="N172" i="8"/>
  <c r="O172" i="8"/>
  <c r="P172" i="8"/>
  <c r="Q172" i="8"/>
  <c r="R172" i="8"/>
  <c r="S172" i="8"/>
  <c r="T172" i="8"/>
  <c r="K172" i="8"/>
  <c r="F170" i="8"/>
  <c r="F181" i="8" s="1"/>
  <c r="F171" i="8"/>
  <c r="F182" i="8" s="1"/>
  <c r="F172" i="8"/>
  <c r="F169" i="8" s="1"/>
  <c r="E174" i="8"/>
  <c r="E175" i="8"/>
  <c r="E176" i="8"/>
  <c r="F21" i="8"/>
  <c r="K21" i="8"/>
  <c r="P21" i="8"/>
  <c r="U21" i="8"/>
  <c r="V21" i="8"/>
  <c r="V169" i="8" l="1"/>
  <c r="K169" i="8"/>
  <c r="V183" i="8"/>
  <c r="U183" i="8"/>
  <c r="E181" i="8"/>
  <c r="E171" i="8"/>
  <c r="E173" i="8"/>
  <c r="E172" i="8"/>
  <c r="E158" i="8"/>
  <c r="E182" i="8"/>
  <c r="P169" i="8"/>
  <c r="E170" i="8"/>
  <c r="P12" i="8"/>
  <c r="U12" i="8"/>
  <c r="V12" i="8"/>
  <c r="E68" i="8"/>
  <c r="E69" i="8"/>
  <c r="E70" i="8"/>
  <c r="E71" i="8"/>
  <c r="E72" i="8"/>
  <c r="E73" i="8"/>
  <c r="E74" i="8"/>
  <c r="E75" i="8"/>
  <c r="F97" i="8"/>
  <c r="K97" i="8"/>
  <c r="F56" i="8"/>
  <c r="F12" i="8"/>
  <c r="E169" i="8" l="1"/>
  <c r="E67" i="8"/>
  <c r="F10" i="8" l="1"/>
  <c r="AD13" i="8" l="1" a="1"/>
  <c r="AD13" i="8" s="1"/>
  <c r="AD14" i="8" a="1"/>
  <c r="AD14" i="8" s="1"/>
  <c r="AD15" i="8" a="1"/>
  <c r="AD15" i="8" s="1"/>
  <c r="AD16" i="8" a="1"/>
  <c r="AD16" i="8" s="1"/>
  <c r="AD17" i="8" a="1"/>
  <c r="AD17" i="8" s="1"/>
  <c r="AD22" i="8" a="1"/>
  <c r="AD22" i="8" s="1"/>
  <c r="AD23" i="8" a="1"/>
  <c r="AD23" i="8" s="1"/>
  <c r="AD24" i="8" a="1"/>
  <c r="AD24" i="8" s="1"/>
  <c r="AD25" i="8" a="1"/>
  <c r="AD25" i="8" s="1"/>
  <c r="AD26" i="8" a="1"/>
  <c r="AD26" i="8" s="1"/>
  <c r="AD28" i="8" a="1"/>
  <c r="AD28" i="8" s="1"/>
  <c r="AD29" i="8" a="1"/>
  <c r="AD29" i="8" s="1"/>
  <c r="AD30" i="8" a="1"/>
  <c r="AD30" i="8" s="1"/>
  <c r="AD31" i="8" a="1"/>
  <c r="AD31" i="8" s="1"/>
  <c r="AD35" i="8" a="1"/>
  <c r="AD35" i="8" s="1"/>
  <c r="AD38" i="8" a="1"/>
  <c r="AD38" i="8" s="1"/>
  <c r="AD40" i="8" a="1"/>
  <c r="AD40" i="8" s="1"/>
  <c r="AD41" i="8" a="1"/>
  <c r="AD41" i="8" s="1"/>
  <c r="AD42" i="8" a="1"/>
  <c r="AD42" i="8" s="1"/>
  <c r="AD44" i="8" a="1"/>
  <c r="AD44" i="8" s="1"/>
  <c r="AD45" i="8" a="1"/>
  <c r="AD45" i="8" s="1"/>
  <c r="AD46" i="8" a="1"/>
  <c r="AD46" i="8" s="1"/>
  <c r="AD48" i="8" a="1"/>
  <c r="AD48" i="8" s="1"/>
  <c r="AD49" i="8" a="1"/>
  <c r="AD49" i="8" s="1"/>
  <c r="AD50" i="8" a="1"/>
  <c r="AD50" i="8" s="1"/>
  <c r="AD51" i="8" a="1"/>
  <c r="AD51" i="8" s="1"/>
  <c r="AD52" i="8" a="1"/>
  <c r="AD52" i="8" s="1"/>
  <c r="AD53" i="8" a="1"/>
  <c r="AD53" i="8" s="1"/>
  <c r="AD54" i="8" a="1"/>
  <c r="AD54" i="8" s="1"/>
  <c r="AD55" i="8" a="1"/>
  <c r="AD55" i="8" s="1"/>
  <c r="AD56" i="8" a="1"/>
  <c r="AD56" i="8" s="1"/>
  <c r="AD57" i="8" a="1"/>
  <c r="AD57" i="8" s="1"/>
  <c r="AD58" i="8" a="1"/>
  <c r="AD58" i="8" s="1"/>
  <c r="AD62" i="8" a="1"/>
  <c r="AD62" i="8" s="1"/>
  <c r="AD63" i="8" a="1"/>
  <c r="AD63" i="8" s="1"/>
  <c r="AD64" i="8" a="1"/>
  <c r="AD64" i="8" s="1"/>
  <c r="AD66" i="8" a="1"/>
  <c r="AD66" i="8" s="1"/>
  <c r="AD68" i="8" a="1"/>
  <c r="AD68" i="8" s="1"/>
  <c r="AD70" i="8" a="1"/>
  <c r="AD70" i="8" s="1"/>
  <c r="AD71" i="8" a="1"/>
  <c r="AD71" i="8" s="1"/>
  <c r="AD72" i="8" a="1"/>
  <c r="AD72" i="8" s="1"/>
  <c r="AD73" i="8" a="1"/>
  <c r="AD73" i="8" s="1"/>
  <c r="AD74" i="8" a="1"/>
  <c r="AD74" i="8" s="1"/>
  <c r="AD75" i="8" a="1"/>
  <c r="AD75" i="8" s="1"/>
  <c r="AD76" i="8" a="1"/>
  <c r="AD76" i="8" s="1"/>
  <c r="AD77" i="8" a="1"/>
  <c r="AD77" i="8" s="1"/>
  <c r="AD78" i="8" a="1"/>
  <c r="AD78" i="8" s="1"/>
  <c r="AD80" i="8" a="1"/>
  <c r="AD80" i="8" s="1"/>
  <c r="AD81" i="8" a="1"/>
  <c r="AD81" i="8" s="1"/>
  <c r="AD82" i="8" a="1"/>
  <c r="AD82" i="8" s="1"/>
  <c r="AD86" i="8" a="1"/>
  <c r="AD86" i="8" s="1"/>
  <c r="AD87" i="8" a="1"/>
  <c r="AD87" i="8" s="1"/>
  <c r="AD88" i="8" a="1"/>
  <c r="AD88" i="8" s="1"/>
  <c r="AD89" i="8" a="1"/>
  <c r="AD89" i="8" s="1"/>
  <c r="AD90" i="8" a="1"/>
  <c r="AD90" i="8" s="1"/>
  <c r="AD91" i="8" a="1"/>
  <c r="AD91" i="8" s="1"/>
  <c r="AD92" i="8" a="1"/>
  <c r="AD92" i="8" s="1"/>
  <c r="AD93" i="8" a="1"/>
  <c r="AD93" i="8" s="1"/>
  <c r="AD110" i="8" a="1"/>
  <c r="AD110" i="8" s="1"/>
  <c r="AD111" i="8" a="1"/>
  <c r="AD111" i="8" s="1"/>
  <c r="AD112" i="8" a="1"/>
  <c r="AD112" i="8" s="1"/>
  <c r="AD113" i="8" a="1"/>
  <c r="AD113" i="8" s="1"/>
  <c r="AD114" i="8" a="1"/>
  <c r="AD114" i="8" s="1"/>
  <c r="AD115" i="8" a="1"/>
  <c r="AD115" i="8" s="1"/>
  <c r="AD116" i="8" a="1"/>
  <c r="AD116" i="8" s="1"/>
  <c r="AD117" i="8" a="1"/>
  <c r="AD117" i="8" s="1"/>
  <c r="AD118" i="8" a="1"/>
  <c r="AD118" i="8" s="1"/>
  <c r="AD119" i="8" a="1"/>
  <c r="AD119" i="8" s="1"/>
  <c r="AD121" i="8" a="1"/>
  <c r="AD121" i="8" s="1"/>
  <c r="AD122" i="8" a="1"/>
  <c r="AD122" i="8" s="1"/>
  <c r="AD123" i="8" a="1"/>
  <c r="AD123" i="8" s="1"/>
  <c r="AD124" i="8" a="1"/>
  <c r="AD124" i="8" s="1"/>
  <c r="AD125" i="8" a="1"/>
  <c r="AD125" i="8" s="1"/>
  <c r="AD126" i="8" a="1"/>
  <c r="AD126" i="8" s="1"/>
  <c r="AD127" i="8" a="1"/>
  <c r="AD127" i="8" s="1"/>
  <c r="AD128" i="8" a="1"/>
  <c r="AD128" i="8" s="1"/>
  <c r="AD129" i="8" a="1"/>
  <c r="AD129" i="8" s="1"/>
  <c r="AD130" i="8" a="1"/>
  <c r="AD130" i="8" s="1"/>
  <c r="AD131" i="8" a="1"/>
  <c r="AD131" i="8" s="1"/>
  <c r="AD132" i="8" a="1"/>
  <c r="AD132" i="8" s="1"/>
  <c r="AD133" i="8" a="1"/>
  <c r="AD133" i="8" s="1"/>
  <c r="AD134" i="8" a="1"/>
  <c r="AD134" i="8" s="1"/>
  <c r="AD135" i="8" a="1"/>
  <c r="AD135" i="8" s="1"/>
  <c r="AD136" i="8" a="1"/>
  <c r="AD136" i="8" s="1"/>
  <c r="AD137" i="8" a="1"/>
  <c r="AD137" i="8" s="1"/>
  <c r="AD138" i="8" a="1"/>
  <c r="AD138" i="8" s="1"/>
  <c r="AD139" i="8" a="1"/>
  <c r="AD139" i="8" s="1"/>
  <c r="AD140" i="8" a="1"/>
  <c r="AD140" i="8" s="1"/>
  <c r="AD141" i="8" a="1"/>
  <c r="AD141" i="8" s="1"/>
  <c r="AD142" i="8" a="1"/>
  <c r="AD142" i="8" s="1"/>
  <c r="AD143" i="8" a="1"/>
  <c r="AD143" i="8" s="1"/>
  <c r="AD144" i="8" a="1"/>
  <c r="AD144" i="8" s="1"/>
  <c r="AD145" i="8" a="1"/>
  <c r="AD145" i="8" s="1"/>
  <c r="AD146" i="8" a="1"/>
  <c r="AD146" i="8" s="1"/>
  <c r="AD147" i="8" a="1"/>
  <c r="AD147" i="8" s="1"/>
  <c r="AD148" i="8" a="1"/>
  <c r="AD148" i="8" s="1"/>
  <c r="AD149" i="8" a="1"/>
  <c r="AD149" i="8" s="1"/>
  <c r="AD150" i="8" a="1"/>
  <c r="AD150" i="8" s="1"/>
  <c r="AD151" i="8" a="1"/>
  <c r="AD151" i="8" s="1"/>
  <c r="AD152" i="8" a="1"/>
  <c r="AD152" i="8" s="1"/>
  <c r="AD153" i="8" a="1"/>
  <c r="AD153" i="8" s="1"/>
  <c r="AD154" i="8" a="1"/>
  <c r="AD154" i="8" s="1"/>
  <c r="AD155" i="8" a="1"/>
  <c r="AD155" i="8" s="1"/>
  <c r="AD156" i="8" a="1"/>
  <c r="AD156" i="8" s="1"/>
  <c r="AD157" i="8" a="1"/>
  <c r="AD157" i="8" s="1"/>
  <c r="AD163" i="8" a="1"/>
  <c r="AD163" i="8" s="1"/>
  <c r="AD164" i="8" a="1"/>
  <c r="AD164" i="8" s="1"/>
  <c r="AD165" i="8" a="1"/>
  <c r="AD165" i="8" s="1"/>
  <c r="AD166" i="8" a="1"/>
  <c r="AD166" i="8" s="1"/>
  <c r="AD167" i="8" a="1"/>
  <c r="AD167" i="8" s="1"/>
  <c r="AD168" i="8" a="1"/>
  <c r="AD168" i="8" s="1"/>
  <c r="AD184" i="8" a="1"/>
  <c r="AD184" i="8" s="1"/>
  <c r="AD189" i="8" a="1"/>
  <c r="AD189" i="8" s="1"/>
  <c r="AD190" i="8" a="1"/>
  <c r="AD190" i="8" s="1"/>
  <c r="AD192" i="8" a="1"/>
  <c r="AD192" i="8" s="1"/>
  <c r="Y228" i="9" a="1"/>
  <c r="Y228" i="9" s="1"/>
  <c r="Y227" i="9" a="1"/>
  <c r="Y227" i="9" s="1"/>
  <c r="Y221" i="9" a="1"/>
  <c r="Y221" i="9" s="1"/>
  <c r="K221" i="9"/>
  <c r="Y219" i="9" a="1"/>
  <c r="Y219" i="9" s="1"/>
  <c r="Y218" i="9" a="1"/>
  <c r="Y218" i="9" s="1"/>
  <c r="Y217" i="9" a="1"/>
  <c r="Y217" i="9" s="1"/>
  <c r="Y216" i="9" a="1"/>
  <c r="Y216" i="9" s="1"/>
  <c r="E216" i="9"/>
  <c r="Y215" i="9" a="1"/>
  <c r="Y215" i="9" s="1"/>
  <c r="V215" i="9"/>
  <c r="U215" i="9"/>
  <c r="P215" i="9"/>
  <c r="K215" i="9"/>
  <c r="F215" i="9"/>
  <c r="Y214" i="9" a="1"/>
  <c r="Y214" i="9" s="1"/>
  <c r="Y213" i="9" a="1"/>
  <c r="Y213" i="9" s="1"/>
  <c r="Y212" i="9" a="1"/>
  <c r="Y212" i="9" s="1"/>
  <c r="Y211" i="9" a="1"/>
  <c r="Y211" i="9" s="1"/>
  <c r="E211" i="9"/>
  <c r="Y210" i="9" a="1"/>
  <c r="Y210" i="9" s="1"/>
  <c r="E210" i="9"/>
  <c r="V209" i="9"/>
  <c r="U209" i="9"/>
  <c r="P209" i="9"/>
  <c r="K209" i="9"/>
  <c r="F209" i="9"/>
  <c r="V208" i="9"/>
  <c r="U208" i="9"/>
  <c r="U222" i="9" s="1"/>
  <c r="P208" i="9"/>
  <c r="K208" i="9"/>
  <c r="Y208" i="9" s="1" a="1"/>
  <c r="Y208" i="9" s="1"/>
  <c r="F208" i="9"/>
  <c r="F222" i="9" s="1"/>
  <c r="Y207" i="9" a="1"/>
  <c r="Y207" i="9" s="1"/>
  <c r="V207" i="9"/>
  <c r="V221" i="9" s="1"/>
  <c r="U207" i="9"/>
  <c r="P207" i="9"/>
  <c r="P221" i="9" s="1"/>
  <c r="K207" i="9"/>
  <c r="F207" i="9"/>
  <c r="F221" i="9" s="1"/>
  <c r="Y205" i="9" a="1"/>
  <c r="Y205" i="9" s="1"/>
  <c r="Y204" i="9" a="1"/>
  <c r="Y204" i="9" s="1"/>
  <c r="Y203" i="9" a="1"/>
  <c r="Y203" i="9" s="1"/>
  <c r="Y202" i="9" a="1"/>
  <c r="Y202" i="9" s="1"/>
  <c r="E202" i="9"/>
  <c r="V201" i="9"/>
  <c r="U201" i="9"/>
  <c r="P201" i="9"/>
  <c r="K201" i="9"/>
  <c r="Y201" i="9" s="1" a="1"/>
  <c r="Y201" i="9" s="1"/>
  <c r="F201" i="9"/>
  <c r="E201" i="9"/>
  <c r="Y200" i="9" a="1"/>
  <c r="Y200" i="9" s="1"/>
  <c r="Y199" i="9" a="1"/>
  <c r="Y199" i="9" s="1"/>
  <c r="Y198" i="9" a="1"/>
  <c r="Y198" i="9" s="1"/>
  <c r="Y197" i="9" a="1"/>
  <c r="Y197" i="9" s="1"/>
  <c r="E197" i="9"/>
  <c r="V196" i="9"/>
  <c r="U196" i="9"/>
  <c r="K196" i="9"/>
  <c r="Y196" i="9" s="1" a="1"/>
  <c r="Y196" i="9" s="1"/>
  <c r="F196" i="9"/>
  <c r="E196" i="9" s="1"/>
  <c r="Y195" i="9" a="1"/>
  <c r="Y195" i="9" s="1"/>
  <c r="Y194" i="9" a="1"/>
  <c r="Y194" i="9" s="1"/>
  <c r="Y193" i="9" a="1"/>
  <c r="Y193" i="9" s="1"/>
  <c r="Y192" i="9" a="1"/>
  <c r="Y192" i="9" s="1"/>
  <c r="E192" i="9"/>
  <c r="V191" i="9"/>
  <c r="U191" i="9"/>
  <c r="P191" i="9"/>
  <c r="K191" i="9"/>
  <c r="Y191" i="9" s="1" a="1"/>
  <c r="Y191" i="9" s="1"/>
  <c r="F191" i="9"/>
  <c r="E191" i="9" s="1"/>
  <c r="Y190" i="9" a="1"/>
  <c r="Y190" i="9" s="1"/>
  <c r="V190" i="9"/>
  <c r="V189" i="9" s="1"/>
  <c r="U190" i="9"/>
  <c r="U189" i="9" s="1"/>
  <c r="P190" i="9"/>
  <c r="P189" i="9" s="1"/>
  <c r="K190" i="9"/>
  <c r="K189" i="9" s="1"/>
  <c r="Y189" i="9" s="1" a="1"/>
  <c r="Y189" i="9" s="1"/>
  <c r="F190" i="9"/>
  <c r="F189" i="9" s="1"/>
  <c r="Y188" i="9" a="1"/>
  <c r="Y188" i="9" s="1"/>
  <c r="V187" i="9"/>
  <c r="P186" i="9"/>
  <c r="K186" i="9"/>
  <c r="Y186" i="9" s="1" a="1"/>
  <c r="Y186" i="9" s="1"/>
  <c r="Y184" i="9" a="1"/>
  <c r="Y184" i="9" s="1"/>
  <c r="E184" i="9"/>
  <c r="Y183" i="9" a="1"/>
  <c r="Y183" i="9" s="1"/>
  <c r="E183" i="9"/>
  <c r="V182" i="9"/>
  <c r="U182" i="9"/>
  <c r="P182" i="9"/>
  <c r="K182" i="9"/>
  <c r="Y182" i="9" s="1" a="1"/>
  <c r="Y182" i="9" s="1"/>
  <c r="F182" i="9"/>
  <c r="E182" i="9" s="1"/>
  <c r="K181" i="9"/>
  <c r="Y181" i="9" s="1" a="1"/>
  <c r="Y181" i="9" s="1"/>
  <c r="Y180" i="9" a="1"/>
  <c r="Y180" i="9" s="1"/>
  <c r="E180" i="9"/>
  <c r="V179" i="9"/>
  <c r="U179" i="9"/>
  <c r="P179" i="9"/>
  <c r="K179" i="9"/>
  <c r="E179" i="9" s="1"/>
  <c r="F179" i="9"/>
  <c r="V178" i="9"/>
  <c r="V176" i="9" s="1"/>
  <c r="U178" i="9"/>
  <c r="U187" i="9" s="1"/>
  <c r="P178" i="9"/>
  <c r="P187" i="9" s="1"/>
  <c r="F178" i="9"/>
  <c r="F187" i="9" s="1"/>
  <c r="Y177" i="9" a="1"/>
  <c r="Y177" i="9" s="1"/>
  <c r="V177" i="9"/>
  <c r="V186" i="9" s="1"/>
  <c r="U177" i="9"/>
  <c r="U186" i="9" s="1"/>
  <c r="P177" i="9"/>
  <c r="K177" i="9"/>
  <c r="F177" i="9"/>
  <c r="F176" i="9" s="1"/>
  <c r="P176" i="9"/>
  <c r="Y175" i="9" a="1"/>
  <c r="Y175" i="9" s="1"/>
  <c r="Y170" i="9" a="1"/>
  <c r="Y170" i="9" s="1"/>
  <c r="Y169" i="9" a="1"/>
  <c r="Y169" i="9" s="1"/>
  <c r="Y168" i="9" a="1"/>
  <c r="Y168" i="9" s="1"/>
  <c r="Y167" i="9" a="1"/>
  <c r="Y167" i="9" s="1"/>
  <c r="E167" i="9"/>
  <c r="Y166" i="9" a="1"/>
  <c r="Y166" i="9" s="1"/>
  <c r="E166" i="9"/>
  <c r="Y165" i="9" a="1"/>
  <c r="Y165" i="9" s="1"/>
  <c r="E165" i="9"/>
  <c r="Y164" i="9" a="1"/>
  <c r="Y164" i="9" s="1"/>
  <c r="V164" i="9"/>
  <c r="U164" i="9"/>
  <c r="P164" i="9"/>
  <c r="E164" i="9" s="1"/>
  <c r="V163" i="9"/>
  <c r="U163" i="9"/>
  <c r="P163" i="9"/>
  <c r="E163" i="9" s="1"/>
  <c r="V162" i="9"/>
  <c r="V173" i="9" s="1"/>
  <c r="U162" i="9"/>
  <c r="U173" i="9" s="1"/>
  <c r="P162" i="9"/>
  <c r="P173" i="9" s="1"/>
  <c r="V161" i="9"/>
  <c r="V172" i="9" s="1"/>
  <c r="V224" i="9" s="1"/>
  <c r="U161" i="9"/>
  <c r="U172" i="9" s="1"/>
  <c r="P161" i="9"/>
  <c r="P172" i="9" s="1"/>
  <c r="E156" i="9"/>
  <c r="E155" i="9"/>
  <c r="E154" i="9"/>
  <c r="F153" i="9"/>
  <c r="E153" i="9"/>
  <c r="F149" i="9"/>
  <c r="E149" i="9" s="1"/>
  <c r="Y148" i="9" a="1"/>
  <c r="Y148" i="9" s="1"/>
  <c r="F148" i="9"/>
  <c r="F144" i="9" s="1"/>
  <c r="Y147" i="9" a="1"/>
  <c r="Y147" i="9" s="1"/>
  <c r="F147" i="9"/>
  <c r="E147" i="9"/>
  <c r="Y146" i="9" a="1"/>
  <c r="Y146" i="9" s="1"/>
  <c r="K145" i="9"/>
  <c r="F145" i="9"/>
  <c r="E145" i="9" s="1"/>
  <c r="K144" i="9"/>
  <c r="K143" i="9"/>
  <c r="K172" i="9" s="1"/>
  <c r="F143" i="9"/>
  <c r="F172" i="9" s="1"/>
  <c r="Y141" i="9" a="1"/>
  <c r="Y141" i="9" s="1"/>
  <c r="Y140" i="9" a="1"/>
  <c r="Y140" i="9" s="1"/>
  <c r="Y139" i="9" a="1"/>
  <c r="Y139" i="9" s="1"/>
  <c r="Y138" i="9" a="1"/>
  <c r="Y138" i="9" s="1"/>
  <c r="Y137" i="9" a="1"/>
  <c r="Y137" i="9" s="1"/>
  <c r="Y136" i="9" a="1"/>
  <c r="Y136" i="9" s="1"/>
  <c r="Y135" i="9" a="1"/>
  <c r="Y135" i="9" s="1"/>
  <c r="Y134" i="9" a="1"/>
  <c r="Y134" i="9" s="1"/>
  <c r="E134" i="9"/>
  <c r="Y133" i="9" a="1"/>
  <c r="Y133" i="9" s="1"/>
  <c r="Y132" i="9" a="1"/>
  <c r="Y132" i="9" s="1"/>
  <c r="F132" i="9"/>
  <c r="F122" i="9" s="1"/>
  <c r="Y131" i="9" a="1"/>
  <c r="Y131" i="9" s="1"/>
  <c r="Y130" i="9" a="1"/>
  <c r="Y130" i="9" s="1"/>
  <c r="Y129" i="9" a="1"/>
  <c r="Y129" i="9" s="1"/>
  <c r="E129" i="9"/>
  <c r="Y128" i="9" a="1"/>
  <c r="Y128" i="9" s="1"/>
  <c r="E128" i="9"/>
  <c r="K127" i="9"/>
  <c r="E127" i="9" s="1"/>
  <c r="K126" i="9"/>
  <c r="E126" i="9" s="1"/>
  <c r="Y125" i="9" a="1"/>
  <c r="Y125" i="9" s="1"/>
  <c r="Y124" i="9" a="1"/>
  <c r="Y124" i="9" s="1"/>
  <c r="E124" i="9"/>
  <c r="Y123" i="9" a="1"/>
  <c r="Y123" i="9" s="1"/>
  <c r="V122" i="9"/>
  <c r="V96" i="9" s="1"/>
  <c r="U122" i="9"/>
  <c r="P122" i="9"/>
  <c r="Y121" i="9" a="1"/>
  <c r="Y121" i="9" s="1"/>
  <c r="Y120" i="9" a="1"/>
  <c r="Y120" i="9" s="1"/>
  <c r="Y119" i="9" a="1"/>
  <c r="Y119" i="9" s="1"/>
  <c r="Y118" i="9" a="1"/>
  <c r="Y118" i="9" s="1"/>
  <c r="E118" i="9"/>
  <c r="Y117" i="9" a="1"/>
  <c r="Y117" i="9" s="1"/>
  <c r="Y116" i="9" a="1"/>
  <c r="Y116" i="9" s="1"/>
  <c r="F116" i="9"/>
  <c r="F113" i="9" s="1"/>
  <c r="Y115" i="9" a="1"/>
  <c r="Y115" i="9" s="1"/>
  <c r="E115" i="9"/>
  <c r="Y114" i="9" a="1"/>
  <c r="Y114" i="9" s="1"/>
  <c r="E114" i="9"/>
  <c r="K113" i="9"/>
  <c r="Y113" i="9" s="1" a="1"/>
  <c r="Y113" i="9" s="1"/>
  <c r="Y112" i="9" a="1"/>
  <c r="Y112" i="9" s="1"/>
  <c r="Y111" i="9" a="1"/>
  <c r="Y111" i="9" s="1"/>
  <c r="Y110" i="9" a="1"/>
  <c r="Y110" i="9" s="1"/>
  <c r="Y109" i="9" a="1"/>
  <c r="Y109" i="9" s="1"/>
  <c r="E109" i="9"/>
  <c r="Y108" i="9" a="1"/>
  <c r="Y108" i="9" s="1"/>
  <c r="E108" i="9"/>
  <c r="Y107" i="9" a="1"/>
  <c r="Y107" i="9" s="1"/>
  <c r="E107" i="9"/>
  <c r="Y106" i="9" a="1"/>
  <c r="Y106" i="9" s="1"/>
  <c r="Y105" i="9" a="1"/>
  <c r="Y105" i="9" s="1"/>
  <c r="F105" i="9"/>
  <c r="F99" i="9" s="1"/>
  <c r="Y104" i="9" a="1"/>
  <c r="Y104" i="9" s="1"/>
  <c r="E104" i="9"/>
  <c r="Y103" i="9" a="1"/>
  <c r="Y103" i="9" s="1"/>
  <c r="E103" i="9"/>
  <c r="Y102" i="9" a="1"/>
  <c r="Y102" i="9" s="1"/>
  <c r="E102" i="9"/>
  <c r="Y101" i="9" a="1"/>
  <c r="Y101" i="9" s="1"/>
  <c r="E101" i="9"/>
  <c r="Y100" i="9" a="1"/>
  <c r="Y100" i="9" s="1"/>
  <c r="E100" i="9"/>
  <c r="V99" i="9"/>
  <c r="U99" i="9"/>
  <c r="U96" i="9" s="1"/>
  <c r="P99" i="9"/>
  <c r="P97" i="9" s="1"/>
  <c r="K99" i="9"/>
  <c r="K97" i="9" s="1"/>
  <c r="Y97" i="9" s="1" a="1"/>
  <c r="Y97" i="9" s="1"/>
  <c r="Y98" i="9" a="1"/>
  <c r="Y98" i="9" s="1"/>
  <c r="E98" i="9"/>
  <c r="V97" i="9"/>
  <c r="Y95" i="9" a="1"/>
  <c r="Y95" i="9" s="1"/>
  <c r="Y94" i="9" a="1"/>
  <c r="Y94" i="9" s="1"/>
  <c r="Y93" i="9" a="1"/>
  <c r="Y93" i="9" s="1"/>
  <c r="Y92" i="9" a="1"/>
  <c r="Y92" i="9" s="1"/>
  <c r="E92" i="9"/>
  <c r="Y91" i="9" a="1"/>
  <c r="Y91" i="9" s="1"/>
  <c r="E91" i="9"/>
  <c r="Y90" i="9" a="1"/>
  <c r="Y90" i="9" s="1"/>
  <c r="E90" i="9"/>
  <c r="Y89" i="9" a="1"/>
  <c r="Y89" i="9" s="1"/>
  <c r="E89" i="9"/>
  <c r="Y88" i="9" a="1"/>
  <c r="Y88" i="9" s="1"/>
  <c r="E88" i="9"/>
  <c r="V87" i="9"/>
  <c r="V85" i="9" s="1"/>
  <c r="U87" i="9"/>
  <c r="U85" i="9" s="1"/>
  <c r="P87" i="9"/>
  <c r="P85" i="9" s="1"/>
  <c r="K87" i="9"/>
  <c r="V86" i="9"/>
  <c r="F86" i="9"/>
  <c r="F85" i="9"/>
  <c r="Y84" i="9" a="1"/>
  <c r="Y84" i="9" s="1"/>
  <c r="Y83" i="9" a="1"/>
  <c r="Y83" i="9" s="1"/>
  <c r="Y82" i="9" a="1"/>
  <c r="Y82" i="9" s="1"/>
  <c r="K81" i="9"/>
  <c r="Y81" i="9" s="1" a="1"/>
  <c r="Y81" i="9" s="1"/>
  <c r="Y80" i="9" a="1"/>
  <c r="Y80" i="9" s="1"/>
  <c r="Y79" i="9" a="1"/>
  <c r="Y79" i="9" s="1"/>
  <c r="Y78" i="9" a="1"/>
  <c r="Y78" i="9" s="1"/>
  <c r="Y77" i="9" a="1"/>
  <c r="Y77" i="9" s="1"/>
  <c r="F77" i="9"/>
  <c r="Y76" i="9" a="1"/>
  <c r="Y76" i="9" s="1"/>
  <c r="K75" i="9"/>
  <c r="Y75" i="9" s="1" a="1"/>
  <c r="Y75" i="9" s="1"/>
  <c r="Y74" i="9" a="1"/>
  <c r="Y74" i="9" s="1"/>
  <c r="K73" i="9"/>
  <c r="K69" i="9" s="1"/>
  <c r="Y72" i="9" a="1"/>
  <c r="Y72" i="9" s="1"/>
  <c r="F72" i="9"/>
  <c r="Y71" i="9" a="1"/>
  <c r="Y71" i="9" s="1"/>
  <c r="F71" i="9"/>
  <c r="Y70" i="9" a="1"/>
  <c r="Y70" i="9" s="1"/>
  <c r="F70" i="9"/>
  <c r="V69" i="9"/>
  <c r="V67" i="9" s="1"/>
  <c r="U69" i="9"/>
  <c r="U67" i="9" s="1"/>
  <c r="P69" i="9"/>
  <c r="P67" i="9" s="1"/>
  <c r="E68" i="9"/>
  <c r="F67" i="9"/>
  <c r="Y66" i="9" a="1"/>
  <c r="Y66" i="9" s="1"/>
  <c r="F66" i="9"/>
  <c r="E66" i="9" s="1"/>
  <c r="Y65" i="9" a="1"/>
  <c r="Y65" i="9" s="1"/>
  <c r="Y64" i="9" a="1"/>
  <c r="Y64" i="9" s="1"/>
  <c r="Y63" i="9" a="1"/>
  <c r="Y63" i="9" s="1"/>
  <c r="V62" i="9"/>
  <c r="V41" i="9" s="1"/>
  <c r="U62" i="9"/>
  <c r="U41" i="9" s="1"/>
  <c r="P62" i="9"/>
  <c r="K62" i="9"/>
  <c r="Y62" i="9" s="1" a="1"/>
  <c r="Y62" i="9" s="1"/>
  <c r="F61" i="9"/>
  <c r="Y60" i="9" a="1"/>
  <c r="Y60" i="9" s="1"/>
  <c r="E60" i="9"/>
  <c r="Y59" i="9" a="1"/>
  <c r="Y59" i="9" s="1"/>
  <c r="Y58" i="9" a="1"/>
  <c r="Y58" i="9" s="1"/>
  <c r="F58" i="9"/>
  <c r="E58" i="9" s="1"/>
  <c r="Y57" i="9" a="1"/>
  <c r="Y57" i="9" s="1"/>
  <c r="E57" i="9"/>
  <c r="Y56" i="9" a="1"/>
  <c r="Y56" i="9" s="1"/>
  <c r="Y55" i="9" a="1"/>
  <c r="Y55" i="9" s="1"/>
  <c r="F55" i="9"/>
  <c r="E55" i="9"/>
  <c r="Y54" i="9" a="1"/>
  <c r="Y54" i="9" s="1"/>
  <c r="Y53" i="9" a="1"/>
  <c r="Y53" i="9" s="1"/>
  <c r="Y52" i="9" a="1"/>
  <c r="Y52" i="9" s="1"/>
  <c r="Y51" i="9" a="1"/>
  <c r="Y51" i="9" s="1"/>
  <c r="K51" i="9"/>
  <c r="E51" i="9"/>
  <c r="Y50" i="9" a="1"/>
  <c r="Y50" i="9" s="1"/>
  <c r="E50" i="9"/>
  <c r="V49" i="9"/>
  <c r="U49" i="9"/>
  <c r="P49" i="9"/>
  <c r="K49" i="9"/>
  <c r="Y49" i="9" s="1" a="1"/>
  <c r="Y49" i="9" s="1"/>
  <c r="F49" i="9"/>
  <c r="E49" i="9" s="1"/>
  <c r="E48" i="9"/>
  <c r="Y45" i="9" a="1"/>
  <c r="Y45" i="9" s="1"/>
  <c r="P45" i="9"/>
  <c r="E45" i="9" s="1"/>
  <c r="Y44" i="9" a="1"/>
  <c r="Y44" i="9" s="1"/>
  <c r="Y43" i="9" a="1"/>
  <c r="Y43" i="9" s="1"/>
  <c r="Y42" i="9" a="1"/>
  <c r="Y42" i="9" s="1"/>
  <c r="E42" i="9"/>
  <c r="F41" i="9"/>
  <c r="K40" i="9"/>
  <c r="E40" i="9" s="1"/>
  <c r="F39" i="9"/>
  <c r="F38" i="9"/>
  <c r="Y37" i="9" a="1"/>
  <c r="Y37" i="9" s="1"/>
  <c r="Y33" i="9" a="1"/>
  <c r="Y33" i="9" s="1"/>
  <c r="Y32" i="9" a="1"/>
  <c r="Y32" i="9" s="1"/>
  <c r="Y31" i="9" a="1"/>
  <c r="Y31" i="9" s="1"/>
  <c r="Y30" i="9" a="1"/>
  <c r="Y30" i="9" s="1"/>
  <c r="E30" i="9"/>
  <c r="Y29" i="9" a="1"/>
  <c r="Y29" i="9" s="1"/>
  <c r="E29" i="9"/>
  <c r="Y28" i="9" a="1"/>
  <c r="Y28" i="9" s="1"/>
  <c r="V28" i="9"/>
  <c r="U28" i="9"/>
  <c r="E28" i="9" s="1"/>
  <c r="P28" i="9"/>
  <c r="K28" i="9"/>
  <c r="F28" i="9"/>
  <c r="Y27" i="9" a="1"/>
  <c r="Y27" i="9" s="1"/>
  <c r="Y26" i="9" a="1"/>
  <c r="Y26" i="9" s="1"/>
  <c r="Y25" i="9" a="1"/>
  <c r="Y25" i="9" s="1"/>
  <c r="Y24" i="9" a="1"/>
  <c r="Y24" i="9" s="1"/>
  <c r="E24" i="9"/>
  <c r="Y23" i="9" a="1"/>
  <c r="Y23" i="9" s="1"/>
  <c r="E23" i="9"/>
  <c r="V22" i="9"/>
  <c r="U22" i="9"/>
  <c r="P22" i="9"/>
  <c r="K22" i="9"/>
  <c r="Y22" i="9" s="1" a="1"/>
  <c r="Y22" i="9" s="1"/>
  <c r="F22" i="9"/>
  <c r="V21" i="9"/>
  <c r="U21" i="9"/>
  <c r="P21" i="9"/>
  <c r="K21" i="9"/>
  <c r="Y21" i="9" s="1" a="1"/>
  <c r="Y21" i="9" s="1"/>
  <c r="F21" i="9"/>
  <c r="Y20" i="9" a="1"/>
  <c r="Y20" i="9" s="1"/>
  <c r="V20" i="9"/>
  <c r="V19" i="9" s="1"/>
  <c r="U20" i="9"/>
  <c r="P20" i="9"/>
  <c r="E20" i="9" s="1"/>
  <c r="K20" i="9"/>
  <c r="F20" i="9"/>
  <c r="Y18" i="9" a="1"/>
  <c r="Y18" i="9" s="1"/>
  <c r="Y17" i="9" a="1"/>
  <c r="Y17" i="9" s="1"/>
  <c r="Y16" i="9" a="1"/>
  <c r="Y16" i="9" s="1"/>
  <c r="Y15" i="9" a="1"/>
  <c r="Y15" i="9" s="1"/>
  <c r="E15" i="9"/>
  <c r="Y14" i="9" a="1"/>
  <c r="Y14" i="9" s="1"/>
  <c r="E14" i="9"/>
  <c r="E13" i="9" s="1"/>
  <c r="V13" i="9"/>
  <c r="U13" i="9"/>
  <c r="P13" i="9"/>
  <c r="K13" i="9"/>
  <c r="Y13" i="9" s="1" a="1"/>
  <c r="Y13" i="9" s="1"/>
  <c r="F13" i="9"/>
  <c r="Y12" i="9" a="1"/>
  <c r="Y12" i="9" s="1"/>
  <c r="V12" i="9"/>
  <c r="V36" i="9" s="1"/>
  <c r="U12" i="9"/>
  <c r="U36" i="9" s="1"/>
  <c r="P12" i="9"/>
  <c r="K12" i="9"/>
  <c r="F12" i="9"/>
  <c r="V11" i="9"/>
  <c r="U11" i="9"/>
  <c r="P11" i="9"/>
  <c r="P10" i="9" s="1"/>
  <c r="K11" i="9"/>
  <c r="Y11" i="9" s="1" a="1"/>
  <c r="Y11" i="9" s="1"/>
  <c r="F11" i="9"/>
  <c r="F10" i="9" s="1"/>
  <c r="V10" i="9"/>
  <c r="V34" i="9" s="1"/>
  <c r="AD60" i="8" a="1"/>
  <c r="AD60" i="8" s="1"/>
  <c r="AD193" i="8" a="1"/>
  <c r="AD193" i="8" s="1"/>
  <c r="AD79" i="8" a="1"/>
  <c r="AD79" i="8" s="1"/>
  <c r="AD69" i="8" a="1"/>
  <c r="AD69" i="8" s="1"/>
  <c r="E165" i="8"/>
  <c r="P65" i="8" l="1"/>
  <c r="K224" i="9"/>
  <c r="Y224" i="9" s="1" a="1"/>
  <c r="Y224" i="9" s="1"/>
  <c r="Y172" i="9" a="1"/>
  <c r="Y172" i="9" s="1"/>
  <c r="U10" i="9"/>
  <c r="E12" i="9"/>
  <c r="K36" i="9"/>
  <c r="Y36" i="9" s="1" a="1"/>
  <c r="Y36" i="9" s="1"/>
  <c r="K61" i="9"/>
  <c r="Y61" i="9" s="1" a="1"/>
  <c r="Y61" i="9" s="1"/>
  <c r="K142" i="9"/>
  <c r="P36" i="9"/>
  <c r="E87" i="9"/>
  <c r="F186" i="9"/>
  <c r="E186" i="9" s="1"/>
  <c r="E62" i="9"/>
  <c r="U160" i="9"/>
  <c r="U176" i="9"/>
  <c r="E21" i="9"/>
  <c r="E177" i="9"/>
  <c r="P222" i="9"/>
  <c r="E11" i="9"/>
  <c r="E10" i="9" s="1"/>
  <c r="K206" i="9"/>
  <c r="Y206" i="9" s="1" a="1"/>
  <c r="Y206" i="9" s="1"/>
  <c r="V222" i="9"/>
  <c r="Y126" i="9" a="1"/>
  <c r="Y126" i="9" s="1"/>
  <c r="V160" i="9"/>
  <c r="P206" i="9"/>
  <c r="K19" i="9"/>
  <c r="Y19" i="9" s="1" a="1"/>
  <c r="Y19" i="9" s="1"/>
  <c r="E22" i="9"/>
  <c r="E113" i="9"/>
  <c r="E209" i="9"/>
  <c r="P35" i="9"/>
  <c r="P225" i="9" s="1"/>
  <c r="U35" i="9"/>
  <c r="U225" i="9" s="1"/>
  <c r="F19" i="9"/>
  <c r="V35" i="9"/>
  <c r="V225" i="9" s="1"/>
  <c r="Y127" i="9" a="1"/>
  <c r="Y127" i="9" s="1"/>
  <c r="E190" i="9"/>
  <c r="F36" i="9"/>
  <c r="U19" i="9"/>
  <c r="U206" i="9"/>
  <c r="E215" i="9"/>
  <c r="AD43" i="8" a="1"/>
  <c r="AD43" i="8" s="1"/>
  <c r="F224" i="9"/>
  <c r="E172" i="9"/>
  <c r="U39" i="9"/>
  <c r="U38" i="9"/>
  <c r="V174" i="9"/>
  <c r="V226" i="9" s="1"/>
  <c r="F34" i="9"/>
  <c r="V38" i="9"/>
  <c r="V39" i="9"/>
  <c r="P224" i="9"/>
  <c r="U185" i="9"/>
  <c r="V185" i="9"/>
  <c r="V220" i="9"/>
  <c r="E99" i="9"/>
  <c r="F96" i="9"/>
  <c r="F97" i="9"/>
  <c r="F220" i="9"/>
  <c r="E189" i="9"/>
  <c r="P220" i="9"/>
  <c r="E69" i="9"/>
  <c r="K67" i="9"/>
  <c r="E67" i="9" s="1"/>
  <c r="K41" i="9"/>
  <c r="Y69" i="9" a="1"/>
  <c r="Y69" i="9" s="1"/>
  <c r="E144" i="9"/>
  <c r="F173" i="9"/>
  <c r="E148" i="9"/>
  <c r="P160" i="9"/>
  <c r="E160" i="9" s="1"/>
  <c r="F206" i="9"/>
  <c r="U221" i="9"/>
  <c r="U220" i="9" s="1"/>
  <c r="U224" i="9"/>
  <c r="Y73" i="9" a="1"/>
  <c r="Y73" i="9" s="1"/>
  <c r="U97" i="9"/>
  <c r="E161" i="9"/>
  <c r="E208" i="9"/>
  <c r="Y87" i="9" a="1"/>
  <c r="Y87" i="9" s="1"/>
  <c r="Y99" i="9" a="1"/>
  <c r="Y99" i="9" s="1"/>
  <c r="U174" i="9"/>
  <c r="U171" i="9" s="1"/>
  <c r="K178" i="9"/>
  <c r="Y179" i="9" a="1"/>
  <c r="Y179" i="9" s="1"/>
  <c r="V206" i="9"/>
  <c r="E35" i="9"/>
  <c r="P61" i="9"/>
  <c r="K86" i="9"/>
  <c r="Y86" i="9" s="1" a="1"/>
  <c r="Y86" i="9" s="1"/>
  <c r="E116" i="9"/>
  <c r="E132" i="9"/>
  <c r="F142" i="9"/>
  <c r="E142" i="9" s="1"/>
  <c r="F146" i="9"/>
  <c r="E146" i="9" s="1"/>
  <c r="Y209" i="9" a="1"/>
  <c r="Y209" i="9" s="1"/>
  <c r="F35" i="9"/>
  <c r="P41" i="9"/>
  <c r="U61" i="9"/>
  <c r="P86" i="9"/>
  <c r="P96" i="9"/>
  <c r="P174" i="9" s="1"/>
  <c r="K173" i="9"/>
  <c r="P185" i="9"/>
  <c r="K222" i="9"/>
  <c r="E222" i="9" s="1"/>
  <c r="K35" i="9"/>
  <c r="Y35" i="9" s="1" a="1"/>
  <c r="Y35" i="9" s="1"/>
  <c r="V61" i="9"/>
  <c r="U86" i="9"/>
  <c r="E143" i="9"/>
  <c r="E162" i="9"/>
  <c r="E207" i="9"/>
  <c r="P19" i="9"/>
  <c r="E19" i="9" s="1"/>
  <c r="E34" i="9" s="1"/>
  <c r="E81" i="9"/>
  <c r="K85" i="9"/>
  <c r="Y85" i="9" s="1" a="1"/>
  <c r="Y85" i="9" s="1"/>
  <c r="E105" i="9"/>
  <c r="E181" i="9"/>
  <c r="K122" i="9"/>
  <c r="Y122" i="9" s="1" a="1"/>
  <c r="Y122" i="9" s="1"/>
  <c r="K10" i="9"/>
  <c r="F185" i="9" l="1"/>
  <c r="E97" i="9"/>
  <c r="V171" i="9"/>
  <c r="E173" i="9"/>
  <c r="P34" i="9"/>
  <c r="E86" i="9"/>
  <c r="E36" i="9"/>
  <c r="U34" i="9"/>
  <c r="P226" i="9"/>
  <c r="P171" i="9"/>
  <c r="V223" i="9"/>
  <c r="F174" i="9"/>
  <c r="F171" i="9" s="1"/>
  <c r="Y173" i="9" a="1"/>
  <c r="Y173" i="9" s="1"/>
  <c r="Y41" i="9" a="1"/>
  <c r="Y41" i="9" s="1"/>
  <c r="E41" i="9"/>
  <c r="K38" i="9"/>
  <c r="U226" i="9"/>
  <c r="U223" i="9" s="1"/>
  <c r="E61" i="9"/>
  <c r="E122" i="9"/>
  <c r="P223" i="9"/>
  <c r="K34" i="9"/>
  <c r="Y34" i="9" s="1" a="1"/>
  <c r="Y34" i="9" s="1"/>
  <c r="Y10" i="9" a="1"/>
  <c r="Y10" i="9" s="1"/>
  <c r="P39" i="9"/>
  <c r="P38" i="9"/>
  <c r="F225" i="9"/>
  <c r="E85" i="9"/>
  <c r="E224" i="9"/>
  <c r="Y222" i="9" a="1"/>
  <c r="Y222" i="9" s="1"/>
  <c r="K220" i="9"/>
  <c r="Y220" i="9" s="1" a="1"/>
  <c r="Y220" i="9" s="1"/>
  <c r="K96" i="9"/>
  <c r="E96" i="9" s="1"/>
  <c r="E206" i="9"/>
  <c r="K225" i="9"/>
  <c r="K187" i="9"/>
  <c r="Y178" i="9" a="1"/>
  <c r="Y178" i="9" s="1"/>
  <c r="E178" i="9"/>
  <c r="K176" i="9"/>
  <c r="E221" i="9"/>
  <c r="K39" i="9"/>
  <c r="E39" i="9" s="1"/>
  <c r="E225" i="9" l="1"/>
  <c r="Y38" i="9" a="1"/>
  <c r="Y38" i="9" s="1"/>
  <c r="E38" i="9"/>
  <c r="Y225" i="9" a="1"/>
  <c r="Y225" i="9" s="1"/>
  <c r="E220" i="9"/>
  <c r="Y176" i="9" a="1"/>
  <c r="Y176" i="9" s="1"/>
  <c r="E176" i="9"/>
  <c r="Y187" i="9" a="1"/>
  <c r="Y187" i="9" s="1"/>
  <c r="K226" i="9"/>
  <c r="Y226" i="9" s="1" a="1"/>
  <c r="Y226" i="9" s="1"/>
  <c r="K185" i="9"/>
  <c r="E187" i="9"/>
  <c r="E174" i="9"/>
  <c r="F226" i="9"/>
  <c r="Y96" i="9" a="1"/>
  <c r="Y96" i="9" s="1"/>
  <c r="K174" i="9"/>
  <c r="E226" i="9" l="1"/>
  <c r="F223" i="9"/>
  <c r="Y185" i="9" a="1"/>
  <c r="Y185" i="9" s="1"/>
  <c r="E185" i="9"/>
  <c r="K223" i="9"/>
  <c r="Y223" i="9" s="1" a="1"/>
  <c r="Y223" i="9" s="1"/>
  <c r="Y174" i="9" a="1"/>
  <c r="Y174" i="9" s="1"/>
  <c r="K171" i="9"/>
  <c r="V159" i="8"/>
  <c r="V160" i="8"/>
  <c r="U159" i="8"/>
  <c r="U160" i="8"/>
  <c r="U161" i="8"/>
  <c r="P159" i="8"/>
  <c r="P160" i="8"/>
  <c r="AD160" i="8" s="1" a="1"/>
  <c r="AD160" i="8" s="1"/>
  <c r="V161" i="8"/>
  <c r="P161" i="8"/>
  <c r="AD161" i="8" s="1" a="1"/>
  <c r="AD161" i="8" s="1"/>
  <c r="E159" i="8" l="1"/>
  <c r="AD159" i="8" a="1"/>
  <c r="AD159" i="8" s="1"/>
  <c r="Y171" i="9" a="1"/>
  <c r="Y171" i="9" s="1"/>
  <c r="E171" i="9"/>
  <c r="E223" i="9"/>
  <c r="P158" i="8"/>
  <c r="AD158" i="8" s="1" a="1"/>
  <c r="AD158" i="8" s="1"/>
  <c r="F65" i="8"/>
  <c r="K38" i="8" l="1"/>
  <c r="E66" i="8"/>
  <c r="Y79" i="8" a="1"/>
  <c r="Y79" i="8" s="1"/>
  <c r="K188" i="8"/>
  <c r="Y203" i="8" a="1"/>
  <c r="Y203" i="8" s="1"/>
  <c r="Y201" i="8" a="1"/>
  <c r="Y201" i="8" s="1"/>
  <c r="V191" i="8"/>
  <c r="U187" i="8"/>
  <c r="U196" i="8" s="1"/>
  <c r="E193" i="8"/>
  <c r="Y192" i="8" a="1"/>
  <c r="Y192" i="8" s="1"/>
  <c r="E192" i="8"/>
  <c r="U191" i="8"/>
  <c r="P191" i="8"/>
  <c r="AD191" i="8" s="1" a="1"/>
  <c r="AD191" i="8" s="1"/>
  <c r="K191" i="8"/>
  <c r="F191" i="8"/>
  <c r="Y189" i="8" a="1"/>
  <c r="Y189" i="8" s="1"/>
  <c r="E189" i="8"/>
  <c r="V188" i="8"/>
  <c r="U188" i="8"/>
  <c r="P188" i="8"/>
  <c r="AD188" i="8" s="1" a="1"/>
  <c r="AD188" i="8" s="1"/>
  <c r="F188" i="8"/>
  <c r="V187" i="8"/>
  <c r="V196" i="8" s="1"/>
  <c r="F187" i="8"/>
  <c r="V186" i="8"/>
  <c r="V195" i="8" s="1"/>
  <c r="U186" i="8"/>
  <c r="P186" i="8"/>
  <c r="AD186" i="8" s="1" a="1"/>
  <c r="AD186" i="8" s="1"/>
  <c r="K186" i="8"/>
  <c r="F186" i="8"/>
  <c r="F195" i="8" s="1"/>
  <c r="Y184" i="8" a="1"/>
  <c r="Y184" i="8" s="1"/>
  <c r="Y168" i="8" a="1"/>
  <c r="Y168" i="8" s="1"/>
  <c r="Y167" i="8" a="1"/>
  <c r="Y167" i="8" s="1"/>
  <c r="Y166" i="8" a="1"/>
  <c r="Y166" i="8" s="1"/>
  <c r="Y165" i="8" a="1"/>
  <c r="Y165" i="8" s="1"/>
  <c r="Y164" i="8" a="1"/>
  <c r="Y164" i="8" s="1"/>
  <c r="E164" i="8"/>
  <c r="Y163" i="8" a="1"/>
  <c r="Y163" i="8" s="1"/>
  <c r="E163" i="8"/>
  <c r="Y162" i="8" a="1"/>
  <c r="Y162" i="8" s="1"/>
  <c r="V162" i="8"/>
  <c r="U162" i="8"/>
  <c r="P162" i="8"/>
  <c r="AD162" i="8" s="1" a="1"/>
  <c r="AD162" i="8" s="1"/>
  <c r="AD182" i="8" a="1"/>
  <c r="AD182" i="8" s="1"/>
  <c r="Y139" i="8" a="1"/>
  <c r="Y139" i="8" s="1"/>
  <c r="Y138" i="8" a="1"/>
  <c r="Y138" i="8" s="1"/>
  <c r="Y137" i="8" a="1"/>
  <c r="Y137" i="8" s="1"/>
  <c r="Y136" i="8" a="1"/>
  <c r="Y136" i="8" s="1"/>
  <c r="Y135" i="8" a="1"/>
  <c r="Y135" i="8" s="1"/>
  <c r="Y134" i="8" a="1"/>
  <c r="Y134" i="8" s="1"/>
  <c r="Y133" i="8" a="1"/>
  <c r="Y133" i="8" s="1"/>
  <c r="Y132" i="8" a="1"/>
  <c r="Y132" i="8" s="1"/>
  <c r="E132" i="8"/>
  <c r="Y131" i="8" a="1"/>
  <c r="Y131" i="8" s="1"/>
  <c r="Y130" i="8" a="1"/>
  <c r="Y130" i="8" s="1"/>
  <c r="Y129" i="8" a="1"/>
  <c r="Y129" i="8" s="1"/>
  <c r="Y128" i="8" a="1"/>
  <c r="Y128" i="8" s="1"/>
  <c r="Y127" i="8" a="1"/>
  <c r="Y127" i="8" s="1"/>
  <c r="E127" i="8"/>
  <c r="Y126" i="8" a="1"/>
  <c r="Y126" i="8" s="1"/>
  <c r="E126" i="8"/>
  <c r="Y123" i="8" a="1"/>
  <c r="Y123" i="8" s="1"/>
  <c r="Y122" i="8" a="1"/>
  <c r="Y122" i="8" s="1"/>
  <c r="E122" i="8"/>
  <c r="Y121" i="8" a="1"/>
  <c r="Y121" i="8" s="1"/>
  <c r="AD120" i="8" a="1"/>
  <c r="AD120" i="8" s="1"/>
  <c r="Y119" i="8" a="1"/>
  <c r="Y119" i="8" s="1"/>
  <c r="Y118" i="8" a="1"/>
  <c r="Y118" i="8" s="1"/>
  <c r="Y117" i="8" a="1"/>
  <c r="Y117" i="8" s="1"/>
  <c r="Y116" i="8" a="1"/>
  <c r="Y116" i="8" s="1"/>
  <c r="E116" i="8"/>
  <c r="Y115" i="8" a="1"/>
  <c r="Y115" i="8" s="1"/>
  <c r="Y114" i="8" a="1"/>
  <c r="Y114" i="8" s="1"/>
  <c r="F111" i="8"/>
  <c r="Y113" i="8" a="1"/>
  <c r="Y113" i="8" s="1"/>
  <c r="E113" i="8"/>
  <c r="Y112" i="8" a="1"/>
  <c r="Y112" i="8" s="1"/>
  <c r="E112" i="8"/>
  <c r="K111" i="8"/>
  <c r="Y110" i="8" a="1"/>
  <c r="Y110" i="8" s="1"/>
  <c r="Y109" i="8" a="1"/>
  <c r="Y109" i="8" s="1"/>
  <c r="Y108" i="8" a="1"/>
  <c r="Y108" i="8" s="1"/>
  <c r="Y107" i="8" a="1"/>
  <c r="Y107" i="8" s="1"/>
  <c r="E107" i="8"/>
  <c r="Y106" i="8" a="1"/>
  <c r="Y106" i="8" s="1"/>
  <c r="E106" i="8"/>
  <c r="Y105" i="8" a="1"/>
  <c r="Y105" i="8" s="1"/>
  <c r="E105" i="8"/>
  <c r="Y104" i="8" a="1"/>
  <c r="Y104" i="8" s="1"/>
  <c r="Y103" i="8" a="1"/>
  <c r="Y103" i="8" s="1"/>
  <c r="Y102" i="8" a="1"/>
  <c r="Y102" i="8" s="1"/>
  <c r="E102" i="8"/>
  <c r="Y101" i="8" a="1"/>
  <c r="Y101" i="8" s="1"/>
  <c r="E101" i="8"/>
  <c r="Y100" i="8" a="1"/>
  <c r="Y100" i="8" s="1"/>
  <c r="E100" i="8"/>
  <c r="Y99" i="8" a="1"/>
  <c r="Y99" i="8" s="1"/>
  <c r="E99" i="8"/>
  <c r="Y98" i="8" a="1"/>
  <c r="Y98" i="8" s="1"/>
  <c r="E98" i="8"/>
  <c r="Y96" i="8" a="1"/>
  <c r="Y96" i="8" s="1"/>
  <c r="E96" i="8"/>
  <c r="Y93" i="8" a="1"/>
  <c r="Y93" i="8" s="1"/>
  <c r="Y92" i="8" a="1"/>
  <c r="Y92" i="8" s="1"/>
  <c r="Y91" i="8" a="1"/>
  <c r="Y91" i="8" s="1"/>
  <c r="Y90" i="8" a="1"/>
  <c r="Y90" i="8" s="1"/>
  <c r="E90" i="8"/>
  <c r="Y89" i="8" a="1"/>
  <c r="Y89" i="8" s="1"/>
  <c r="E89" i="8"/>
  <c r="Y88" i="8" a="1"/>
  <c r="Y88" i="8" s="1"/>
  <c r="E88" i="8"/>
  <c r="Y87" i="8" a="1"/>
  <c r="Y87" i="8" s="1"/>
  <c r="E87" i="8"/>
  <c r="Y86" i="8" a="1"/>
  <c r="Y86" i="8" s="1"/>
  <c r="E86" i="8"/>
  <c r="V83" i="8"/>
  <c r="U84" i="8"/>
  <c r="K84" i="8"/>
  <c r="F84" i="8"/>
  <c r="Y82" i="8" a="1"/>
  <c r="Y82" i="8" s="1"/>
  <c r="Y81" i="8" a="1"/>
  <c r="Y81" i="8" s="1"/>
  <c r="Y80" i="8" a="1"/>
  <c r="Y80" i="8" s="1"/>
  <c r="Y78" i="8" a="1"/>
  <c r="Y78" i="8" s="1"/>
  <c r="Y77" i="8" a="1"/>
  <c r="Y77" i="8" s="1"/>
  <c r="Y76" i="8" a="1"/>
  <c r="Y76" i="8" s="1"/>
  <c r="Y75" i="8" a="1"/>
  <c r="Y75" i="8" s="1"/>
  <c r="Y74" i="8" a="1"/>
  <c r="Y74" i="8" s="1"/>
  <c r="Y72" i="8" a="1"/>
  <c r="Y72" i="8" s="1"/>
  <c r="Y70" i="8" a="1"/>
  <c r="Y70" i="8" s="1"/>
  <c r="Y69" i="8" a="1"/>
  <c r="Y69" i="8" s="1"/>
  <c r="Y68" i="8" a="1"/>
  <c r="Y68" i="8" s="1"/>
  <c r="V65" i="8"/>
  <c r="U65" i="8"/>
  <c r="Y64" i="8" a="1"/>
  <c r="Y64" i="8" s="1"/>
  <c r="Y63" i="8" a="1"/>
  <c r="Y63" i="8" s="1"/>
  <c r="Y62" i="8" a="1"/>
  <c r="Y62" i="8" s="1"/>
  <c r="Y58" i="8" a="1"/>
  <c r="Y58" i="8" s="1"/>
  <c r="E58" i="8"/>
  <c r="Y57" i="8" a="1"/>
  <c r="Y57" i="8" s="1"/>
  <c r="Y56" i="8" a="1"/>
  <c r="Y56" i="8" s="1"/>
  <c r="E56" i="8"/>
  <c r="Y55" i="8" a="1"/>
  <c r="Y55" i="8" s="1"/>
  <c r="E55" i="8"/>
  <c r="Y54" i="8" a="1"/>
  <c r="Y54" i="8" s="1"/>
  <c r="Y53" i="8" a="1"/>
  <c r="Y53" i="8" s="1"/>
  <c r="Y52" i="8" a="1"/>
  <c r="Y52" i="8" s="1"/>
  <c r="Y51" i="8" a="1"/>
  <c r="Y51" i="8" s="1"/>
  <c r="Y50" i="8" a="1"/>
  <c r="Y50" i="8" s="1"/>
  <c r="Y48" i="8" a="1"/>
  <c r="Y48" i="8" s="1"/>
  <c r="E48" i="8"/>
  <c r="U47" i="8"/>
  <c r="P47" i="8"/>
  <c r="AD47" i="8" s="1" a="1"/>
  <c r="AD47" i="8" s="1"/>
  <c r="Y43" i="8" a="1"/>
  <c r="Y43" i="8" s="1"/>
  <c r="Y42" i="8" a="1"/>
  <c r="Y42" i="8" s="1"/>
  <c r="Y41" i="8" a="1"/>
  <c r="Y41" i="8" s="1"/>
  <c r="Y40" i="8" a="1"/>
  <c r="Y40" i="8" s="1"/>
  <c r="E40" i="8"/>
  <c r="F183" i="8"/>
  <c r="F180" i="8" s="1"/>
  <c r="Y35" i="8" a="1"/>
  <c r="Y35" i="8" s="1"/>
  <c r="Y31" i="8" a="1"/>
  <c r="Y31" i="8" s="1"/>
  <c r="Y30" i="8" a="1"/>
  <c r="Y30" i="8" s="1"/>
  <c r="Y29" i="8" a="1"/>
  <c r="Y29" i="8" s="1"/>
  <c r="E29" i="8"/>
  <c r="Y28" i="8" a="1"/>
  <c r="Y28" i="8" s="1"/>
  <c r="E28" i="8"/>
  <c r="V27" i="8"/>
  <c r="U27" i="8"/>
  <c r="P27" i="8"/>
  <c r="AD27" i="8" s="1" a="1"/>
  <c r="AD27" i="8" s="1"/>
  <c r="K27" i="8"/>
  <c r="F27" i="8"/>
  <c r="Y26" i="8" a="1"/>
  <c r="Y26" i="8" s="1"/>
  <c r="Y25" i="8" a="1"/>
  <c r="Y25" i="8" s="1"/>
  <c r="Y24" i="8" a="1"/>
  <c r="Y24" i="8" s="1"/>
  <c r="Y23" i="8" a="1"/>
  <c r="Y23" i="8" s="1"/>
  <c r="E23" i="8"/>
  <c r="Y22" i="8" a="1"/>
  <c r="Y22" i="8" s="1"/>
  <c r="E22" i="8"/>
  <c r="AD21" i="8" a="1"/>
  <c r="AD21" i="8" s="1"/>
  <c r="V20" i="8"/>
  <c r="U20" i="8"/>
  <c r="P20" i="8"/>
  <c r="AD20" i="8" s="1" a="1"/>
  <c r="AD20" i="8" s="1"/>
  <c r="K20" i="8"/>
  <c r="F20" i="8"/>
  <c r="V19" i="8"/>
  <c r="U19" i="8"/>
  <c r="P19" i="8"/>
  <c r="AD19" i="8" s="1" a="1"/>
  <c r="AD19" i="8" s="1"/>
  <c r="K19" i="8"/>
  <c r="F19" i="8"/>
  <c r="Y17" i="8" a="1"/>
  <c r="Y17" i="8" s="1"/>
  <c r="Y16" i="8" a="1"/>
  <c r="Y16" i="8" s="1"/>
  <c r="Y15" i="8" a="1"/>
  <c r="Y15" i="8" s="1"/>
  <c r="Y14" i="8" a="1"/>
  <c r="Y14" i="8" s="1"/>
  <c r="E14" i="8"/>
  <c r="Y13" i="8" a="1"/>
  <c r="Y13" i="8" s="1"/>
  <c r="E13" i="8"/>
  <c r="AD12" i="8" a="1"/>
  <c r="AD12" i="8" s="1"/>
  <c r="K12" i="8"/>
  <c r="V11" i="8"/>
  <c r="U11" i="8"/>
  <c r="P11" i="8"/>
  <c r="AD11" i="8" s="1" a="1"/>
  <c r="AD11" i="8" s="1"/>
  <c r="K11" i="8"/>
  <c r="F11" i="8"/>
  <c r="F9" i="8" s="1"/>
  <c r="V10" i="8"/>
  <c r="U10" i="8"/>
  <c r="P10" i="8"/>
  <c r="AD10" i="8" s="1" a="1"/>
  <c r="AD10" i="8" s="1"/>
  <c r="K10" i="8"/>
  <c r="E198" i="7"/>
  <c r="R197" i="7"/>
  <c r="Q197" i="7"/>
  <c r="P197" i="7"/>
  <c r="K197" i="7"/>
  <c r="F197" i="7"/>
  <c r="E193" i="7"/>
  <c r="E192" i="7"/>
  <c r="R191" i="7"/>
  <c r="Q191" i="7"/>
  <c r="P191" i="7"/>
  <c r="K191" i="7"/>
  <c r="F191" i="7"/>
  <c r="R190" i="7"/>
  <c r="Q190" i="7"/>
  <c r="P190" i="7"/>
  <c r="K190" i="7"/>
  <c r="F190" i="7"/>
  <c r="R189" i="7"/>
  <c r="R203" i="7" s="1"/>
  <c r="Q189" i="7"/>
  <c r="Q203" i="7" s="1"/>
  <c r="P189" i="7"/>
  <c r="P203" i="7" s="1"/>
  <c r="K189" i="7"/>
  <c r="K203" i="7" s="1"/>
  <c r="F189" i="7"/>
  <c r="E184" i="7"/>
  <c r="R183" i="7"/>
  <c r="Q183" i="7"/>
  <c r="P183" i="7"/>
  <c r="K183" i="7"/>
  <c r="F183" i="7"/>
  <c r="E179" i="7"/>
  <c r="R178" i="7"/>
  <c r="Q178" i="7"/>
  <c r="P178" i="7"/>
  <c r="K178" i="7"/>
  <c r="F178" i="7"/>
  <c r="E174" i="7"/>
  <c r="R173" i="7"/>
  <c r="Q173" i="7"/>
  <c r="P173" i="7"/>
  <c r="K173" i="7"/>
  <c r="F173" i="7"/>
  <c r="R172" i="7"/>
  <c r="Q172" i="7"/>
  <c r="P172" i="7"/>
  <c r="K172" i="7"/>
  <c r="K171" i="7" s="1"/>
  <c r="F172" i="7"/>
  <c r="F171" i="7" s="1"/>
  <c r="R166" i="7"/>
  <c r="R164" i="7" s="1"/>
  <c r="Q166" i="7"/>
  <c r="Q160" i="7" s="1"/>
  <c r="Q169" i="7" s="1"/>
  <c r="P166" i="7"/>
  <c r="P160" i="7" s="1"/>
  <c r="P169" i="7" s="1"/>
  <c r="K166" i="7"/>
  <c r="K164" i="7" s="1"/>
  <c r="E165" i="7"/>
  <c r="Q164" i="7"/>
  <c r="F164" i="7"/>
  <c r="K163" i="7"/>
  <c r="E163" i="7" s="1"/>
  <c r="E162" i="7"/>
  <c r="R161" i="7"/>
  <c r="Q161" i="7"/>
  <c r="P161" i="7"/>
  <c r="F161" i="7"/>
  <c r="F160" i="7"/>
  <c r="F169" i="7" s="1"/>
  <c r="R159" i="7"/>
  <c r="R168" i="7" s="1"/>
  <c r="Q159" i="7"/>
  <c r="P159" i="7"/>
  <c r="K159" i="7"/>
  <c r="F159" i="7"/>
  <c r="E149" i="7"/>
  <c r="E148" i="7"/>
  <c r="E147" i="7"/>
  <c r="R146" i="7"/>
  <c r="Q146" i="7"/>
  <c r="P146" i="7"/>
  <c r="F146" i="7"/>
  <c r="F142" i="7"/>
  <c r="E142" i="7" s="1"/>
  <c r="F141" i="7"/>
  <c r="F137" i="7" s="1"/>
  <c r="F140" i="7"/>
  <c r="E140" i="7" s="1"/>
  <c r="R139" i="7"/>
  <c r="Q139" i="7"/>
  <c r="P139" i="7"/>
  <c r="K139" i="7"/>
  <c r="R138" i="7"/>
  <c r="Q138" i="7"/>
  <c r="P138" i="7"/>
  <c r="K138" i="7"/>
  <c r="F138" i="7"/>
  <c r="R137" i="7"/>
  <c r="R155" i="7" s="1"/>
  <c r="Q137" i="7"/>
  <c r="Q155" i="7" s="1"/>
  <c r="P137" i="7"/>
  <c r="K137" i="7"/>
  <c r="K155" i="7" s="1"/>
  <c r="R136" i="7"/>
  <c r="R154" i="7" s="1"/>
  <c r="Q136" i="7"/>
  <c r="Q154" i="7" s="1"/>
  <c r="P136" i="7"/>
  <c r="P154" i="7" s="1"/>
  <c r="K136" i="7"/>
  <c r="Y145" i="8" s="1" a="1"/>
  <c r="Y145" i="8" s="1"/>
  <c r="E131" i="7"/>
  <c r="E127" i="7"/>
  <c r="F125" i="7"/>
  <c r="F115" i="7" s="1"/>
  <c r="E122" i="7"/>
  <c r="E121" i="7"/>
  <c r="K120" i="7"/>
  <c r="E120" i="7" s="1"/>
  <c r="K119" i="7"/>
  <c r="E119" i="7" s="1"/>
  <c r="E117" i="7"/>
  <c r="R115" i="7"/>
  <c r="Q115" i="7"/>
  <c r="P115" i="7"/>
  <c r="E111" i="7"/>
  <c r="F109" i="7"/>
  <c r="F106" i="7" s="1"/>
  <c r="E108" i="7"/>
  <c r="E107" i="7"/>
  <c r="R106" i="7"/>
  <c r="Q106" i="7"/>
  <c r="P106" i="7"/>
  <c r="K106" i="7"/>
  <c r="E102" i="7"/>
  <c r="E101" i="7"/>
  <c r="E100" i="7"/>
  <c r="F98" i="7"/>
  <c r="F92" i="7" s="1"/>
  <c r="E97" i="7"/>
  <c r="E96" i="7"/>
  <c r="E95" i="7"/>
  <c r="E94" i="7"/>
  <c r="E93" i="7"/>
  <c r="R92" i="7"/>
  <c r="R90" i="7" s="1"/>
  <c r="Q92" i="7"/>
  <c r="Q90" i="7" s="1"/>
  <c r="P92" i="7"/>
  <c r="P90" i="7" s="1"/>
  <c r="K92" i="7"/>
  <c r="K90" i="7" s="1"/>
  <c r="E91" i="7"/>
  <c r="P89" i="7"/>
  <c r="E85" i="7"/>
  <c r="E84" i="7"/>
  <c r="E83" i="7"/>
  <c r="E82" i="7"/>
  <c r="E81" i="7"/>
  <c r="R80" i="7"/>
  <c r="R78" i="7" s="1"/>
  <c r="Q80" i="7"/>
  <c r="P80" i="7"/>
  <c r="P79" i="7" s="1"/>
  <c r="K80" i="7"/>
  <c r="K79" i="7" s="1"/>
  <c r="Q79" i="7"/>
  <c r="F79" i="7"/>
  <c r="Q78" i="7"/>
  <c r="F78" i="7"/>
  <c r="E74" i="7"/>
  <c r="F70" i="7"/>
  <c r="K68" i="7"/>
  <c r="K66" i="7"/>
  <c r="F65" i="7"/>
  <c r="F64" i="7"/>
  <c r="F63" i="7"/>
  <c r="R62" i="7"/>
  <c r="Q62" i="7"/>
  <c r="P62" i="7"/>
  <c r="F61" i="7"/>
  <c r="E61" i="7" s="1"/>
  <c r="R57" i="7"/>
  <c r="R56" i="7" s="1"/>
  <c r="Q57" i="7"/>
  <c r="Q56" i="7" s="1"/>
  <c r="P57" i="7"/>
  <c r="K57" i="7"/>
  <c r="F56" i="7"/>
  <c r="E55" i="7"/>
  <c r="F53" i="7"/>
  <c r="E53" i="7"/>
  <c r="E52" i="7"/>
  <c r="F50" i="7"/>
  <c r="E50" i="7" s="1"/>
  <c r="R46" i="7"/>
  <c r="R39" i="7" s="1"/>
  <c r="R38" i="7" s="1"/>
  <c r="Q46" i="7"/>
  <c r="Q44" i="7" s="1"/>
  <c r="P46" i="7"/>
  <c r="P44" i="7" s="1"/>
  <c r="K46" i="7"/>
  <c r="E45" i="7"/>
  <c r="F44" i="7"/>
  <c r="E40" i="7"/>
  <c r="F39" i="7"/>
  <c r="F38" i="7" s="1"/>
  <c r="K36" i="7"/>
  <c r="E30" i="7"/>
  <c r="E29" i="7"/>
  <c r="R28" i="7"/>
  <c r="Q28" i="7"/>
  <c r="P28" i="7"/>
  <c r="K28" i="7"/>
  <c r="F28" i="7"/>
  <c r="E24" i="7"/>
  <c r="E23" i="7"/>
  <c r="R22" i="7"/>
  <c r="Q22" i="7"/>
  <c r="P22" i="7"/>
  <c r="K22" i="7"/>
  <c r="F22" i="7"/>
  <c r="R21" i="7"/>
  <c r="Q21" i="7"/>
  <c r="P21" i="7"/>
  <c r="K21" i="7"/>
  <c r="F21" i="7"/>
  <c r="R20" i="7"/>
  <c r="Q20" i="7"/>
  <c r="P20" i="7"/>
  <c r="K20" i="7"/>
  <c r="K19" i="7" s="1"/>
  <c r="F20" i="7"/>
  <c r="E15" i="7"/>
  <c r="E14" i="7"/>
  <c r="R13" i="7"/>
  <c r="Q13" i="7"/>
  <c r="P13" i="7"/>
  <c r="K13" i="7"/>
  <c r="F13" i="7"/>
  <c r="R12" i="7"/>
  <c r="Q12" i="7"/>
  <c r="P12" i="7"/>
  <c r="K12" i="7"/>
  <c r="F12" i="7"/>
  <c r="F36" i="7" s="1"/>
  <c r="R11" i="7"/>
  <c r="R35" i="7" s="1"/>
  <c r="Q11" i="7"/>
  <c r="P11" i="7"/>
  <c r="K11" i="7"/>
  <c r="F11" i="7"/>
  <c r="R204" i="7" l="1"/>
  <c r="F204" i="7"/>
  <c r="P19" i="7"/>
  <c r="E141" i="7"/>
  <c r="E183" i="7"/>
  <c r="AD65" i="8" a="1"/>
  <c r="AD65" i="8" s="1"/>
  <c r="AD67" i="8" a="1"/>
  <c r="AD67" i="8" s="1"/>
  <c r="P84" i="8"/>
  <c r="AD84" i="8" s="1" a="1"/>
  <c r="AD84" i="8" s="1"/>
  <c r="AD85" i="8" a="1"/>
  <c r="AD85" i="8" s="1"/>
  <c r="P198" i="8"/>
  <c r="AD198" i="8" s="1" a="1"/>
  <c r="AD198" i="8" s="1"/>
  <c r="AD181" i="8" a="1"/>
  <c r="AD181" i="8" s="1"/>
  <c r="Q36" i="7"/>
  <c r="K62" i="7"/>
  <c r="E46" i="7"/>
  <c r="E146" i="7"/>
  <c r="E109" i="7"/>
  <c r="E191" i="7"/>
  <c r="Y12" i="8" a="1"/>
  <c r="Y12" i="8" s="1"/>
  <c r="F10" i="7"/>
  <c r="K161" i="7"/>
  <c r="E161" i="7" s="1"/>
  <c r="E13" i="7"/>
  <c r="P78" i="7"/>
  <c r="E98" i="7"/>
  <c r="E125" i="7"/>
  <c r="Q204" i="7"/>
  <c r="Y71" i="8" a="1"/>
  <c r="Y71" i="8" s="1"/>
  <c r="R36" i="7"/>
  <c r="R19" i="7"/>
  <c r="E197" i="7"/>
  <c r="E62" i="7"/>
  <c r="K39" i="7"/>
  <c r="K38" i="7" s="1"/>
  <c r="R89" i="7"/>
  <c r="R188" i="7"/>
  <c r="F35" i="7"/>
  <c r="E21" i="7"/>
  <c r="P39" i="7"/>
  <c r="P38" i="7" s="1"/>
  <c r="E159" i="7"/>
  <c r="E189" i="7"/>
  <c r="E22" i="7"/>
  <c r="P164" i="7"/>
  <c r="E12" i="7"/>
  <c r="E36" i="7" s="1"/>
  <c r="K154" i="7"/>
  <c r="K206" i="7" s="1"/>
  <c r="R160" i="7"/>
  <c r="R169" i="7" s="1"/>
  <c r="E178" i="7"/>
  <c r="K204" i="7"/>
  <c r="K202" i="7" s="1"/>
  <c r="Y186" i="8" a="1"/>
  <c r="Y186" i="8" s="1"/>
  <c r="Q10" i="7"/>
  <c r="K44" i="7"/>
  <c r="K78" i="7"/>
  <c r="E78" i="7" s="1"/>
  <c r="K135" i="7"/>
  <c r="E138" i="7"/>
  <c r="R158" i="7"/>
  <c r="K188" i="7"/>
  <c r="Y73" i="8" a="1"/>
  <c r="Y73" i="8" s="1"/>
  <c r="Y191" i="8" a="1"/>
  <c r="Y191" i="8" s="1"/>
  <c r="K10" i="7"/>
  <c r="K34" i="7" s="1"/>
  <c r="R44" i="7"/>
  <c r="R135" i="7"/>
  <c r="P188" i="7"/>
  <c r="Y49" i="8" a="1"/>
  <c r="Y49" i="8" s="1"/>
  <c r="P158" i="7"/>
  <c r="P36" i="7"/>
  <c r="F19" i="7"/>
  <c r="P56" i="7"/>
  <c r="F136" i="7"/>
  <c r="F158" i="7"/>
  <c r="E166" i="7"/>
  <c r="E172" i="7"/>
  <c r="Q188" i="7"/>
  <c r="Y21" i="8" a="1"/>
  <c r="Y21" i="8" s="1"/>
  <c r="Y27" i="8" a="1"/>
  <c r="Y27" i="8" s="1"/>
  <c r="R10" i="7"/>
  <c r="R34" i="7" s="1"/>
  <c r="E20" i="7"/>
  <c r="E57" i="7"/>
  <c r="R79" i="7"/>
  <c r="E79" i="7" s="1"/>
  <c r="Q89" i="7"/>
  <c r="F139" i="7"/>
  <c r="E139" i="7" s="1"/>
  <c r="Q158" i="7"/>
  <c r="E173" i="7"/>
  <c r="Y124" i="8" a="1"/>
  <c r="Y124" i="8" s="1"/>
  <c r="Y146" i="8" a="1"/>
  <c r="Y146" i="8" s="1"/>
  <c r="Y188" i="8" a="1"/>
  <c r="Y188" i="8" s="1"/>
  <c r="E164" i="7"/>
  <c r="E106" i="7"/>
  <c r="Y97" i="8" a="1"/>
  <c r="Y97" i="8" s="1"/>
  <c r="P35" i="7"/>
  <c r="E28" i="7"/>
  <c r="Q39" i="7"/>
  <c r="Q38" i="7" s="1"/>
  <c r="K160" i="7"/>
  <c r="K169" i="7" s="1"/>
  <c r="Y193" i="8" a="1"/>
  <c r="Y193" i="8" s="1"/>
  <c r="R156" i="7"/>
  <c r="Y19" i="8" a="1"/>
  <c r="Y19" i="8" s="1"/>
  <c r="E80" i="7"/>
  <c r="K35" i="7"/>
  <c r="E137" i="7"/>
  <c r="Q35" i="7"/>
  <c r="P135" i="7"/>
  <c r="E190" i="7"/>
  <c r="Y20" i="8" a="1"/>
  <c r="Y20" i="8" s="1"/>
  <c r="K187" i="8"/>
  <c r="K196" i="8" s="1"/>
  <c r="Y196" i="8" s="1" a="1"/>
  <c r="Y196" i="8" s="1"/>
  <c r="P39" i="8"/>
  <c r="P183" i="8" s="1"/>
  <c r="P180" i="8" s="1"/>
  <c r="E38" i="8"/>
  <c r="F36" i="8"/>
  <c r="E160" i="8"/>
  <c r="P34" i="8"/>
  <c r="AD34" i="8" s="1" a="1"/>
  <c r="AD34" i="8" s="1"/>
  <c r="U185" i="8"/>
  <c r="P18" i="8"/>
  <c r="AD18" i="8" s="1" a="1"/>
  <c r="AD18" i="8" s="1"/>
  <c r="E79" i="8"/>
  <c r="E19" i="8"/>
  <c r="P9" i="8"/>
  <c r="AD9" i="8" s="1" a="1"/>
  <c r="AD9" i="8" s="1"/>
  <c r="V9" i="8"/>
  <c r="E114" i="8"/>
  <c r="E130" i="8"/>
  <c r="V185" i="8"/>
  <c r="U9" i="8"/>
  <c r="F34" i="8"/>
  <c r="K34" i="8"/>
  <c r="Y34" i="8" s="1" a="1"/>
  <c r="Y34" i="8" s="1"/>
  <c r="V34" i="8"/>
  <c r="K33" i="8"/>
  <c r="K47" i="8"/>
  <c r="Y47" i="8" s="1" a="1"/>
  <c r="Y47" i="8" s="1"/>
  <c r="E103" i="8"/>
  <c r="E125" i="8"/>
  <c r="F33" i="8"/>
  <c r="F199" i="8" s="1"/>
  <c r="E27" i="8"/>
  <c r="Y125" i="8" a="1"/>
  <c r="Y125" i="8" s="1"/>
  <c r="E190" i="8"/>
  <c r="E49" i="8"/>
  <c r="Y190" i="8" a="1"/>
  <c r="Y190" i="8" s="1"/>
  <c r="U18" i="8"/>
  <c r="V18" i="8"/>
  <c r="K83" i="8"/>
  <c r="Y11" i="8" a="1"/>
  <c r="Y11" i="8" s="1"/>
  <c r="E12" i="8"/>
  <c r="K9" i="8"/>
  <c r="Y10" i="8" a="1"/>
  <c r="Y10" i="8" s="1"/>
  <c r="E191" i="8"/>
  <c r="E188" i="8"/>
  <c r="E162" i="8"/>
  <c r="Y95" i="8" a="1"/>
  <c r="Y95" i="8" s="1"/>
  <c r="AD94" i="8" a="1"/>
  <c r="AD94" i="8" s="1"/>
  <c r="V47" i="8"/>
  <c r="E60" i="8"/>
  <c r="V84" i="8"/>
  <c r="Y60" i="8" a="1"/>
  <c r="Y60" i="8" s="1"/>
  <c r="P59" i="8"/>
  <c r="AD59" i="8" s="1" a="1"/>
  <c r="AD59" i="8" s="1"/>
  <c r="E20" i="8"/>
  <c r="U34" i="8"/>
  <c r="E21" i="8"/>
  <c r="Y84" i="8" a="1"/>
  <c r="Y84" i="8" s="1"/>
  <c r="U198" i="8"/>
  <c r="V198" i="8"/>
  <c r="V194" i="8"/>
  <c r="P195" i="8"/>
  <c r="AD195" i="8" s="1" a="1"/>
  <c r="AD195" i="8" s="1"/>
  <c r="K195" i="8"/>
  <c r="E10" i="8"/>
  <c r="F18" i="8"/>
  <c r="P83" i="8"/>
  <c r="AD83" i="8" s="1" a="1"/>
  <c r="AD83" i="8" s="1"/>
  <c r="E97" i="8"/>
  <c r="Y144" i="8" a="1"/>
  <c r="Y144" i="8" s="1"/>
  <c r="P187" i="8"/>
  <c r="U195" i="8"/>
  <c r="K18" i="8"/>
  <c r="Y18" i="8" s="1" a="1"/>
  <c r="Y18" i="8" s="1"/>
  <c r="U83" i="8"/>
  <c r="E85" i="8"/>
  <c r="E186" i="8"/>
  <c r="P33" i="8"/>
  <c r="AD33" i="8" s="1" a="1"/>
  <c r="AD33" i="8" s="1"/>
  <c r="K59" i="8"/>
  <c r="Y111" i="8" a="1"/>
  <c r="Y111" i="8" s="1"/>
  <c r="V33" i="8"/>
  <c r="V199" i="8" s="1"/>
  <c r="AD95" i="8" a="1"/>
  <c r="AD95" i="8" s="1"/>
  <c r="E124" i="8"/>
  <c r="F196" i="8"/>
  <c r="Y85" i="8" a="1"/>
  <c r="Y85" i="8" s="1"/>
  <c r="F185" i="8"/>
  <c r="U33" i="8"/>
  <c r="E11" i="8"/>
  <c r="R206" i="7"/>
  <c r="R153" i="7"/>
  <c r="R167" i="7"/>
  <c r="R207" i="7"/>
  <c r="E169" i="7"/>
  <c r="Q202" i="7"/>
  <c r="Q206" i="7"/>
  <c r="F89" i="7"/>
  <c r="F90" i="7"/>
  <c r="E90" i="7" s="1"/>
  <c r="E92" i="7"/>
  <c r="R202" i="7"/>
  <c r="P206" i="7"/>
  <c r="R208" i="7"/>
  <c r="E44" i="7"/>
  <c r="P10" i="7"/>
  <c r="P34" i="7" s="1"/>
  <c r="K56" i="7"/>
  <c r="F168" i="7"/>
  <c r="F203" i="7"/>
  <c r="K168" i="7"/>
  <c r="P204" i="7"/>
  <c r="P202" i="7" s="1"/>
  <c r="Q135" i="7"/>
  <c r="E11" i="7"/>
  <c r="Q19" i="7"/>
  <c r="K115" i="7"/>
  <c r="K89" i="7" s="1"/>
  <c r="P168" i="7"/>
  <c r="P171" i="7"/>
  <c r="AH141" i="7"/>
  <c r="F155" i="7"/>
  <c r="Q168" i="7"/>
  <c r="Q171" i="7"/>
  <c r="R171" i="7"/>
  <c r="P155" i="7"/>
  <c r="F188" i="7"/>
  <c r="E188" i="7" s="1"/>
  <c r="F200" i="8" l="1"/>
  <c r="K199" i="8"/>
  <c r="E9" i="8"/>
  <c r="K65" i="8"/>
  <c r="E65" i="8" s="1"/>
  <c r="F194" i="8"/>
  <c r="Y83" i="8" a="1"/>
  <c r="Y83" i="8" s="1"/>
  <c r="E83" i="8"/>
  <c r="E84" i="8"/>
  <c r="E56" i="7"/>
  <c r="E38" i="7"/>
  <c r="F34" i="7"/>
  <c r="E160" i="7"/>
  <c r="P196" i="8"/>
  <c r="AD196" i="8" s="1" a="1"/>
  <c r="AD196" i="8" s="1"/>
  <c r="AD187" i="8" a="1"/>
  <c r="AD187" i="8" s="1"/>
  <c r="Y120" i="8" a="1"/>
  <c r="Y120" i="8" s="1"/>
  <c r="P37" i="8"/>
  <c r="AD37" i="8" s="1" a="1"/>
  <c r="AD37" i="8" s="1"/>
  <c r="AD39" i="8" a="1"/>
  <c r="AD39" i="8" s="1"/>
  <c r="Q156" i="7"/>
  <c r="Q208" i="7" s="1"/>
  <c r="Y181" i="8" a="1"/>
  <c r="Y181" i="8" s="1"/>
  <c r="P156" i="7"/>
  <c r="P208" i="7" s="1"/>
  <c r="E19" i="7"/>
  <c r="K156" i="7"/>
  <c r="K208" i="7" s="1"/>
  <c r="E115" i="7"/>
  <c r="Y59" i="8" a="1"/>
  <c r="Y59" i="8" s="1"/>
  <c r="E136" i="7"/>
  <c r="F135" i="7"/>
  <c r="E135" i="7" s="1"/>
  <c r="F154" i="7"/>
  <c r="E204" i="7"/>
  <c r="Q153" i="7"/>
  <c r="P153" i="7"/>
  <c r="E171" i="7"/>
  <c r="K153" i="7"/>
  <c r="Y33" i="8" a="1"/>
  <c r="Y33" i="8" s="1"/>
  <c r="Y9" i="8" a="1"/>
  <c r="Y9" i="8" s="1"/>
  <c r="K158" i="7"/>
  <c r="E39" i="7"/>
  <c r="E158" i="7"/>
  <c r="R205" i="7"/>
  <c r="Y182" i="8" a="1"/>
  <c r="Y182" i="8" s="1"/>
  <c r="Y187" i="8" a="1"/>
  <c r="Y187" i="8" s="1"/>
  <c r="K185" i="8"/>
  <c r="P36" i="8"/>
  <c r="AD36" i="8" s="1" a="1"/>
  <c r="AD36" i="8" s="1"/>
  <c r="U32" i="8"/>
  <c r="E95" i="8"/>
  <c r="E47" i="8"/>
  <c r="P199" i="8"/>
  <c r="AD199" i="8" s="1" a="1"/>
  <c r="AD199" i="8" s="1"/>
  <c r="U36" i="8"/>
  <c r="U37" i="8"/>
  <c r="V36" i="8"/>
  <c r="V37" i="8"/>
  <c r="P32" i="8"/>
  <c r="AD32" i="8" s="1" a="1"/>
  <c r="AD32" i="8" s="1"/>
  <c r="K39" i="8"/>
  <c r="K183" i="8" s="1"/>
  <c r="K180" i="8" s="1"/>
  <c r="V32" i="8"/>
  <c r="K198" i="8"/>
  <c r="E120" i="8"/>
  <c r="E34" i="8"/>
  <c r="K32" i="8"/>
  <c r="Y32" i="8" s="1" a="1"/>
  <c r="Y32" i="8" s="1"/>
  <c r="U199" i="8"/>
  <c r="U194" i="8"/>
  <c r="Y67" i="8" a="1"/>
  <c r="Y67" i="8" s="1"/>
  <c r="E195" i="8"/>
  <c r="P185" i="8"/>
  <c r="AD185" i="8" s="1" a="1"/>
  <c r="AD185" i="8" s="1"/>
  <c r="E18" i="8"/>
  <c r="E187" i="8"/>
  <c r="E33" i="8"/>
  <c r="Y195" i="8" a="1"/>
  <c r="Y195" i="8" s="1"/>
  <c r="K194" i="8"/>
  <c r="F32" i="8"/>
  <c r="E10" i="7"/>
  <c r="E34" i="7" s="1"/>
  <c r="E35" i="7"/>
  <c r="F156" i="7"/>
  <c r="E89" i="7"/>
  <c r="Q34" i="7"/>
  <c r="Q207" i="7"/>
  <c r="Q205" i="7" s="1"/>
  <c r="Q167" i="7"/>
  <c r="K167" i="7"/>
  <c r="K207" i="7"/>
  <c r="K205" i="7" s="1"/>
  <c r="E155" i="7"/>
  <c r="F202" i="7"/>
  <c r="E202" i="7" s="1"/>
  <c r="E203" i="7"/>
  <c r="F167" i="7"/>
  <c r="E167" i="7" s="1"/>
  <c r="F207" i="7"/>
  <c r="E168" i="7"/>
  <c r="P207" i="7"/>
  <c r="P205" i="7" s="1"/>
  <c r="P167" i="7"/>
  <c r="P194" i="8" l="1"/>
  <c r="AD194" i="8" s="1" a="1"/>
  <c r="AD194" i="8" s="1"/>
  <c r="E196" i="8"/>
  <c r="AD180" i="8" a="1"/>
  <c r="AD180" i="8" s="1"/>
  <c r="AD183" i="8" a="1"/>
  <c r="AD183" i="8" s="1"/>
  <c r="Y185" i="8" a="1"/>
  <c r="Y185" i="8" s="1"/>
  <c r="Y194" i="8" a="1"/>
  <c r="Y194" i="8" s="1"/>
  <c r="Y199" i="8" a="1"/>
  <c r="Y199" i="8" s="1"/>
  <c r="F206" i="7"/>
  <c r="E206" i="7" s="1"/>
  <c r="E154" i="7"/>
  <c r="E185" i="8"/>
  <c r="P200" i="8"/>
  <c r="P197" i="8" s="1"/>
  <c r="K37" i="8"/>
  <c r="Y198" i="8" a="1"/>
  <c r="Y198" i="8" s="1"/>
  <c r="Y94" i="8" a="1"/>
  <c r="Y94" i="8" s="1"/>
  <c r="E94" i="8"/>
  <c r="V180" i="8"/>
  <c r="V200" i="8"/>
  <c r="V197" i="8" s="1"/>
  <c r="U200" i="8"/>
  <c r="U197" i="8" s="1"/>
  <c r="E32" i="8"/>
  <c r="F198" i="8"/>
  <c r="F197" i="8" s="1"/>
  <c r="E199" i="8"/>
  <c r="E207" i="7"/>
  <c r="E156" i="7"/>
  <c r="F208" i="7"/>
  <c r="E208" i="7" s="1"/>
  <c r="F153" i="7"/>
  <c r="E153" i="7" s="1"/>
  <c r="E194" i="8" l="1"/>
  <c r="AD197" i="8" a="1"/>
  <c r="AD197" i="8" s="1"/>
  <c r="AD200" i="8" a="1"/>
  <c r="AD200" i="8" s="1"/>
  <c r="F205" i="7"/>
  <c r="E205" i="7" s="1"/>
  <c r="E180" i="8"/>
  <c r="K200" i="8"/>
  <c r="K197" i="8" s="1"/>
  <c r="E197" i="8" s="1"/>
  <c r="E183" i="8"/>
  <c r="Y39" i="8" a="1"/>
  <c r="Y39" i="8" s="1"/>
  <c r="K36" i="8"/>
  <c r="Y36" i="8" s="1" a="1"/>
  <c r="Y36" i="8" s="1"/>
  <c r="E198" i="8"/>
  <c r="Y183" i="8" a="1"/>
  <c r="Y183" i="8" s="1"/>
  <c r="Y180" i="8" a="1"/>
  <c r="Y180" i="8" s="1"/>
  <c r="E200" i="8" l="1"/>
  <c r="E36" i="8"/>
  <c r="Y200" i="8" a="1"/>
  <c r="Y200" i="8" s="1"/>
  <c r="Y197" i="8" a="1"/>
  <c r="Y197" i="8" l="1"/>
  <c r="E172" i="6"/>
  <c r="N171" i="6"/>
  <c r="M171" i="6"/>
  <c r="L171" i="6"/>
  <c r="K171" i="6"/>
  <c r="F171" i="6"/>
  <c r="E171" i="6" s="1"/>
  <c r="E167" i="6"/>
  <c r="E166" i="6"/>
  <c r="N165" i="6"/>
  <c r="M165" i="6"/>
  <c r="L165" i="6"/>
  <c r="K165" i="6"/>
  <c r="F165" i="6"/>
  <c r="N164" i="6"/>
  <c r="M164" i="6"/>
  <c r="L164" i="6"/>
  <c r="K164" i="6"/>
  <c r="F164" i="6"/>
  <c r="E164" i="6" s="1"/>
  <c r="N163" i="6"/>
  <c r="N177" i="6" s="1"/>
  <c r="M163" i="6"/>
  <c r="M177" i="6" s="1"/>
  <c r="L163" i="6"/>
  <c r="L162" i="6" s="1"/>
  <c r="K163" i="6"/>
  <c r="F163" i="6"/>
  <c r="E158" i="6"/>
  <c r="N157" i="6"/>
  <c r="M157" i="6"/>
  <c r="L157" i="6"/>
  <c r="K157" i="6"/>
  <c r="F157" i="6"/>
  <c r="E153" i="6"/>
  <c r="N152" i="6"/>
  <c r="M152" i="6"/>
  <c r="L152" i="6"/>
  <c r="K152" i="6"/>
  <c r="F152" i="6"/>
  <c r="E148" i="6"/>
  <c r="N147" i="6"/>
  <c r="M147" i="6"/>
  <c r="L147" i="6"/>
  <c r="K147" i="6"/>
  <c r="F147" i="6"/>
  <c r="N146" i="6"/>
  <c r="M146" i="6"/>
  <c r="M178" i="6" s="1"/>
  <c r="L146" i="6"/>
  <c r="L145" i="6" s="1"/>
  <c r="K146" i="6"/>
  <c r="F146" i="6"/>
  <c r="F145" i="6" s="1"/>
  <c r="K145" i="6"/>
  <c r="N140" i="6"/>
  <c r="N138" i="6" s="1"/>
  <c r="M140" i="6"/>
  <c r="M138" i="6" s="1"/>
  <c r="L140" i="6"/>
  <c r="L138" i="6" s="1"/>
  <c r="K140" i="6"/>
  <c r="K138" i="6" s="1"/>
  <c r="E139" i="6"/>
  <c r="F138" i="6"/>
  <c r="E137" i="6"/>
  <c r="E136" i="6"/>
  <c r="N135" i="6"/>
  <c r="M135" i="6"/>
  <c r="L135" i="6"/>
  <c r="K135" i="6"/>
  <c r="F135" i="6"/>
  <c r="K134" i="6"/>
  <c r="K143" i="6" s="1"/>
  <c r="F134" i="6"/>
  <c r="N133" i="6"/>
  <c r="N142" i="6" s="1"/>
  <c r="M133" i="6"/>
  <c r="M142" i="6" s="1"/>
  <c r="L133" i="6"/>
  <c r="L142" i="6" s="1"/>
  <c r="K133" i="6"/>
  <c r="K142" i="6" s="1"/>
  <c r="F133" i="6"/>
  <c r="F142" i="6" s="1"/>
  <c r="E123" i="6"/>
  <c r="E122" i="6"/>
  <c r="E121" i="6"/>
  <c r="N120" i="6"/>
  <c r="M120" i="6"/>
  <c r="L120" i="6"/>
  <c r="F120" i="6"/>
  <c r="F116" i="6"/>
  <c r="F112" i="6" s="1"/>
  <c r="E116" i="6"/>
  <c r="F115" i="6"/>
  <c r="E115" i="6" s="1"/>
  <c r="F114" i="6"/>
  <c r="F110" i="6" s="1"/>
  <c r="F128" i="6" s="1"/>
  <c r="N113" i="6"/>
  <c r="M113" i="6"/>
  <c r="L113" i="6"/>
  <c r="K113" i="6"/>
  <c r="N112" i="6"/>
  <c r="M112" i="6"/>
  <c r="L112" i="6"/>
  <c r="K112" i="6"/>
  <c r="N111" i="6"/>
  <c r="N129" i="6" s="1"/>
  <c r="M111" i="6"/>
  <c r="M129" i="6" s="1"/>
  <c r="L111" i="6"/>
  <c r="L129" i="6" s="1"/>
  <c r="K111" i="6"/>
  <c r="K129" i="6" s="1"/>
  <c r="N110" i="6"/>
  <c r="M110" i="6"/>
  <c r="L110" i="6"/>
  <c r="K110" i="6"/>
  <c r="E105" i="6"/>
  <c r="E104" i="6"/>
  <c r="F102" i="6"/>
  <c r="E102" i="6" s="1"/>
  <c r="E99" i="6"/>
  <c r="E98" i="6"/>
  <c r="E97" i="6"/>
  <c r="E96" i="6"/>
  <c r="E94" i="6"/>
  <c r="N92" i="6"/>
  <c r="N91" i="6" s="1"/>
  <c r="M92" i="6"/>
  <c r="M91" i="6" s="1"/>
  <c r="L92" i="6"/>
  <c r="L91" i="6" s="1"/>
  <c r="K92" i="6"/>
  <c r="K91" i="6" s="1"/>
  <c r="E90" i="6"/>
  <c r="F88" i="6"/>
  <c r="F85" i="6" s="1"/>
  <c r="E87" i="6"/>
  <c r="E86" i="6"/>
  <c r="N85" i="6"/>
  <c r="N84" i="6" s="1"/>
  <c r="M85" i="6"/>
  <c r="M84" i="6" s="1"/>
  <c r="L85" i="6"/>
  <c r="L84" i="6" s="1"/>
  <c r="K85" i="6"/>
  <c r="K84" i="6" s="1"/>
  <c r="E83" i="6"/>
  <c r="E82" i="6"/>
  <c r="E81" i="6"/>
  <c r="F79" i="6"/>
  <c r="F73" i="6" s="1"/>
  <c r="E78" i="6"/>
  <c r="E77" i="6"/>
  <c r="E76" i="6"/>
  <c r="E75" i="6"/>
  <c r="E74" i="6"/>
  <c r="N73" i="6"/>
  <c r="N71" i="6" s="1"/>
  <c r="M73" i="6"/>
  <c r="M71" i="6" s="1"/>
  <c r="L73" i="6"/>
  <c r="L71" i="6" s="1"/>
  <c r="K73" i="6"/>
  <c r="K71" i="6" s="1"/>
  <c r="E72" i="6"/>
  <c r="E69" i="6"/>
  <c r="E67" i="6"/>
  <c r="E66" i="6"/>
  <c r="E65" i="6"/>
  <c r="E64" i="6"/>
  <c r="E63" i="6"/>
  <c r="N62" i="6"/>
  <c r="N61" i="6" s="1"/>
  <c r="N59" i="6" s="1"/>
  <c r="M62" i="6"/>
  <c r="M60" i="6" s="1"/>
  <c r="L62" i="6"/>
  <c r="L61" i="6" s="1"/>
  <c r="L59" i="6" s="1"/>
  <c r="K62" i="6"/>
  <c r="K61" i="6" s="1"/>
  <c r="K59" i="6" s="1"/>
  <c r="F62" i="6"/>
  <c r="F60" i="6" s="1"/>
  <c r="E58" i="6"/>
  <c r="F56" i="6"/>
  <c r="F51" i="6"/>
  <c r="F50" i="6"/>
  <c r="F49" i="6"/>
  <c r="N48" i="6"/>
  <c r="N47" i="6" s="1"/>
  <c r="M48" i="6"/>
  <c r="M47" i="6" s="1"/>
  <c r="L48" i="6"/>
  <c r="L47" i="6" s="1"/>
  <c r="K48" i="6"/>
  <c r="K47" i="6" s="1"/>
  <c r="F46" i="6"/>
  <c r="F45" i="6" s="1"/>
  <c r="N45" i="6"/>
  <c r="N44" i="6" s="1"/>
  <c r="M45" i="6"/>
  <c r="M44" i="6" s="1"/>
  <c r="L45" i="6"/>
  <c r="L44" i="6" s="1"/>
  <c r="K45" i="6"/>
  <c r="K44" i="6" s="1"/>
  <c r="E43" i="6"/>
  <c r="F41" i="6"/>
  <c r="E41" i="6" s="1"/>
  <c r="E40" i="6"/>
  <c r="F38" i="6"/>
  <c r="E38" i="6" s="1"/>
  <c r="N37" i="6"/>
  <c r="M37" i="6"/>
  <c r="M35" i="6" s="1"/>
  <c r="L37" i="6"/>
  <c r="L35" i="6" s="1"/>
  <c r="K37" i="6"/>
  <c r="K35" i="6" s="1"/>
  <c r="E36" i="6"/>
  <c r="E34" i="6"/>
  <c r="E24" i="6"/>
  <c r="E23" i="6"/>
  <c r="N22" i="6"/>
  <c r="M22" i="6"/>
  <c r="L22" i="6"/>
  <c r="K22" i="6"/>
  <c r="F22" i="6"/>
  <c r="N21" i="6"/>
  <c r="M21" i="6"/>
  <c r="L21" i="6"/>
  <c r="K21" i="6"/>
  <c r="F21" i="6"/>
  <c r="N20" i="6"/>
  <c r="M20" i="6"/>
  <c r="L20" i="6"/>
  <c r="K20" i="6"/>
  <c r="F20" i="6"/>
  <c r="E15" i="6"/>
  <c r="E14" i="6"/>
  <c r="N13" i="6"/>
  <c r="M13" i="6"/>
  <c r="L13" i="6"/>
  <c r="K13" i="6"/>
  <c r="F13" i="6"/>
  <c r="N12" i="6"/>
  <c r="M12" i="6"/>
  <c r="L12" i="6"/>
  <c r="K12" i="6"/>
  <c r="F12" i="6"/>
  <c r="N11" i="6"/>
  <c r="M11" i="6"/>
  <c r="L11" i="6"/>
  <c r="K11" i="6"/>
  <c r="F11" i="6"/>
  <c r="E165" i="6" l="1"/>
  <c r="E88" i="6"/>
  <c r="K132" i="6"/>
  <c r="L29" i="6"/>
  <c r="E157" i="6"/>
  <c r="E13" i="6"/>
  <c r="M29" i="6"/>
  <c r="E85" i="6"/>
  <c r="E114" i="6"/>
  <c r="E135" i="6"/>
  <c r="F19" i="6"/>
  <c r="L30" i="6"/>
  <c r="F30" i="6"/>
  <c r="K60" i="6"/>
  <c r="E22" i="6"/>
  <c r="E152" i="6"/>
  <c r="N33" i="6"/>
  <c r="N32" i="6" s="1"/>
  <c r="M61" i="6"/>
  <c r="M59" i="6" s="1"/>
  <c r="L70" i="6"/>
  <c r="N10" i="6"/>
  <c r="F48" i="6"/>
  <c r="F47" i="6" s="1"/>
  <c r="E47" i="6" s="1"/>
  <c r="L68" i="6"/>
  <c r="E120" i="6"/>
  <c r="N30" i="6"/>
  <c r="E146" i="6"/>
  <c r="E20" i="6"/>
  <c r="K178" i="6"/>
  <c r="M10" i="6"/>
  <c r="E11" i="6"/>
  <c r="K30" i="6"/>
  <c r="N109" i="6"/>
  <c r="K29" i="6"/>
  <c r="L19" i="6"/>
  <c r="M19" i="6"/>
  <c r="M28" i="6" s="1"/>
  <c r="E46" i="6"/>
  <c r="F92" i="6"/>
  <c r="F91" i="6" s="1"/>
  <c r="E91" i="6" s="1"/>
  <c r="N128" i="6"/>
  <c r="N180" i="6" s="1"/>
  <c r="K68" i="6"/>
  <c r="F84" i="6"/>
  <c r="E84" i="6" s="1"/>
  <c r="F113" i="6"/>
  <c r="AG115" i="6" s="1"/>
  <c r="E147" i="6"/>
  <c r="L60" i="6"/>
  <c r="N60" i="6"/>
  <c r="L178" i="6"/>
  <c r="M68" i="6"/>
  <c r="L33" i="6"/>
  <c r="L32" i="6" s="1"/>
  <c r="M145" i="6"/>
  <c r="L10" i="6"/>
  <c r="L28" i="6" s="1"/>
  <c r="E12" i="6"/>
  <c r="N19" i="6"/>
  <c r="K109" i="6"/>
  <c r="N145" i="6"/>
  <c r="N178" i="6"/>
  <c r="N176" i="6" s="1"/>
  <c r="L109" i="6"/>
  <c r="M109" i="6"/>
  <c r="F132" i="6"/>
  <c r="N162" i="6"/>
  <c r="L177" i="6"/>
  <c r="N35" i="6"/>
  <c r="E62" i="6"/>
  <c r="F162" i="6"/>
  <c r="N29" i="6"/>
  <c r="N181" i="6" s="1"/>
  <c r="F10" i="6"/>
  <c r="N70" i="6"/>
  <c r="K162" i="6"/>
  <c r="F178" i="6"/>
  <c r="K141" i="6"/>
  <c r="M176" i="6"/>
  <c r="E45" i="6"/>
  <c r="F44" i="6"/>
  <c r="E44" i="6" s="1"/>
  <c r="N68" i="6"/>
  <c r="E112" i="6"/>
  <c r="F180" i="6"/>
  <c r="E73" i="6"/>
  <c r="F71" i="6"/>
  <c r="E138" i="6"/>
  <c r="F37" i="6"/>
  <c r="F29" i="6"/>
  <c r="E79" i="6"/>
  <c r="K128" i="6"/>
  <c r="E142" i="6"/>
  <c r="L134" i="6"/>
  <c r="K10" i="6"/>
  <c r="E21" i="6"/>
  <c r="F61" i="6"/>
  <c r="E110" i="6"/>
  <c r="L128" i="6"/>
  <c r="E140" i="6"/>
  <c r="M162" i="6"/>
  <c r="F177" i="6"/>
  <c r="K33" i="6"/>
  <c r="K32" i="6" s="1"/>
  <c r="K70" i="6"/>
  <c r="M128" i="6"/>
  <c r="K177" i="6"/>
  <c r="E163" i="6"/>
  <c r="M70" i="6"/>
  <c r="M181" i="6"/>
  <c r="M33" i="6"/>
  <c r="M32" i="6" s="1"/>
  <c r="F143" i="6"/>
  <c r="F111" i="6"/>
  <c r="M134" i="6"/>
  <c r="M143" i="6" s="1"/>
  <c r="M141" i="6" s="1"/>
  <c r="K19" i="6"/>
  <c r="N134" i="6"/>
  <c r="N143" i="6" s="1"/>
  <c r="E133" i="6"/>
  <c r="M30" i="6"/>
  <c r="E10" i="6" l="1"/>
  <c r="K181" i="6"/>
  <c r="E29" i="6"/>
  <c r="E92" i="6"/>
  <c r="E48" i="6"/>
  <c r="E19" i="6"/>
  <c r="F28" i="6"/>
  <c r="L130" i="6"/>
  <c r="L127" i="6" s="1"/>
  <c r="E113" i="6"/>
  <c r="M130" i="6"/>
  <c r="M127" i="6" s="1"/>
  <c r="E145" i="6"/>
  <c r="L176" i="6"/>
  <c r="L181" i="6"/>
  <c r="E30" i="6"/>
  <c r="F70" i="6"/>
  <c r="E70" i="6" s="1"/>
  <c r="E178" i="6"/>
  <c r="K176" i="6"/>
  <c r="E134" i="6"/>
  <c r="E60" i="6"/>
  <c r="K130" i="6"/>
  <c r="K182" i="6" s="1"/>
  <c r="N130" i="6"/>
  <c r="N127" i="6" s="1"/>
  <c r="N28" i="6"/>
  <c r="E28" i="6"/>
  <c r="M132" i="6"/>
  <c r="E162" i="6"/>
  <c r="F176" i="6"/>
  <c r="E177" i="6"/>
  <c r="L180" i="6"/>
  <c r="N132" i="6"/>
  <c r="L143" i="6"/>
  <c r="E143" i="6" s="1"/>
  <c r="L132" i="6"/>
  <c r="N141" i="6"/>
  <c r="F35" i="6"/>
  <c r="E35" i="6" s="1"/>
  <c r="F33" i="6"/>
  <c r="E37" i="6"/>
  <c r="E111" i="6"/>
  <c r="F129" i="6"/>
  <c r="M180" i="6"/>
  <c r="F59" i="6"/>
  <c r="E59" i="6" s="1"/>
  <c r="E61" i="6"/>
  <c r="E128" i="6"/>
  <c r="F109" i="6"/>
  <c r="E109" i="6" s="1"/>
  <c r="K180" i="6"/>
  <c r="F68" i="6"/>
  <c r="E68" i="6" s="1"/>
  <c r="E71" i="6"/>
  <c r="K28" i="6"/>
  <c r="F141" i="6"/>
  <c r="M182" i="6" l="1"/>
  <c r="E176" i="6"/>
  <c r="K179" i="6"/>
  <c r="K127" i="6"/>
  <c r="N182" i="6"/>
  <c r="N179" i="6" s="1"/>
  <c r="E132" i="6"/>
  <c r="L182" i="6"/>
  <c r="L179" i="6" s="1"/>
  <c r="L141" i="6"/>
  <c r="E33" i="6"/>
  <c r="F32" i="6"/>
  <c r="E32" i="6" s="1"/>
  <c r="F130" i="6"/>
  <c r="F127" i="6" s="1"/>
  <c r="E127" i="6" s="1"/>
  <c r="E141" i="6"/>
  <c r="M179" i="6"/>
  <c r="E180" i="6"/>
  <c r="E129" i="6"/>
  <c r="F181" i="6"/>
  <c r="E181" i="6" l="1"/>
  <c r="E130" i="6"/>
  <c r="F182" i="6"/>
  <c r="E182" i="6" s="1"/>
  <c r="F179" i="6" l="1"/>
  <c r="E179" i="6" s="1"/>
  <c r="AC228" i="9"/>
  <c r="AB228" i="9"/>
  <c r="AA228" i="9"/>
  <c r="Z228" i="9"/>
  <c r="AC227" i="9"/>
  <c r="AB227" i="9"/>
  <c r="AA227" i="9"/>
  <c r="Z227" i="9"/>
  <c r="AC226" i="9"/>
  <c r="AB226" i="9"/>
  <c r="AA226" i="9"/>
  <c r="Z226" i="9"/>
  <c r="AC225" i="9"/>
  <c r="AB225" i="9"/>
  <c r="AA225" i="9"/>
  <c r="Z225" i="9"/>
  <c r="AC224" i="9"/>
  <c r="AB224" i="9"/>
  <c r="AA224" i="9"/>
  <c r="Z224" i="9"/>
  <c r="AC223" i="9"/>
  <c r="AB223" i="9"/>
  <c r="AA223" i="9"/>
  <c r="Z223" i="9"/>
  <c r="AC222" i="9"/>
  <c r="AB222" i="9"/>
  <c r="AA222" i="9"/>
  <c r="Z222" i="9"/>
  <c r="AC221" i="9"/>
  <c r="AB221" i="9"/>
  <c r="AA221" i="9"/>
  <c r="Z221" i="9"/>
  <c r="AC220" i="9"/>
  <c r="AB220" i="9"/>
  <c r="AA220" i="9"/>
  <c r="Z220" i="9"/>
  <c r="AC219" i="9"/>
  <c r="AB219" i="9"/>
  <c r="AA219" i="9"/>
  <c r="Z219" i="9"/>
  <c r="AC218" i="9"/>
  <c r="AB218" i="9"/>
  <c r="AA218" i="9"/>
  <c r="Z218" i="9"/>
  <c r="AC217" i="9"/>
  <c r="AB217" i="9"/>
  <c r="AA217" i="9"/>
  <c r="Z217" i="9"/>
  <c r="AC216" i="9"/>
  <c r="AB216" i="9"/>
  <c r="AA216" i="9"/>
  <c r="Z216" i="9"/>
  <c r="AC215" i="9"/>
  <c r="AB215" i="9"/>
  <c r="AA215" i="9"/>
  <c r="Z215" i="9"/>
  <c r="AC214" i="9"/>
  <c r="AB214" i="9"/>
  <c r="AA214" i="9"/>
  <c r="Z214" i="9"/>
  <c r="AC213" i="9"/>
  <c r="AB213" i="9"/>
  <c r="AA213" i="9"/>
  <c r="Z213" i="9"/>
  <c r="AC212" i="9"/>
  <c r="AB212" i="9"/>
  <c r="AA212" i="9"/>
  <c r="Z212" i="9"/>
  <c r="AC211" i="9"/>
  <c r="AB211" i="9"/>
  <c r="AA211" i="9"/>
  <c r="Z211" i="9"/>
  <c r="AC210" i="9"/>
  <c r="AB210" i="9"/>
  <c r="AA210" i="9"/>
  <c r="Z210" i="9"/>
  <c r="AC209" i="9"/>
  <c r="AB209" i="9"/>
  <c r="AA209" i="9"/>
  <c r="Z209" i="9"/>
  <c r="AC208" i="9"/>
  <c r="AB208" i="9"/>
  <c r="AA208" i="9"/>
  <c r="Z208" i="9"/>
  <c r="AC207" i="9"/>
  <c r="AB207" i="9"/>
  <c r="AA207" i="9"/>
  <c r="Z207" i="9"/>
  <c r="AC206" i="9"/>
  <c r="AB206" i="9"/>
  <c r="AA206" i="9"/>
  <c r="Z206" i="9"/>
  <c r="AC205" i="9"/>
  <c r="AB205" i="9"/>
  <c r="AA205" i="9"/>
  <c r="Z205" i="9"/>
  <c r="AC204" i="9"/>
  <c r="AB204" i="9"/>
  <c r="AA204" i="9"/>
  <c r="Z204" i="9"/>
  <c r="AC203" i="9"/>
  <c r="AB203" i="9"/>
  <c r="AA203" i="9"/>
  <c r="Z203" i="9"/>
  <c r="AC202" i="9"/>
  <c r="AB202" i="9"/>
  <c r="AA202" i="9"/>
  <c r="Z202" i="9"/>
  <c r="AC201" i="9"/>
  <c r="AB201" i="9"/>
  <c r="AA201" i="9"/>
  <c r="Z201" i="9"/>
  <c r="AC200" i="9"/>
  <c r="AB200" i="9"/>
  <c r="AA200" i="9"/>
  <c r="Z200" i="9"/>
  <c r="AC199" i="9"/>
  <c r="AB199" i="9"/>
  <c r="AA199" i="9"/>
  <c r="Z199" i="9"/>
  <c r="AC198" i="9"/>
  <c r="AB198" i="9"/>
  <c r="AA198" i="9"/>
  <c r="Z198" i="9"/>
  <c r="AC197" i="9"/>
  <c r="AB197" i="9"/>
  <c r="AA197" i="9"/>
  <c r="Z197" i="9"/>
  <c r="AC196" i="9"/>
  <c r="AB196" i="9"/>
  <c r="AA196" i="9"/>
  <c r="Z196" i="9"/>
  <c r="AC195" i="9"/>
  <c r="AB195" i="9"/>
  <c r="AA195" i="9"/>
  <c r="Z195" i="9"/>
  <c r="AC194" i="9"/>
  <c r="AB194" i="9"/>
  <c r="AA194" i="9"/>
  <c r="Z194" i="9"/>
  <c r="AC193" i="9"/>
  <c r="AB193" i="9"/>
  <c r="AA193" i="9"/>
  <c r="Z193" i="9"/>
  <c r="AC192" i="9"/>
  <c r="AB192" i="9"/>
  <c r="AA192" i="9"/>
  <c r="Z192" i="9"/>
  <c r="AC191" i="9"/>
  <c r="AB191" i="9"/>
  <c r="AA191" i="9"/>
  <c r="Z191" i="9"/>
  <c r="AC190" i="9"/>
  <c r="AB190" i="9"/>
  <c r="AA190" i="9"/>
  <c r="Z190" i="9"/>
  <c r="AC189" i="9"/>
  <c r="AB189" i="9"/>
  <c r="AA189" i="9"/>
  <c r="Z189" i="9"/>
  <c r="AC188" i="9"/>
  <c r="AB188" i="9"/>
  <c r="AA188" i="9"/>
  <c r="Z188" i="9"/>
  <c r="AC187" i="9"/>
  <c r="AB187" i="9"/>
  <c r="AA187" i="9"/>
  <c r="Z187" i="9"/>
  <c r="AC186" i="9"/>
  <c r="AB186" i="9"/>
  <c r="AA186" i="9"/>
  <c r="Z186" i="9"/>
  <c r="AC185" i="9"/>
  <c r="AB185" i="9"/>
  <c r="AA185" i="9"/>
  <c r="Z185" i="9"/>
  <c r="AC184" i="9"/>
  <c r="AB184" i="9"/>
  <c r="AA184" i="9"/>
  <c r="Z184" i="9"/>
  <c r="AC183" i="9"/>
  <c r="AB183" i="9"/>
  <c r="AA183" i="9"/>
  <c r="Z183" i="9"/>
  <c r="AC182" i="9"/>
  <c r="AB182" i="9"/>
  <c r="AA182" i="9"/>
  <c r="Z182" i="9"/>
  <c r="AC181" i="9"/>
  <c r="AB181" i="9"/>
  <c r="AA181" i="9"/>
  <c r="Z181" i="9"/>
  <c r="AC180" i="9"/>
  <c r="AB180" i="9"/>
  <c r="AA180" i="9"/>
  <c r="Z180" i="9"/>
  <c r="AC179" i="9"/>
  <c r="AB179" i="9"/>
  <c r="AA179" i="9"/>
  <c r="Z179" i="9"/>
  <c r="AC178" i="9"/>
  <c r="AB178" i="9"/>
  <c r="AA178" i="9"/>
  <c r="Z178" i="9"/>
  <c r="AC177" i="9"/>
  <c r="AB177" i="9"/>
  <c r="AA177" i="9"/>
  <c r="Z177" i="9"/>
  <c r="AC176" i="9"/>
  <c r="AB176" i="9"/>
  <c r="AA176" i="9"/>
  <c r="Z176" i="9"/>
  <c r="AC175" i="9"/>
  <c r="AB175" i="9"/>
  <c r="AA175" i="9"/>
  <c r="Z175" i="9"/>
  <c r="AC174" i="9"/>
  <c r="AB174" i="9"/>
  <c r="AA174" i="9"/>
  <c r="Z174" i="9"/>
  <c r="AC173" i="9"/>
  <c r="AB173" i="9"/>
  <c r="AA173" i="9"/>
  <c r="Z173" i="9"/>
  <c r="AC172" i="9"/>
  <c r="AB172" i="9"/>
  <c r="AA172" i="9"/>
  <c r="Z172" i="9"/>
  <c r="AC171" i="9"/>
  <c r="AB171" i="9"/>
  <c r="AA171" i="9"/>
  <c r="Z171" i="9"/>
  <c r="AC170" i="9"/>
  <c r="AB170" i="9"/>
  <c r="AA170" i="9"/>
  <c r="Z170" i="9"/>
  <c r="AC169" i="9"/>
  <c r="AB169" i="9"/>
  <c r="AA169" i="9"/>
  <c r="Z169" i="9"/>
  <c r="AC168" i="9"/>
  <c r="AB168" i="9"/>
  <c r="AA168" i="9"/>
  <c r="Z168" i="9"/>
  <c r="AC167" i="9"/>
  <c r="AB167" i="9"/>
  <c r="AA167" i="9"/>
  <c r="Z167" i="9"/>
  <c r="AC166" i="9"/>
  <c r="AB166" i="9"/>
  <c r="AA166" i="9"/>
  <c r="Z166" i="9"/>
  <c r="AC165" i="9"/>
  <c r="AB165" i="9"/>
  <c r="AA165" i="9"/>
  <c r="Z165" i="9"/>
  <c r="AC164" i="9"/>
  <c r="AB164" i="9"/>
  <c r="AA164" i="9"/>
  <c r="Z164" i="9"/>
  <c r="AC148" i="9"/>
  <c r="AB148" i="9"/>
  <c r="AA148" i="9"/>
  <c r="Z148" i="9"/>
  <c r="AC147" i="9"/>
  <c r="AB147" i="9"/>
  <c r="AA147" i="9"/>
  <c r="Z147" i="9"/>
  <c r="AC146" i="9"/>
  <c r="AB146" i="9"/>
  <c r="AA146" i="9"/>
  <c r="Z146" i="9"/>
  <c r="AC141" i="9"/>
  <c r="AB141" i="9"/>
  <c r="AA141" i="9"/>
  <c r="Z141" i="9"/>
  <c r="AC140" i="9"/>
  <c r="AB140" i="9"/>
  <c r="AA140" i="9"/>
  <c r="Z140" i="9"/>
  <c r="AC139" i="9"/>
  <c r="AB139" i="9"/>
  <c r="AA139" i="9"/>
  <c r="Z139" i="9"/>
  <c r="AC138" i="9"/>
  <c r="AB138" i="9"/>
  <c r="AA138" i="9"/>
  <c r="Z138" i="9"/>
  <c r="AC137" i="9"/>
  <c r="AB137" i="9"/>
  <c r="AA137" i="9"/>
  <c r="Z137" i="9"/>
  <c r="AC136" i="9"/>
  <c r="AB136" i="9"/>
  <c r="AA136" i="9"/>
  <c r="Z136" i="9"/>
  <c r="AC135" i="9"/>
  <c r="AB135" i="9"/>
  <c r="AA135" i="9"/>
  <c r="Z135" i="9"/>
  <c r="AC134" i="9"/>
  <c r="AB134" i="9"/>
  <c r="AA134" i="9"/>
  <c r="Z134" i="9"/>
  <c r="AC133" i="9"/>
  <c r="AB133" i="9"/>
  <c r="AA133" i="9"/>
  <c r="Z133" i="9"/>
  <c r="AC132" i="9"/>
  <c r="AB132" i="9"/>
  <c r="AA132" i="9"/>
  <c r="Z132" i="9"/>
  <c r="AC131" i="9"/>
  <c r="AB131" i="9"/>
  <c r="AA131" i="9"/>
  <c r="Z131" i="9"/>
  <c r="AC130" i="9"/>
  <c r="AB130" i="9"/>
  <c r="AA130" i="9"/>
  <c r="Z130" i="9"/>
  <c r="AC129" i="9"/>
  <c r="AB129" i="9"/>
  <c r="AA129" i="9"/>
  <c r="Z129" i="9"/>
  <c r="AC128" i="9"/>
  <c r="AB128" i="9"/>
  <c r="AA128" i="9"/>
  <c r="Z128" i="9"/>
  <c r="AC127" i="9"/>
  <c r="AB127" i="9"/>
  <c r="AA127" i="9"/>
  <c r="Z127" i="9"/>
  <c r="AC126" i="9"/>
  <c r="AB126" i="9"/>
  <c r="AA126" i="9"/>
  <c r="Z126" i="9"/>
  <c r="AC125" i="9"/>
  <c r="AB125" i="9"/>
  <c r="AA125" i="9"/>
  <c r="Z125" i="9"/>
  <c r="AC124" i="9"/>
  <c r="AB124" i="9"/>
  <c r="AA124" i="9"/>
  <c r="Z124" i="9"/>
  <c r="AC123" i="9"/>
  <c r="AB123" i="9"/>
  <c r="AA123" i="9"/>
  <c r="Z123" i="9"/>
  <c r="AC122" i="9"/>
  <c r="AB122" i="9"/>
  <c r="AA122" i="9"/>
  <c r="Z122" i="9"/>
  <c r="AC121" i="9"/>
  <c r="AB121" i="9"/>
  <c r="AA121" i="9"/>
  <c r="Z121" i="9"/>
  <c r="AC120" i="9"/>
  <c r="AB120" i="9"/>
  <c r="AA120" i="9"/>
  <c r="Z120" i="9"/>
  <c r="AC119" i="9"/>
  <c r="AB119" i="9"/>
  <c r="AA119" i="9"/>
  <c r="Z119" i="9"/>
  <c r="AC118" i="9"/>
  <c r="AB118" i="9"/>
  <c r="AA118" i="9"/>
  <c r="Z118" i="9"/>
  <c r="AC117" i="9"/>
  <c r="AB117" i="9"/>
  <c r="AA117" i="9"/>
  <c r="Z117" i="9"/>
  <c r="AC116" i="9"/>
  <c r="AB116" i="9"/>
  <c r="AA116" i="9"/>
  <c r="Z116" i="9"/>
  <c r="AC115" i="9"/>
  <c r="AB115" i="9"/>
  <c r="AA115" i="9"/>
  <c r="Z115" i="9"/>
  <c r="AC114" i="9"/>
  <c r="AB114" i="9"/>
  <c r="AA114" i="9"/>
  <c r="Z114" i="9"/>
  <c r="AC113" i="9"/>
  <c r="AB113" i="9"/>
  <c r="AA113" i="9"/>
  <c r="Z113" i="9"/>
  <c r="AC112" i="9"/>
  <c r="AB112" i="9"/>
  <c r="AA112" i="9"/>
  <c r="Z112" i="9"/>
  <c r="AC111" i="9"/>
  <c r="AB111" i="9"/>
  <c r="AA111" i="9"/>
  <c r="Z111" i="9"/>
  <c r="AC110" i="9"/>
  <c r="AB110" i="9"/>
  <c r="AA110" i="9"/>
  <c r="Z110" i="9"/>
  <c r="AC109" i="9"/>
  <c r="AB109" i="9"/>
  <c r="AA109" i="9"/>
  <c r="Z109" i="9"/>
  <c r="AC108" i="9"/>
  <c r="AB108" i="9"/>
  <c r="AA108" i="9"/>
  <c r="Z108" i="9"/>
  <c r="AC107" i="9"/>
  <c r="AB107" i="9"/>
  <c r="AA107" i="9"/>
  <c r="Z107" i="9"/>
  <c r="AC106" i="9"/>
  <c r="AB106" i="9"/>
  <c r="AA106" i="9"/>
  <c r="Z106" i="9"/>
  <c r="AC105" i="9"/>
  <c r="AB105" i="9"/>
  <c r="AA105" i="9"/>
  <c r="Z105" i="9"/>
  <c r="AC104" i="9"/>
  <c r="AB104" i="9"/>
  <c r="AA104" i="9"/>
  <c r="Z104" i="9"/>
  <c r="AC103" i="9"/>
  <c r="AB103" i="9"/>
  <c r="AA103" i="9"/>
  <c r="Z103" i="9"/>
  <c r="AC102" i="9"/>
  <c r="AB102" i="9"/>
  <c r="AA102" i="9"/>
  <c r="Z102" i="9"/>
  <c r="AC101" i="9"/>
  <c r="AB101" i="9"/>
  <c r="AA101" i="9"/>
  <c r="Z101" i="9"/>
  <c r="AC100" i="9"/>
  <c r="AB100" i="9"/>
  <c r="AA100" i="9"/>
  <c r="Z100" i="9"/>
  <c r="AC99" i="9"/>
  <c r="AB99" i="9"/>
  <c r="AA99" i="9"/>
  <c r="Z99" i="9"/>
  <c r="AC98" i="9"/>
  <c r="AB98" i="9"/>
  <c r="AA98" i="9"/>
  <c r="Z98" i="9"/>
  <c r="AC97" i="9"/>
  <c r="AB97" i="9"/>
  <c r="AA97" i="9"/>
  <c r="Z97" i="9"/>
  <c r="AC96" i="9"/>
  <c r="AB96" i="9"/>
  <c r="AA96" i="9"/>
  <c r="Z96" i="9"/>
  <c r="AC95" i="9"/>
  <c r="AB95" i="9"/>
  <c r="AA95" i="9"/>
  <c r="Z95" i="9"/>
  <c r="AC94" i="9"/>
  <c r="AB94" i="9"/>
  <c r="AA94" i="9"/>
  <c r="Z94" i="9"/>
  <c r="AC93" i="9"/>
  <c r="AB93" i="9"/>
  <c r="AA93" i="9"/>
  <c r="Z93" i="9"/>
  <c r="AC92" i="9"/>
  <c r="AB92" i="9"/>
  <c r="AA92" i="9"/>
  <c r="Z92" i="9"/>
  <c r="AC91" i="9"/>
  <c r="AB91" i="9"/>
  <c r="AA91" i="9"/>
  <c r="Z91" i="9"/>
  <c r="AC90" i="9"/>
  <c r="AB90" i="9"/>
  <c r="AA90" i="9"/>
  <c r="Z90" i="9"/>
  <c r="AC89" i="9"/>
  <c r="AB89" i="9"/>
  <c r="AA89" i="9"/>
  <c r="Z89" i="9"/>
  <c r="AC88" i="9"/>
  <c r="AB88" i="9"/>
  <c r="AA88" i="9"/>
  <c r="Z88" i="9"/>
  <c r="AC87" i="9"/>
  <c r="AB87" i="9"/>
  <c r="AA87" i="9"/>
  <c r="Z87" i="9"/>
  <c r="AC86" i="9"/>
  <c r="AB86" i="9"/>
  <c r="AA86" i="9"/>
  <c r="Z86" i="9"/>
  <c r="AC85" i="9"/>
  <c r="AB85" i="9"/>
  <c r="AA85" i="9"/>
  <c r="Z85" i="9"/>
  <c r="AC84" i="9"/>
  <c r="AB84" i="9"/>
  <c r="AA84" i="9"/>
  <c r="Z84" i="9"/>
  <c r="AC83" i="9"/>
  <c r="AB83" i="9"/>
  <c r="AA83" i="9"/>
  <c r="Z83" i="9"/>
  <c r="AC82" i="9"/>
  <c r="AB82" i="9"/>
  <c r="AA82" i="9"/>
  <c r="Z82" i="9"/>
  <c r="AC81" i="9"/>
  <c r="AB81" i="9"/>
  <c r="AA81" i="9"/>
  <c r="Z81" i="9"/>
  <c r="AC80" i="9"/>
  <c r="AB80" i="9"/>
  <c r="AA80" i="9"/>
  <c r="Z80" i="9"/>
  <c r="AC79" i="9"/>
  <c r="AB79" i="9"/>
  <c r="AA79" i="9"/>
  <c r="Z79" i="9"/>
  <c r="AC78" i="9"/>
  <c r="AB78" i="9"/>
  <c r="AA78" i="9"/>
  <c r="Z78" i="9"/>
  <c r="AC77" i="9"/>
  <c r="AB77" i="9"/>
  <c r="AA77" i="9"/>
  <c r="Z77" i="9"/>
  <c r="AC76" i="9"/>
  <c r="AB76" i="9"/>
  <c r="AA76" i="9"/>
  <c r="Z76" i="9"/>
  <c r="AC75" i="9"/>
  <c r="AB75" i="9"/>
  <c r="AA75" i="9"/>
  <c r="Z75" i="9"/>
  <c r="AC74" i="9"/>
  <c r="AB74" i="9"/>
  <c r="AA74" i="9"/>
  <c r="Z74" i="9"/>
  <c r="AC73" i="9"/>
  <c r="AB73" i="9"/>
  <c r="AA73" i="9"/>
  <c r="Z73" i="9"/>
  <c r="AC72" i="9"/>
  <c r="AB72" i="9"/>
  <c r="AA72" i="9"/>
  <c r="Z72" i="9"/>
  <c r="AC71" i="9"/>
  <c r="AB71" i="9"/>
  <c r="AA71" i="9"/>
  <c r="Z71" i="9"/>
  <c r="AC70" i="9"/>
  <c r="AB70" i="9"/>
  <c r="AA70" i="9"/>
  <c r="Z70" i="9"/>
  <c r="AC69" i="9"/>
  <c r="AB69" i="9"/>
  <c r="AA69" i="9"/>
  <c r="Z69" i="9"/>
  <c r="AC66" i="9"/>
  <c r="AB66" i="9"/>
  <c r="AA66" i="9"/>
  <c r="Z66" i="9"/>
  <c r="AC65" i="9"/>
  <c r="AB65" i="9"/>
  <c r="AA65" i="9"/>
  <c r="Z65" i="9"/>
  <c r="AC64" i="9"/>
  <c r="AB64" i="9"/>
  <c r="AA64" i="9"/>
  <c r="Z64" i="9"/>
  <c r="AC63" i="9"/>
  <c r="AB63" i="9"/>
  <c r="AA63" i="9"/>
  <c r="Z63" i="9"/>
  <c r="AC62" i="9"/>
  <c r="AB62" i="9"/>
  <c r="AA62" i="9"/>
  <c r="Z62" i="9"/>
  <c r="AC61" i="9"/>
  <c r="AB61" i="9"/>
  <c r="AA61" i="9"/>
  <c r="Z61" i="9"/>
  <c r="AC60" i="9"/>
  <c r="AB60" i="9"/>
  <c r="AA60" i="9"/>
  <c r="Z60" i="9"/>
  <c r="AC59" i="9"/>
  <c r="AB59" i="9"/>
  <c r="AA59" i="9"/>
  <c r="Z59" i="9"/>
  <c r="AC58" i="9"/>
  <c r="AB58" i="9"/>
  <c r="AA58" i="9"/>
  <c r="Z58" i="9"/>
  <c r="AC57" i="9"/>
  <c r="AB57" i="9"/>
  <c r="AA57" i="9"/>
  <c r="Z57" i="9"/>
  <c r="AC56" i="9"/>
  <c r="AB56" i="9"/>
  <c r="AA56" i="9"/>
  <c r="Z56" i="9"/>
  <c r="AC55" i="9"/>
  <c r="AB55" i="9"/>
  <c r="AA55" i="9"/>
  <c r="Z55" i="9"/>
  <c r="AC54" i="9"/>
  <c r="AB54" i="9"/>
  <c r="AA54" i="9"/>
  <c r="Z54" i="9"/>
  <c r="AC53" i="9"/>
  <c r="AB53" i="9"/>
  <c r="AA53" i="9"/>
  <c r="Z53" i="9"/>
  <c r="AC52" i="9"/>
  <c r="AB52" i="9"/>
  <c r="AA52" i="9"/>
  <c r="Z52" i="9"/>
  <c r="AC51" i="9"/>
  <c r="AB51" i="9"/>
  <c r="AA51" i="9"/>
  <c r="Z51" i="9"/>
  <c r="AC50" i="9"/>
  <c r="AB50" i="9"/>
  <c r="AA50" i="9"/>
  <c r="Z50" i="9"/>
  <c r="AC49" i="9"/>
  <c r="AB49" i="9"/>
  <c r="AA49" i="9"/>
  <c r="Z49" i="9"/>
  <c r="AC45" i="9"/>
  <c r="AB45" i="9"/>
  <c r="AA45" i="9"/>
  <c r="Z45" i="9"/>
  <c r="AC44" i="9"/>
  <c r="AB44" i="9"/>
  <c r="AA44" i="9"/>
  <c r="Z44" i="9"/>
  <c r="AC43" i="9"/>
  <c r="AB43" i="9"/>
  <c r="AA43" i="9"/>
  <c r="Z43" i="9"/>
  <c r="AC42" i="9"/>
  <c r="AB42" i="9"/>
  <c r="AA42" i="9"/>
  <c r="Z42" i="9"/>
  <c r="AC41" i="9"/>
  <c r="AB41" i="9"/>
  <c r="AA41" i="9"/>
  <c r="Z41" i="9"/>
  <c r="AC38" i="9"/>
  <c r="AB38" i="9"/>
  <c r="AA38" i="9"/>
  <c r="Z38" i="9"/>
  <c r="AC37" i="9"/>
  <c r="AB37" i="9"/>
  <c r="AA37" i="9"/>
  <c r="Z37" i="9"/>
  <c r="AC36" i="9"/>
  <c r="AB36" i="9"/>
  <c r="AA36" i="9"/>
  <c r="Z36" i="9"/>
  <c r="AC35" i="9"/>
  <c r="AB35" i="9"/>
  <c r="AA35" i="9"/>
  <c r="Z35" i="9"/>
  <c r="AC34" i="9"/>
  <c r="AB34" i="9"/>
  <c r="AA34" i="9"/>
  <c r="Z34" i="9"/>
  <c r="AC33" i="9"/>
  <c r="AB33" i="9"/>
  <c r="AA33" i="9"/>
  <c r="Z33" i="9"/>
  <c r="AC32" i="9"/>
  <c r="AB32" i="9"/>
  <c r="AA32" i="9"/>
  <c r="Z32" i="9"/>
  <c r="AC31" i="9"/>
  <c r="AB31" i="9"/>
  <c r="AA31" i="9"/>
  <c r="Z31" i="9"/>
  <c r="AC30" i="9"/>
  <c r="AB30" i="9"/>
  <c r="AA30" i="9"/>
  <c r="Z30" i="9"/>
  <c r="AC29" i="9"/>
  <c r="AB29" i="9"/>
  <c r="AA29" i="9"/>
  <c r="Z29" i="9"/>
  <c r="AC28" i="9"/>
  <c r="AB28" i="9"/>
  <c r="AA28" i="9"/>
  <c r="Z28" i="9"/>
  <c r="AC27" i="9"/>
  <c r="AB27" i="9"/>
  <c r="AA27" i="9"/>
  <c r="Z27" i="9"/>
  <c r="AC26" i="9"/>
  <c r="AB26" i="9"/>
  <c r="AA26" i="9"/>
  <c r="Z26" i="9"/>
  <c r="AC25" i="9"/>
  <c r="AB25" i="9"/>
  <c r="AA25" i="9"/>
  <c r="Z25" i="9"/>
  <c r="AC24" i="9"/>
  <c r="AB24" i="9"/>
  <c r="AA24" i="9"/>
  <c r="Z24" i="9"/>
  <c r="AC23" i="9"/>
  <c r="AB23" i="9"/>
  <c r="AA23" i="9"/>
  <c r="Z23" i="9"/>
  <c r="AC22" i="9"/>
  <c r="AB22" i="9"/>
  <c r="AA22" i="9"/>
  <c r="Z22" i="9"/>
  <c r="AC21" i="9"/>
  <c r="AB21" i="9"/>
  <c r="AA21" i="9"/>
  <c r="Z21" i="9"/>
  <c r="AC20" i="9"/>
  <c r="AB20" i="9"/>
  <c r="AA20" i="9"/>
  <c r="Z20" i="9"/>
  <c r="AC19" i="9"/>
  <c r="AB19" i="9"/>
  <c r="AA19" i="9"/>
  <c r="Z19" i="9"/>
  <c r="AC18" i="9"/>
  <c r="AB18" i="9"/>
  <c r="AA18" i="9"/>
  <c r="Z18" i="9"/>
  <c r="AC17" i="9"/>
  <c r="AB17" i="9"/>
  <c r="AA17" i="9"/>
  <c r="Z17" i="9"/>
  <c r="AC16" i="9"/>
  <c r="AB16" i="9"/>
  <c r="AA16" i="9"/>
  <c r="Z16" i="9"/>
  <c r="AC15" i="9"/>
  <c r="AB15" i="9"/>
  <c r="AA15" i="9"/>
  <c r="Z15" i="9"/>
  <c r="AC14" i="9"/>
  <c r="AB14" i="9"/>
  <c r="AA14" i="9"/>
  <c r="Z14" i="9"/>
  <c r="AC13" i="9"/>
  <c r="AB13" i="9"/>
  <c r="AA13" i="9"/>
  <c r="Z13" i="9"/>
  <c r="AC12" i="9"/>
  <c r="AB12" i="9"/>
  <c r="AA12" i="9"/>
  <c r="Z12" i="9"/>
  <c r="AC11" i="9"/>
  <c r="AB11" i="9"/>
  <c r="AA11" i="9"/>
  <c r="Z11" i="9"/>
  <c r="AC10" i="9"/>
  <c r="AB10" i="9"/>
  <c r="AA10" i="9"/>
  <c r="Z10" i="9"/>
  <c r="AC203" i="8"/>
  <c r="AB203" i="8"/>
  <c r="AA203" i="8"/>
  <c r="Z203" i="8"/>
  <c r="AC201" i="8"/>
  <c r="AB201" i="8"/>
  <c r="AA201" i="8"/>
  <c r="Z201" i="8"/>
  <c r="AH200" i="8"/>
  <c r="AG200" i="8"/>
  <c r="AF200" i="8"/>
  <c r="AE200" i="8"/>
  <c r="AC200" i="8"/>
  <c r="AB200" i="8"/>
  <c r="AA200" i="8"/>
  <c r="Z200" i="8"/>
  <c r="AH199" i="8"/>
  <c r="AG199" i="8"/>
  <c r="AF199" i="8"/>
  <c r="AE199" i="8"/>
  <c r="AC199" i="8"/>
  <c r="AB199" i="8"/>
  <c r="AA199" i="8"/>
  <c r="Z199" i="8"/>
  <c r="AH198" i="8"/>
  <c r="AG198" i="8"/>
  <c r="AF198" i="8"/>
  <c r="AE198" i="8"/>
  <c r="AC198" i="8"/>
  <c r="AB198" i="8"/>
  <c r="AA198" i="8"/>
  <c r="Z198" i="8"/>
  <c r="AH197" i="8"/>
  <c r="AG197" i="8"/>
  <c r="AF197" i="8"/>
  <c r="AE197" i="8"/>
  <c r="AC197" i="8"/>
  <c r="AB197" i="8"/>
  <c r="AA197" i="8"/>
  <c r="Z197" i="8"/>
  <c r="AH196" i="8"/>
  <c r="AG196" i="8"/>
  <c r="AF196" i="8"/>
  <c r="AE196" i="8"/>
  <c r="AC196" i="8"/>
  <c r="AB196" i="8"/>
  <c r="AA196" i="8"/>
  <c r="Z196" i="8"/>
  <c r="AH195" i="8"/>
  <c r="AG195" i="8"/>
  <c r="AF195" i="8"/>
  <c r="AE195" i="8"/>
  <c r="AC195" i="8"/>
  <c r="AB195" i="8"/>
  <c r="AA195" i="8"/>
  <c r="Z195" i="8"/>
  <c r="AH194" i="8"/>
  <c r="AG194" i="8"/>
  <c r="AF194" i="8"/>
  <c r="AE194" i="8"/>
  <c r="AC194" i="8"/>
  <c r="AB194" i="8"/>
  <c r="AA194" i="8"/>
  <c r="Z194" i="8"/>
  <c r="AH193" i="8"/>
  <c r="AG193" i="8"/>
  <c r="AF193" i="8"/>
  <c r="AE193" i="8"/>
  <c r="AC193" i="8"/>
  <c r="AB193" i="8"/>
  <c r="AA193" i="8"/>
  <c r="Z193" i="8"/>
  <c r="AH192" i="8"/>
  <c r="AG192" i="8"/>
  <c r="AF192" i="8"/>
  <c r="AE192" i="8"/>
  <c r="AC192" i="8"/>
  <c r="AB192" i="8"/>
  <c r="AA192" i="8"/>
  <c r="Z192" i="8"/>
  <c r="AH191" i="8"/>
  <c r="AG191" i="8"/>
  <c r="AF191" i="8"/>
  <c r="AE191" i="8"/>
  <c r="AC191" i="8"/>
  <c r="AB191" i="8"/>
  <c r="AA191" i="8"/>
  <c r="Z191" i="8"/>
  <c r="AH190" i="8"/>
  <c r="AG190" i="8"/>
  <c r="AF190" i="8"/>
  <c r="AE190" i="8"/>
  <c r="AC190" i="8"/>
  <c r="AB190" i="8"/>
  <c r="AA190" i="8"/>
  <c r="Z190" i="8"/>
  <c r="AH189" i="8"/>
  <c r="AG189" i="8"/>
  <c r="AF189" i="8"/>
  <c r="AE189" i="8"/>
  <c r="AC189" i="8"/>
  <c r="AB189" i="8"/>
  <c r="AA189" i="8"/>
  <c r="Z189" i="8"/>
  <c r="AH188" i="8"/>
  <c r="AG188" i="8"/>
  <c r="AF188" i="8"/>
  <c r="AE188" i="8"/>
  <c r="AC188" i="8"/>
  <c r="AB188" i="8"/>
  <c r="AA188" i="8"/>
  <c r="Z188" i="8"/>
  <c r="AH187" i="8"/>
  <c r="AG187" i="8"/>
  <c r="AF187" i="8"/>
  <c r="AE187" i="8"/>
  <c r="AC187" i="8"/>
  <c r="AB187" i="8"/>
  <c r="AA187" i="8"/>
  <c r="Z187" i="8"/>
  <c r="AH186" i="8"/>
  <c r="AG186" i="8"/>
  <c r="AF186" i="8"/>
  <c r="AE186" i="8"/>
  <c r="AC186" i="8"/>
  <c r="AB186" i="8"/>
  <c r="AA186" i="8"/>
  <c r="Z186" i="8"/>
  <c r="AH185" i="8"/>
  <c r="AG185" i="8"/>
  <c r="AF185" i="8"/>
  <c r="AE185" i="8"/>
  <c r="AC185" i="8"/>
  <c r="AB185" i="8"/>
  <c r="AA185" i="8"/>
  <c r="Z185" i="8"/>
  <c r="AH184" i="8"/>
  <c r="AG184" i="8"/>
  <c r="AF184" i="8"/>
  <c r="AE184" i="8"/>
  <c r="AC184" i="8"/>
  <c r="AB184" i="8"/>
  <c r="AA184" i="8"/>
  <c r="Z184" i="8"/>
  <c r="AH183" i="8"/>
  <c r="AG183" i="8"/>
  <c r="AF183" i="8"/>
  <c r="AE183" i="8"/>
  <c r="AC183" i="8"/>
  <c r="AB183" i="8"/>
  <c r="AA183" i="8"/>
  <c r="Z183" i="8"/>
  <c r="AH182" i="8"/>
  <c r="AG182" i="8"/>
  <c r="AF182" i="8"/>
  <c r="AE182" i="8"/>
  <c r="AC182" i="8"/>
  <c r="AB182" i="8"/>
  <c r="AA182" i="8"/>
  <c r="Z182" i="8"/>
  <c r="AH181" i="8"/>
  <c r="AG181" i="8"/>
  <c r="AF181" i="8"/>
  <c r="AE181" i="8"/>
  <c r="AC181" i="8"/>
  <c r="AB181" i="8"/>
  <c r="AA181" i="8"/>
  <c r="Z181" i="8"/>
  <c r="AH180" i="8"/>
  <c r="AG180" i="8"/>
  <c r="AF180" i="8"/>
  <c r="AE180" i="8"/>
  <c r="AC180" i="8"/>
  <c r="AB180" i="8"/>
  <c r="AA180" i="8"/>
  <c r="Z180" i="8"/>
  <c r="AH168" i="8"/>
  <c r="AG168" i="8"/>
  <c r="AF168" i="8"/>
  <c r="AE168" i="8"/>
  <c r="AC168" i="8"/>
  <c r="AB168" i="8"/>
  <c r="AA168" i="8"/>
  <c r="Z168" i="8"/>
  <c r="AH167" i="8"/>
  <c r="AG167" i="8"/>
  <c r="AF167" i="8"/>
  <c r="AE167" i="8"/>
  <c r="AC167" i="8"/>
  <c r="AB167" i="8"/>
  <c r="AA167" i="8"/>
  <c r="Z167" i="8"/>
  <c r="AH166" i="8"/>
  <c r="AG166" i="8"/>
  <c r="AF166" i="8"/>
  <c r="AE166" i="8"/>
  <c r="AC166" i="8"/>
  <c r="AB166" i="8"/>
  <c r="AA166" i="8"/>
  <c r="Z166" i="8"/>
  <c r="AH165" i="8"/>
  <c r="AG165" i="8"/>
  <c r="AF165" i="8"/>
  <c r="AE165" i="8"/>
  <c r="AC165" i="8"/>
  <c r="AB165" i="8"/>
  <c r="AA165" i="8"/>
  <c r="Z165" i="8"/>
  <c r="AH164" i="8"/>
  <c r="AG164" i="8"/>
  <c r="AF164" i="8"/>
  <c r="AE164" i="8"/>
  <c r="AC164" i="8"/>
  <c r="AB164" i="8"/>
  <c r="AA164" i="8"/>
  <c r="Z164" i="8"/>
  <c r="AH163" i="8"/>
  <c r="AG163" i="8"/>
  <c r="AF163" i="8"/>
  <c r="AE163" i="8"/>
  <c r="AC163" i="8"/>
  <c r="AB163" i="8"/>
  <c r="AA163" i="8"/>
  <c r="Z163" i="8"/>
  <c r="AH162" i="8"/>
  <c r="AG162" i="8"/>
  <c r="AF162" i="8"/>
  <c r="AE162" i="8"/>
  <c r="AC162" i="8"/>
  <c r="AB162" i="8"/>
  <c r="AA162" i="8"/>
  <c r="Z162" i="8"/>
  <c r="AH161" i="8"/>
  <c r="AG161" i="8"/>
  <c r="AF161" i="8"/>
  <c r="AE161" i="8"/>
  <c r="AH160" i="8"/>
  <c r="AG160" i="8"/>
  <c r="AF160" i="8"/>
  <c r="AE160" i="8"/>
  <c r="AH159" i="8"/>
  <c r="AG159" i="8"/>
  <c r="AF159" i="8"/>
  <c r="AE159" i="8"/>
  <c r="AH158" i="8"/>
  <c r="AG158" i="8"/>
  <c r="AF158" i="8"/>
  <c r="AE158" i="8"/>
  <c r="AH157" i="8"/>
  <c r="AG157" i="8"/>
  <c r="AF157" i="8"/>
  <c r="AE157" i="8"/>
  <c r="AH156" i="8"/>
  <c r="AG156" i="8"/>
  <c r="AF156" i="8"/>
  <c r="AE156" i="8"/>
  <c r="AH155" i="8"/>
  <c r="AG155" i="8"/>
  <c r="AF155" i="8"/>
  <c r="AE155" i="8"/>
  <c r="AH154" i="8"/>
  <c r="AG154" i="8"/>
  <c r="AF154" i="8"/>
  <c r="AE154" i="8"/>
  <c r="AH153" i="8"/>
  <c r="AG153" i="8"/>
  <c r="AF153" i="8"/>
  <c r="AE153" i="8"/>
  <c r="AH152" i="8"/>
  <c r="AG152" i="8"/>
  <c r="AF152" i="8"/>
  <c r="AE152" i="8"/>
  <c r="AH151" i="8"/>
  <c r="AG151" i="8"/>
  <c r="AF151" i="8"/>
  <c r="AE151" i="8"/>
  <c r="AH150" i="8"/>
  <c r="AG150" i="8"/>
  <c r="AF150" i="8"/>
  <c r="AE150" i="8"/>
  <c r="AH149" i="8"/>
  <c r="AG149" i="8"/>
  <c r="AF149" i="8"/>
  <c r="AE149" i="8"/>
  <c r="AH148" i="8"/>
  <c r="AG148" i="8"/>
  <c r="AF148" i="8"/>
  <c r="AE148" i="8"/>
  <c r="AH147" i="8"/>
  <c r="AG147" i="8"/>
  <c r="AF147" i="8"/>
  <c r="AE147" i="8"/>
  <c r="AH146" i="8"/>
  <c r="AG146" i="8"/>
  <c r="AF146" i="8"/>
  <c r="AE146" i="8"/>
  <c r="AC146" i="8"/>
  <c r="AB146" i="8"/>
  <c r="AA146" i="8"/>
  <c r="Z146" i="8"/>
  <c r="AH145" i="8"/>
  <c r="AG145" i="8"/>
  <c r="AF145" i="8"/>
  <c r="AE145" i="8"/>
  <c r="AC145" i="8"/>
  <c r="AB145" i="8"/>
  <c r="AA145" i="8"/>
  <c r="Z145" i="8"/>
  <c r="AH144" i="8"/>
  <c r="AG144" i="8"/>
  <c r="AF144" i="8"/>
  <c r="AE144" i="8"/>
  <c r="AC144" i="8"/>
  <c r="AB144" i="8"/>
  <c r="AA144" i="8"/>
  <c r="Z144" i="8"/>
  <c r="AH143" i="8"/>
  <c r="AG143" i="8"/>
  <c r="AF143" i="8"/>
  <c r="AE143" i="8"/>
  <c r="AH142" i="8"/>
  <c r="AG142" i="8"/>
  <c r="AF142" i="8"/>
  <c r="AE142" i="8"/>
  <c r="AH141" i="8"/>
  <c r="AG141" i="8"/>
  <c r="AF141" i="8"/>
  <c r="AE141" i="8"/>
  <c r="AH140" i="8"/>
  <c r="AG140" i="8"/>
  <c r="AF140" i="8"/>
  <c r="AE140" i="8"/>
  <c r="AH139" i="8"/>
  <c r="AG139" i="8"/>
  <c r="AF139" i="8"/>
  <c r="AE139" i="8"/>
  <c r="AC139" i="8"/>
  <c r="AB139" i="8"/>
  <c r="AA139" i="8"/>
  <c r="Z139" i="8"/>
  <c r="AH138" i="8"/>
  <c r="AG138" i="8"/>
  <c r="AF138" i="8"/>
  <c r="AE138" i="8"/>
  <c r="AC138" i="8"/>
  <c r="AB138" i="8"/>
  <c r="AA138" i="8"/>
  <c r="Z138" i="8"/>
  <c r="AH137" i="8"/>
  <c r="AG137" i="8"/>
  <c r="AF137" i="8"/>
  <c r="AE137" i="8"/>
  <c r="AC137" i="8"/>
  <c r="AB137" i="8"/>
  <c r="AA137" i="8"/>
  <c r="Z137" i="8"/>
  <c r="AH136" i="8"/>
  <c r="AG136" i="8"/>
  <c r="AF136" i="8"/>
  <c r="AE136" i="8"/>
  <c r="AC136" i="8"/>
  <c r="AB136" i="8"/>
  <c r="AA136" i="8"/>
  <c r="Z136" i="8"/>
  <c r="AH135" i="8"/>
  <c r="AG135" i="8"/>
  <c r="AF135" i="8"/>
  <c r="AE135" i="8"/>
  <c r="AC135" i="8"/>
  <c r="AB135" i="8"/>
  <c r="AA135" i="8"/>
  <c r="Z135" i="8"/>
  <c r="AH134" i="8"/>
  <c r="AG134" i="8"/>
  <c r="AF134" i="8"/>
  <c r="AE134" i="8"/>
  <c r="AC134" i="8"/>
  <c r="AB134" i="8"/>
  <c r="AA134" i="8"/>
  <c r="Z134" i="8"/>
  <c r="AH133" i="8"/>
  <c r="AG133" i="8"/>
  <c r="AF133" i="8"/>
  <c r="AE133" i="8"/>
  <c r="AC133" i="8"/>
  <c r="AB133" i="8"/>
  <c r="AA133" i="8"/>
  <c r="Z133" i="8"/>
  <c r="AH132" i="8"/>
  <c r="AG132" i="8"/>
  <c r="AF132" i="8"/>
  <c r="AE132" i="8"/>
  <c r="AC132" i="8"/>
  <c r="AB132" i="8"/>
  <c r="AA132" i="8"/>
  <c r="Z132" i="8"/>
  <c r="AH131" i="8"/>
  <c r="AG131" i="8"/>
  <c r="AF131" i="8"/>
  <c r="AE131" i="8"/>
  <c r="AC131" i="8"/>
  <c r="AB131" i="8"/>
  <c r="AA131" i="8"/>
  <c r="Z131" i="8"/>
  <c r="AH130" i="8"/>
  <c r="AG130" i="8"/>
  <c r="AF130" i="8"/>
  <c r="AE130" i="8"/>
  <c r="AC130" i="8"/>
  <c r="AB130" i="8"/>
  <c r="AA130" i="8"/>
  <c r="Z130" i="8"/>
  <c r="AH129" i="8"/>
  <c r="AG129" i="8"/>
  <c r="AF129" i="8"/>
  <c r="AE129" i="8"/>
  <c r="AC129" i="8"/>
  <c r="AB129" i="8"/>
  <c r="AA129" i="8"/>
  <c r="Z129" i="8"/>
  <c r="AH128" i="8"/>
  <c r="AG128" i="8"/>
  <c r="AF128" i="8"/>
  <c r="AE128" i="8"/>
  <c r="AC128" i="8"/>
  <c r="AB128" i="8"/>
  <c r="AA128" i="8"/>
  <c r="Z128" i="8"/>
  <c r="AH127" i="8"/>
  <c r="AG127" i="8"/>
  <c r="AF127" i="8"/>
  <c r="AE127" i="8"/>
  <c r="AC127" i="8"/>
  <c r="AB127" i="8"/>
  <c r="AA127" i="8"/>
  <c r="Z127" i="8"/>
  <c r="AH126" i="8"/>
  <c r="AG126" i="8"/>
  <c r="AF126" i="8"/>
  <c r="AE126" i="8"/>
  <c r="AC126" i="8"/>
  <c r="AB126" i="8"/>
  <c r="AA126" i="8"/>
  <c r="Z126" i="8"/>
  <c r="AH125" i="8"/>
  <c r="AG125" i="8"/>
  <c r="AF125" i="8"/>
  <c r="AE125" i="8"/>
  <c r="AC125" i="8"/>
  <c r="AB125" i="8"/>
  <c r="AA125" i="8"/>
  <c r="Z125" i="8"/>
  <c r="AH124" i="8"/>
  <c r="AG124" i="8"/>
  <c r="AF124" i="8"/>
  <c r="AE124" i="8"/>
  <c r="AC124" i="8"/>
  <c r="AB124" i="8"/>
  <c r="AA124" i="8"/>
  <c r="Z124" i="8"/>
  <c r="AH123" i="8"/>
  <c r="AG123" i="8"/>
  <c r="AF123" i="8"/>
  <c r="AE123" i="8"/>
  <c r="AC123" i="8"/>
  <c r="AB123" i="8"/>
  <c r="AA123" i="8"/>
  <c r="Z123" i="8"/>
  <c r="AH122" i="8"/>
  <c r="AG122" i="8"/>
  <c r="AF122" i="8"/>
  <c r="AE122" i="8"/>
  <c r="AC122" i="8"/>
  <c r="AB122" i="8"/>
  <c r="AA122" i="8"/>
  <c r="Z122" i="8"/>
  <c r="AH121" i="8"/>
  <c r="AG121" i="8"/>
  <c r="AF121" i="8"/>
  <c r="AE121" i="8"/>
  <c r="AC121" i="8"/>
  <c r="AB121" i="8"/>
  <c r="AA121" i="8"/>
  <c r="Z121" i="8"/>
  <c r="AH120" i="8"/>
  <c r="AG120" i="8"/>
  <c r="AF120" i="8"/>
  <c r="AE120" i="8"/>
  <c r="AC120" i="8"/>
  <c r="AB120" i="8"/>
  <c r="AA120" i="8"/>
  <c r="Z120" i="8"/>
  <c r="AH119" i="8"/>
  <c r="AG119" i="8"/>
  <c r="AF119" i="8"/>
  <c r="AE119" i="8"/>
  <c r="AC119" i="8"/>
  <c r="AB119" i="8"/>
  <c r="AA119" i="8"/>
  <c r="Z119" i="8"/>
  <c r="AH118" i="8"/>
  <c r="AG118" i="8"/>
  <c r="AF118" i="8"/>
  <c r="AE118" i="8"/>
  <c r="AC118" i="8"/>
  <c r="AB118" i="8"/>
  <c r="AA118" i="8"/>
  <c r="Z118" i="8"/>
  <c r="AH117" i="8"/>
  <c r="AG117" i="8"/>
  <c r="AF117" i="8"/>
  <c r="AE117" i="8"/>
  <c r="AC117" i="8"/>
  <c r="AB117" i="8"/>
  <c r="AA117" i="8"/>
  <c r="Z117" i="8"/>
  <c r="AH116" i="8"/>
  <c r="AG116" i="8"/>
  <c r="AF116" i="8"/>
  <c r="AE116" i="8"/>
  <c r="AC116" i="8"/>
  <c r="AB116" i="8"/>
  <c r="AA116" i="8"/>
  <c r="Z116" i="8"/>
  <c r="AH115" i="8"/>
  <c r="AG115" i="8"/>
  <c r="AF115" i="8"/>
  <c r="AE115" i="8"/>
  <c r="AC115" i="8"/>
  <c r="AB115" i="8"/>
  <c r="AA115" i="8"/>
  <c r="Z115" i="8"/>
  <c r="AH114" i="8"/>
  <c r="AG114" i="8"/>
  <c r="AF114" i="8"/>
  <c r="AE114" i="8"/>
  <c r="AC114" i="8"/>
  <c r="AB114" i="8"/>
  <c r="AA114" i="8"/>
  <c r="Z114" i="8"/>
  <c r="AH113" i="8"/>
  <c r="AG113" i="8"/>
  <c r="AF113" i="8"/>
  <c r="AE113" i="8"/>
  <c r="AC113" i="8"/>
  <c r="AB113" i="8"/>
  <c r="AA113" i="8"/>
  <c r="Z113" i="8"/>
  <c r="AH112" i="8"/>
  <c r="AG112" i="8"/>
  <c r="AF112" i="8"/>
  <c r="AE112" i="8"/>
  <c r="AC112" i="8"/>
  <c r="AB112" i="8"/>
  <c r="AA112" i="8"/>
  <c r="Z112" i="8"/>
  <c r="AH111" i="8"/>
  <c r="AG111" i="8"/>
  <c r="AF111" i="8"/>
  <c r="AE111" i="8"/>
  <c r="AC111" i="8"/>
  <c r="AB111" i="8"/>
  <c r="AA111" i="8"/>
  <c r="Z111" i="8"/>
  <c r="AH110" i="8"/>
  <c r="AG110" i="8"/>
  <c r="AF110" i="8"/>
  <c r="AE110" i="8"/>
  <c r="AC110" i="8"/>
  <c r="AB110" i="8"/>
  <c r="AA110" i="8"/>
  <c r="Z110" i="8"/>
  <c r="AC109" i="8"/>
  <c r="AB109" i="8"/>
  <c r="AA109" i="8"/>
  <c r="Z109" i="8"/>
  <c r="AC108" i="8"/>
  <c r="AB108" i="8"/>
  <c r="AA108" i="8"/>
  <c r="Z108" i="8"/>
  <c r="AC107" i="8"/>
  <c r="AB107" i="8"/>
  <c r="AA107" i="8"/>
  <c r="Z107" i="8"/>
  <c r="AC106" i="8"/>
  <c r="AB106" i="8"/>
  <c r="AA106" i="8"/>
  <c r="Z106" i="8"/>
  <c r="AC105" i="8"/>
  <c r="AB105" i="8"/>
  <c r="AA105" i="8"/>
  <c r="Z105" i="8"/>
  <c r="AC104" i="8"/>
  <c r="AB104" i="8"/>
  <c r="AA104" i="8"/>
  <c r="Z104" i="8"/>
  <c r="AC103" i="8"/>
  <c r="AB103" i="8"/>
  <c r="AA103" i="8"/>
  <c r="Z103" i="8"/>
  <c r="AC102" i="8"/>
  <c r="AB102" i="8"/>
  <c r="AA102" i="8"/>
  <c r="Z102" i="8"/>
  <c r="AC101" i="8"/>
  <c r="AB101" i="8"/>
  <c r="AA101" i="8"/>
  <c r="Z101" i="8"/>
  <c r="AC100" i="8"/>
  <c r="AB100" i="8"/>
  <c r="AA100" i="8"/>
  <c r="Z100" i="8"/>
  <c r="AC99" i="8"/>
  <c r="AB99" i="8"/>
  <c r="AA99" i="8"/>
  <c r="Z99" i="8"/>
  <c r="AC98" i="8"/>
  <c r="AB98" i="8"/>
  <c r="AA98" i="8"/>
  <c r="Z98" i="8"/>
  <c r="AC97" i="8"/>
  <c r="AB97" i="8"/>
  <c r="AA97" i="8"/>
  <c r="Z97" i="8"/>
  <c r="AC96" i="8"/>
  <c r="AB96" i="8"/>
  <c r="AA96" i="8"/>
  <c r="Z96" i="8"/>
  <c r="AH95" i="8"/>
  <c r="AG95" i="8"/>
  <c r="AF95" i="8"/>
  <c r="AE95" i="8"/>
  <c r="AC95" i="8"/>
  <c r="AB95" i="8"/>
  <c r="AA95" i="8"/>
  <c r="Z95" i="8"/>
  <c r="AH94" i="8"/>
  <c r="AG94" i="8"/>
  <c r="AF94" i="8"/>
  <c r="AE94" i="8"/>
  <c r="AC94" i="8"/>
  <c r="AB94" i="8"/>
  <c r="AA94" i="8"/>
  <c r="Z94" i="8"/>
  <c r="AH93" i="8"/>
  <c r="AG93" i="8"/>
  <c r="AF93" i="8"/>
  <c r="AE93" i="8"/>
  <c r="AC93" i="8"/>
  <c r="AB93" i="8"/>
  <c r="AA93" i="8"/>
  <c r="Z93" i="8"/>
  <c r="AH92" i="8"/>
  <c r="AG92" i="8"/>
  <c r="AF92" i="8"/>
  <c r="AE92" i="8"/>
  <c r="AC92" i="8"/>
  <c r="AB92" i="8"/>
  <c r="AA92" i="8"/>
  <c r="Z92" i="8"/>
  <c r="AH91" i="8"/>
  <c r="AG91" i="8"/>
  <c r="AF91" i="8"/>
  <c r="AE91" i="8"/>
  <c r="AC91" i="8"/>
  <c r="AB91" i="8"/>
  <c r="AA91" i="8"/>
  <c r="Z91" i="8"/>
  <c r="AH90" i="8"/>
  <c r="AG90" i="8"/>
  <c r="AF90" i="8"/>
  <c r="AE90" i="8"/>
  <c r="AC90" i="8"/>
  <c r="AB90" i="8"/>
  <c r="AA90" i="8"/>
  <c r="Z90" i="8"/>
  <c r="AH89" i="8"/>
  <c r="AG89" i="8"/>
  <c r="AF89" i="8"/>
  <c r="AE89" i="8"/>
  <c r="AC89" i="8"/>
  <c r="AB89" i="8"/>
  <c r="AA89" i="8"/>
  <c r="Z89" i="8"/>
  <c r="AH88" i="8"/>
  <c r="AG88" i="8"/>
  <c r="AF88" i="8"/>
  <c r="AE88" i="8"/>
  <c r="AC88" i="8"/>
  <c r="AB88" i="8"/>
  <c r="AA88" i="8"/>
  <c r="Z88" i="8"/>
  <c r="AH87" i="8"/>
  <c r="AG87" i="8"/>
  <c r="AF87" i="8"/>
  <c r="AE87" i="8"/>
  <c r="AC87" i="8"/>
  <c r="AB87" i="8"/>
  <c r="AA87" i="8"/>
  <c r="Z87" i="8"/>
  <c r="AH86" i="8"/>
  <c r="AG86" i="8"/>
  <c r="AF86" i="8"/>
  <c r="AE86" i="8"/>
  <c r="AC86" i="8"/>
  <c r="AB86" i="8"/>
  <c r="AA86" i="8"/>
  <c r="Z86" i="8"/>
  <c r="AH85" i="8"/>
  <c r="AG85" i="8"/>
  <c r="AF85" i="8"/>
  <c r="AE85" i="8"/>
  <c r="AC85" i="8"/>
  <c r="AB85" i="8"/>
  <c r="AA85" i="8"/>
  <c r="Z85" i="8"/>
  <c r="AH84" i="8"/>
  <c r="AG84" i="8"/>
  <c r="AF84" i="8"/>
  <c r="AE84" i="8"/>
  <c r="AC84" i="8"/>
  <c r="AB84" i="8"/>
  <c r="AA84" i="8"/>
  <c r="Z84" i="8"/>
  <c r="AH83" i="8"/>
  <c r="AG83" i="8"/>
  <c r="AF83" i="8"/>
  <c r="AE83" i="8"/>
  <c r="AC83" i="8"/>
  <c r="AB83" i="8"/>
  <c r="AA83" i="8"/>
  <c r="Z83" i="8"/>
  <c r="AH82" i="8"/>
  <c r="AG82" i="8"/>
  <c r="AF82" i="8"/>
  <c r="AE82" i="8"/>
  <c r="AC82" i="8"/>
  <c r="AB82" i="8"/>
  <c r="AA82" i="8"/>
  <c r="Z82" i="8"/>
  <c r="AH81" i="8"/>
  <c r="AG81" i="8"/>
  <c r="AF81" i="8"/>
  <c r="AE81" i="8"/>
  <c r="AC81" i="8"/>
  <c r="AB81" i="8"/>
  <c r="AA81" i="8"/>
  <c r="Z81" i="8"/>
  <c r="AH80" i="8"/>
  <c r="AG80" i="8"/>
  <c r="AF80" i="8"/>
  <c r="AE80" i="8"/>
  <c r="AC80" i="8"/>
  <c r="AB80" i="8"/>
  <c r="AA80" i="8"/>
  <c r="Z80" i="8"/>
  <c r="AH79" i="8"/>
  <c r="AG79" i="8"/>
  <c r="AF79" i="8"/>
  <c r="AE79" i="8"/>
  <c r="AC79" i="8"/>
  <c r="AB79" i="8"/>
  <c r="AA79" i="8"/>
  <c r="Z79" i="8"/>
  <c r="AH78" i="8"/>
  <c r="AG78" i="8"/>
  <c r="AF78" i="8"/>
  <c r="AE78" i="8"/>
  <c r="AC78" i="8"/>
  <c r="AB78" i="8"/>
  <c r="AA78" i="8"/>
  <c r="Z78" i="8"/>
  <c r="AH77" i="8"/>
  <c r="AG77" i="8"/>
  <c r="AF77" i="8"/>
  <c r="AE77" i="8"/>
  <c r="AC77" i="8"/>
  <c r="AB77" i="8"/>
  <c r="AA77" i="8"/>
  <c r="Z77" i="8"/>
  <c r="AH76" i="8"/>
  <c r="AG76" i="8"/>
  <c r="AF76" i="8"/>
  <c r="AE76" i="8"/>
  <c r="AC76" i="8"/>
  <c r="AB76" i="8"/>
  <c r="AA76" i="8"/>
  <c r="Z76" i="8"/>
  <c r="AH75" i="8"/>
  <c r="AG75" i="8"/>
  <c r="AF75" i="8"/>
  <c r="AE75" i="8"/>
  <c r="AC75" i="8"/>
  <c r="AB75" i="8"/>
  <c r="AA75" i="8"/>
  <c r="Z75" i="8"/>
  <c r="AH74" i="8"/>
  <c r="AG74" i="8"/>
  <c r="AF74" i="8"/>
  <c r="AE74" i="8"/>
  <c r="AC74" i="8"/>
  <c r="AB74" i="8"/>
  <c r="AA74" i="8"/>
  <c r="Z74" i="8"/>
  <c r="AH73" i="8"/>
  <c r="AG73" i="8"/>
  <c r="AF73" i="8"/>
  <c r="AE73" i="8"/>
  <c r="AC73" i="8"/>
  <c r="AB73" i="8"/>
  <c r="AA73" i="8"/>
  <c r="Z73" i="8"/>
  <c r="AH72" i="8"/>
  <c r="AG72" i="8"/>
  <c r="AF72" i="8"/>
  <c r="AE72" i="8"/>
  <c r="AC72" i="8"/>
  <c r="AB72" i="8"/>
  <c r="AA72" i="8"/>
  <c r="Z72" i="8"/>
  <c r="AH71" i="8"/>
  <c r="AG71" i="8"/>
  <c r="AF71" i="8"/>
  <c r="AE71" i="8"/>
  <c r="AC71" i="8"/>
  <c r="AB71" i="8"/>
  <c r="AA71" i="8"/>
  <c r="Z71" i="8"/>
  <c r="AH70" i="8"/>
  <c r="AG70" i="8"/>
  <c r="AF70" i="8"/>
  <c r="AE70" i="8"/>
  <c r="AC70" i="8"/>
  <c r="AB70" i="8"/>
  <c r="AA70" i="8"/>
  <c r="Z70" i="8"/>
  <c r="AH69" i="8"/>
  <c r="AG69" i="8"/>
  <c r="AF69" i="8"/>
  <c r="AE69" i="8"/>
  <c r="AC69" i="8"/>
  <c r="AB69" i="8"/>
  <c r="AA69" i="8"/>
  <c r="Z69" i="8"/>
  <c r="AH68" i="8"/>
  <c r="AG68" i="8"/>
  <c r="AF68" i="8"/>
  <c r="AE68" i="8"/>
  <c r="AC68" i="8"/>
  <c r="AB68" i="8"/>
  <c r="AA68" i="8"/>
  <c r="Z68" i="8"/>
  <c r="AH67" i="8"/>
  <c r="AG67" i="8"/>
  <c r="AF67" i="8"/>
  <c r="AE67" i="8"/>
  <c r="AC67" i="8"/>
  <c r="AB67" i="8"/>
  <c r="AA67" i="8"/>
  <c r="Z67" i="8"/>
  <c r="AH66" i="8"/>
  <c r="AG66" i="8"/>
  <c r="AF66" i="8"/>
  <c r="AE66" i="8"/>
  <c r="AH65" i="8"/>
  <c r="AG65" i="8"/>
  <c r="AF65" i="8"/>
  <c r="AE65" i="8"/>
  <c r="AH64" i="8"/>
  <c r="AG64" i="8"/>
  <c r="AF64" i="8"/>
  <c r="AE64" i="8"/>
  <c r="AC64" i="8"/>
  <c r="AB64" i="8"/>
  <c r="AA64" i="8"/>
  <c r="Z64" i="8"/>
  <c r="AH63" i="8"/>
  <c r="AG63" i="8"/>
  <c r="AF63" i="8"/>
  <c r="AE63" i="8"/>
  <c r="AC63" i="8"/>
  <c r="AB63" i="8"/>
  <c r="AA63" i="8"/>
  <c r="Z63" i="8"/>
  <c r="AH62" i="8"/>
  <c r="AG62" i="8"/>
  <c r="AF62" i="8"/>
  <c r="AE62" i="8"/>
  <c r="AC62" i="8"/>
  <c r="AB62" i="8"/>
  <c r="AA62" i="8"/>
  <c r="Z62" i="8"/>
  <c r="AH60" i="8"/>
  <c r="AG60" i="8"/>
  <c r="AF60" i="8"/>
  <c r="AE60" i="8"/>
  <c r="AC60" i="8"/>
  <c r="AB60" i="8"/>
  <c r="AA60" i="8"/>
  <c r="Z60" i="8"/>
  <c r="AH59" i="8"/>
  <c r="AG59" i="8"/>
  <c r="AF59" i="8"/>
  <c r="AE59" i="8"/>
  <c r="AC59" i="8"/>
  <c r="AB59" i="8"/>
  <c r="AA59" i="8"/>
  <c r="Z59" i="8"/>
  <c r="AH58" i="8"/>
  <c r="AG58" i="8"/>
  <c r="AF58" i="8"/>
  <c r="AE58" i="8"/>
  <c r="AC58" i="8"/>
  <c r="AB58" i="8"/>
  <c r="AA58" i="8"/>
  <c r="Z58" i="8"/>
  <c r="AH57" i="8"/>
  <c r="AG57" i="8"/>
  <c r="AF57" i="8"/>
  <c r="AE57" i="8"/>
  <c r="AC57" i="8"/>
  <c r="AB57" i="8"/>
  <c r="AA57" i="8"/>
  <c r="Z57" i="8"/>
  <c r="AH56" i="8"/>
  <c r="AG56" i="8"/>
  <c r="AF56" i="8"/>
  <c r="AE56" i="8"/>
  <c r="AC56" i="8"/>
  <c r="AB56" i="8"/>
  <c r="AA56" i="8"/>
  <c r="Z56" i="8"/>
  <c r="AH55" i="8"/>
  <c r="AG55" i="8"/>
  <c r="AF55" i="8"/>
  <c r="AE55" i="8"/>
  <c r="AC55" i="8"/>
  <c r="AB55" i="8"/>
  <c r="AA55" i="8"/>
  <c r="Z55" i="8"/>
  <c r="AH54" i="8"/>
  <c r="AG54" i="8"/>
  <c r="AF54" i="8"/>
  <c r="AE54" i="8"/>
  <c r="AC54" i="8"/>
  <c r="AB54" i="8"/>
  <c r="AA54" i="8"/>
  <c r="Z54" i="8"/>
  <c r="AH53" i="8"/>
  <c r="AG53" i="8"/>
  <c r="AF53" i="8"/>
  <c r="AE53" i="8"/>
  <c r="AC53" i="8"/>
  <c r="AB53" i="8"/>
  <c r="AA53" i="8"/>
  <c r="Z53" i="8"/>
  <c r="AH52" i="8"/>
  <c r="AG52" i="8"/>
  <c r="AF52" i="8"/>
  <c r="AE52" i="8"/>
  <c r="AC52" i="8"/>
  <c r="AB52" i="8"/>
  <c r="AA52" i="8"/>
  <c r="Z52" i="8"/>
  <c r="AH51" i="8"/>
  <c r="AG51" i="8"/>
  <c r="AF51" i="8"/>
  <c r="AE51" i="8"/>
  <c r="AC51" i="8"/>
  <c r="AB51" i="8"/>
  <c r="AA51" i="8"/>
  <c r="Z51" i="8"/>
  <c r="AH50" i="8"/>
  <c r="AG50" i="8"/>
  <c r="AF50" i="8"/>
  <c r="AE50" i="8"/>
  <c r="AC50" i="8"/>
  <c r="AB50" i="8"/>
  <c r="AA50" i="8"/>
  <c r="Z50" i="8"/>
  <c r="AH49" i="8"/>
  <c r="AG49" i="8"/>
  <c r="AF49" i="8"/>
  <c r="AE49" i="8"/>
  <c r="AC49" i="8"/>
  <c r="AB49" i="8"/>
  <c r="AA49" i="8"/>
  <c r="Z49" i="8"/>
  <c r="AH48" i="8"/>
  <c r="AG48" i="8"/>
  <c r="AF48" i="8"/>
  <c r="AE48" i="8"/>
  <c r="AC48" i="8"/>
  <c r="AB48" i="8"/>
  <c r="AA48" i="8"/>
  <c r="Z48" i="8"/>
  <c r="AH47" i="8"/>
  <c r="AG47" i="8"/>
  <c r="AF47" i="8"/>
  <c r="AE47" i="8"/>
  <c r="AC47" i="8"/>
  <c r="AB47" i="8"/>
  <c r="AA47" i="8"/>
  <c r="Z47" i="8"/>
  <c r="AH46" i="8"/>
  <c r="AG46" i="8"/>
  <c r="AF46" i="8"/>
  <c r="AE46" i="8"/>
  <c r="AH45" i="8"/>
  <c r="AG45" i="8"/>
  <c r="AF45" i="8"/>
  <c r="AE45" i="8"/>
  <c r="AH44" i="8"/>
  <c r="AG44" i="8"/>
  <c r="AF44" i="8"/>
  <c r="AE44" i="8"/>
  <c r="AH43" i="8"/>
  <c r="AG43" i="8"/>
  <c r="AF43" i="8"/>
  <c r="AE43" i="8"/>
  <c r="AC43" i="8"/>
  <c r="AB43" i="8"/>
  <c r="AA43" i="8"/>
  <c r="Z43" i="8"/>
  <c r="AH42" i="8"/>
  <c r="AG42" i="8"/>
  <c r="AF42" i="8"/>
  <c r="AE42" i="8"/>
  <c r="AC42" i="8"/>
  <c r="AB42" i="8"/>
  <c r="AA42" i="8"/>
  <c r="Z42" i="8"/>
  <c r="AH41" i="8"/>
  <c r="AG41" i="8"/>
  <c r="AF41" i="8"/>
  <c r="AE41" i="8"/>
  <c r="AC41" i="8"/>
  <c r="AB41" i="8"/>
  <c r="AA41" i="8"/>
  <c r="Z41" i="8"/>
  <c r="AH40" i="8"/>
  <c r="AG40" i="8"/>
  <c r="AF40" i="8"/>
  <c r="AE40" i="8"/>
  <c r="AC40" i="8"/>
  <c r="AB40" i="8"/>
  <c r="AA40" i="8"/>
  <c r="Z40" i="8"/>
  <c r="AH39" i="8"/>
  <c r="AG39" i="8"/>
  <c r="AF39" i="8"/>
  <c r="AE39" i="8"/>
  <c r="AC39" i="8"/>
  <c r="AB39" i="8"/>
  <c r="AA39" i="8"/>
  <c r="Z39" i="8"/>
  <c r="AH38" i="8"/>
  <c r="AG38" i="8"/>
  <c r="AF38" i="8"/>
  <c r="AE38" i="8"/>
  <c r="AH37" i="8"/>
  <c r="AG37" i="8"/>
  <c r="AF37" i="8"/>
  <c r="AE37" i="8"/>
  <c r="AH36" i="8"/>
  <c r="AG36" i="8"/>
  <c r="AF36" i="8"/>
  <c r="AE36" i="8"/>
  <c r="AC36" i="8"/>
  <c r="AB36" i="8"/>
  <c r="AA36" i="8"/>
  <c r="Z36" i="8"/>
  <c r="AH35" i="8"/>
  <c r="AG35" i="8"/>
  <c r="AF35" i="8"/>
  <c r="AE35" i="8"/>
  <c r="AC35" i="8"/>
  <c r="AB35" i="8"/>
  <c r="AA35" i="8"/>
  <c r="Z35" i="8"/>
  <c r="AH34" i="8"/>
  <c r="AG34" i="8"/>
  <c r="AF34" i="8"/>
  <c r="AE34" i="8"/>
  <c r="AC34" i="8"/>
  <c r="AB34" i="8"/>
  <c r="AA34" i="8"/>
  <c r="Z34" i="8"/>
  <c r="AH33" i="8"/>
  <c r="AG33" i="8"/>
  <c r="AF33" i="8"/>
  <c r="AE33" i="8"/>
  <c r="AC33" i="8"/>
  <c r="AB33" i="8"/>
  <c r="AA33" i="8"/>
  <c r="Z33" i="8"/>
  <c r="AH32" i="8"/>
  <c r="AG32" i="8"/>
  <c r="AF32" i="8"/>
  <c r="AE32" i="8"/>
  <c r="AC32" i="8"/>
  <c r="AB32" i="8"/>
  <c r="AA32" i="8"/>
  <c r="Z32" i="8"/>
  <c r="AH31" i="8"/>
  <c r="AG31" i="8"/>
  <c r="AF31" i="8"/>
  <c r="AE31" i="8"/>
  <c r="AC31" i="8"/>
  <c r="AB31" i="8"/>
  <c r="AA31" i="8"/>
  <c r="Z31" i="8"/>
  <c r="AH30" i="8"/>
  <c r="AG30" i="8"/>
  <c r="AF30" i="8"/>
  <c r="AE30" i="8"/>
  <c r="AC30" i="8"/>
  <c r="AB30" i="8"/>
  <c r="AA30" i="8"/>
  <c r="Z30" i="8"/>
  <c r="AH29" i="8"/>
  <c r="AG29" i="8"/>
  <c r="AF29" i="8"/>
  <c r="AE29" i="8"/>
  <c r="AC29" i="8"/>
  <c r="AB29" i="8"/>
  <c r="AA29" i="8"/>
  <c r="Z29" i="8"/>
  <c r="AH28" i="8"/>
  <c r="AG28" i="8"/>
  <c r="AF28" i="8"/>
  <c r="AE28" i="8"/>
  <c r="AC28" i="8"/>
  <c r="AB28" i="8"/>
  <c r="AA28" i="8"/>
  <c r="Z28" i="8"/>
  <c r="AH27" i="8"/>
  <c r="AG27" i="8"/>
  <c r="AF27" i="8"/>
  <c r="AE27" i="8"/>
  <c r="AC27" i="8"/>
  <c r="AB27" i="8"/>
  <c r="AA27" i="8"/>
  <c r="Z27" i="8"/>
  <c r="AH26" i="8"/>
  <c r="AG26" i="8"/>
  <c r="AF26" i="8"/>
  <c r="AE26" i="8"/>
  <c r="AC26" i="8"/>
  <c r="AB26" i="8"/>
  <c r="AA26" i="8"/>
  <c r="Z26" i="8"/>
  <c r="AH25" i="8"/>
  <c r="AG25" i="8"/>
  <c r="AF25" i="8"/>
  <c r="AE25" i="8"/>
  <c r="AC25" i="8"/>
  <c r="AB25" i="8"/>
  <c r="AA25" i="8"/>
  <c r="Z25" i="8"/>
  <c r="AH24" i="8"/>
  <c r="AG24" i="8"/>
  <c r="AF24" i="8"/>
  <c r="AE24" i="8"/>
  <c r="AC24" i="8"/>
  <c r="AB24" i="8"/>
  <c r="AA24" i="8"/>
  <c r="Z24" i="8"/>
  <c r="AH23" i="8"/>
  <c r="AG23" i="8"/>
  <c r="AF23" i="8"/>
  <c r="AE23" i="8"/>
  <c r="AC23" i="8"/>
  <c r="AB23" i="8"/>
  <c r="AA23" i="8"/>
  <c r="Z23" i="8"/>
  <c r="AH22" i="8"/>
  <c r="AG22" i="8"/>
  <c r="AF22" i="8"/>
  <c r="AE22" i="8"/>
  <c r="AC22" i="8"/>
  <c r="AB22" i="8"/>
  <c r="AA22" i="8"/>
  <c r="Z22" i="8"/>
  <c r="AH21" i="8"/>
  <c r="AG21" i="8"/>
  <c r="AF21" i="8"/>
  <c r="AE21" i="8"/>
  <c r="AC21" i="8"/>
  <c r="AB21" i="8"/>
  <c r="AA21" i="8"/>
  <c r="Z21" i="8"/>
  <c r="AH20" i="8"/>
  <c r="AG20" i="8"/>
  <c r="AF20" i="8"/>
  <c r="AE20" i="8"/>
  <c r="AC20" i="8"/>
  <c r="AB20" i="8"/>
  <c r="AA20" i="8"/>
  <c r="Z20" i="8"/>
  <c r="AH19" i="8"/>
  <c r="AG19" i="8"/>
  <c r="AF19" i="8"/>
  <c r="AE19" i="8"/>
  <c r="AC19" i="8"/>
  <c r="AB19" i="8"/>
  <c r="AA19" i="8"/>
  <c r="Z19" i="8"/>
  <c r="AH18" i="8"/>
  <c r="AG18" i="8"/>
  <c r="AF18" i="8"/>
  <c r="AE18" i="8"/>
  <c r="AC18" i="8"/>
  <c r="AB18" i="8"/>
  <c r="AA18" i="8"/>
  <c r="Z18" i="8"/>
  <c r="AH17" i="8"/>
  <c r="AG17" i="8"/>
  <c r="AF17" i="8"/>
  <c r="AE17" i="8"/>
  <c r="AC17" i="8"/>
  <c r="AB17" i="8"/>
  <c r="AA17" i="8"/>
  <c r="Z17" i="8"/>
  <c r="AH16" i="8"/>
  <c r="AG16" i="8"/>
  <c r="AF16" i="8"/>
  <c r="AE16" i="8"/>
  <c r="AC16" i="8"/>
  <c r="AB16" i="8"/>
  <c r="AA16" i="8"/>
  <c r="Z16" i="8"/>
  <c r="AH15" i="8"/>
  <c r="AG15" i="8"/>
  <c r="AF15" i="8"/>
  <c r="AE15" i="8"/>
  <c r="AC15" i="8"/>
  <c r="AB15" i="8"/>
  <c r="AA15" i="8"/>
  <c r="Z15" i="8"/>
  <c r="AH14" i="8"/>
  <c r="AG14" i="8"/>
  <c r="AF14" i="8"/>
  <c r="AE14" i="8"/>
  <c r="AC14" i="8"/>
  <c r="AB14" i="8"/>
  <c r="AA14" i="8"/>
  <c r="Z14" i="8"/>
  <c r="AH13" i="8"/>
  <c r="AG13" i="8"/>
  <c r="AF13" i="8"/>
  <c r="AE13" i="8"/>
  <c r="AC13" i="8"/>
  <c r="AB13" i="8"/>
  <c r="AA13" i="8"/>
  <c r="Z13" i="8"/>
  <c r="AH12" i="8"/>
  <c r="AG12" i="8"/>
  <c r="AF12" i="8"/>
  <c r="AE12" i="8"/>
  <c r="AC12" i="8"/>
  <c r="AB12" i="8"/>
  <c r="AA12" i="8"/>
  <c r="Z12" i="8"/>
  <c r="AH11" i="8"/>
  <c r="AG11" i="8"/>
  <c r="AF11" i="8"/>
  <c r="AE11" i="8"/>
  <c r="AC11" i="8"/>
  <c r="AB11" i="8"/>
  <c r="AA11" i="8"/>
  <c r="Z11" i="8"/>
  <c r="AH10" i="8"/>
  <c r="AG10" i="8"/>
  <c r="AF10" i="8"/>
  <c r="AE10" i="8"/>
  <c r="AC10" i="8"/>
  <c r="AB10" i="8"/>
  <c r="AA10" i="8"/>
  <c r="Z10" i="8"/>
  <c r="AH9" i="8"/>
  <c r="AG9" i="8"/>
  <c r="AF9" i="8"/>
  <c r="AE9" i="8"/>
  <c r="AC9" i="8"/>
  <c r="AB9" i="8"/>
  <c r="AA9" i="8"/>
  <c r="Z9" i="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<sst xmlns="http://schemas.openxmlformats.org/spreadsheetml/2006/main" count="2661" uniqueCount="272">
  <si>
    <t>Перечень мероприятий муниципальной программы "Цифровое муниципальное образование"</t>
  </si>
  <si>
    <t>№№ п/п</t>
  </si>
  <si>
    <t>Мероприятия по реализации подпрограммы</t>
  </si>
  <si>
    <t>Срок исполнения мероприятия</t>
  </si>
  <si>
    <t>Источники финансирования</t>
  </si>
  <si>
    <t>Всего</t>
  </si>
  <si>
    <t>Объем финансирования по годам, (тыс. рублей)</t>
  </si>
  <si>
    <t>Ответственный за выполнение мероприятия подпрограммы</t>
  </si>
  <si>
    <t>Результаты выполнения мероприятий подпрограммы</t>
  </si>
  <si>
    <t>(годы)</t>
  </si>
  <si>
    <t>(тыс. руб.)</t>
  </si>
  <si>
    <t>1.</t>
  </si>
  <si>
    <t>Итого, в том числе:</t>
  </si>
  <si>
    <t>Средства бюджета Московской области</t>
  </si>
  <si>
    <t>Средства бюджета Одинцовского городского округа</t>
  </si>
  <si>
    <t>1.1.</t>
  </si>
  <si>
    <t>1.2.</t>
  </si>
  <si>
    <t>2.</t>
  </si>
  <si>
    <t>3.1.</t>
  </si>
  <si>
    <t>Итого:</t>
  </si>
  <si>
    <t>Управление информационных технологий, информационной безопасности и связи</t>
  </si>
  <si>
    <t>1.1</t>
  </si>
  <si>
    <t>Мероприятие 01.01. Обеспечение доступности для населения муниципального образования Московской области современных услуг широкополосного доступа в сеть Интернет</t>
  </si>
  <si>
    <t>Повышение качества услуг проводного и мобильного доступа в информационно-телекоммуникационную сеть Интернет</t>
  </si>
  <si>
    <t xml:space="preserve">Мероприятие 01.02. Обеспечение ОМСУ муниципального образования Московской области широкополосным доступом в сеть Интернет, телефонной связью, иными услугами электросвязи
</t>
  </si>
  <si>
    <t>Обеспечение услугами связи ОМСУ</t>
  </si>
  <si>
    <t>Предоставление доступа к сети Интернет и обеспечение виртуальной локальной сети</t>
  </si>
  <si>
    <t>Услуги колл-центра по приему,обработке и маршрутизации телефонных вызовов</t>
  </si>
  <si>
    <t>Развитие IP-телефонии</t>
  </si>
  <si>
    <t>спецсвязь 2021
организация резервного канала 2022-2024</t>
  </si>
  <si>
    <t>Услуги мобильной связи</t>
  </si>
  <si>
    <t>1.3.</t>
  </si>
  <si>
    <t>Мероприятие 01.03. Подключение ОМСУ муниципального образования Московской области к единой интегрированной мультисервисной телекоммуникационной сети Правительства Московской области для нужд ОМСУ муниципального образования Московской области и обеспечения совместной работы в ней</t>
  </si>
  <si>
    <t>Подключение к ЕИМТС для доступа к информационным ресурсам ЦИОГВ Московской области</t>
  </si>
  <si>
    <t>Подключение ТУ к ЕИМТС</t>
  </si>
  <si>
    <t>1.4.</t>
  </si>
  <si>
    <t>Мероприятие 01.04. Обеспечение оборудованием и поддержание его работоспособности</t>
  </si>
  <si>
    <t>Увеличение доли рабочих мест, обеспеченных необходимым компьютерным оборудованием и услугами связи</t>
  </si>
  <si>
    <t>Слаботочка 4 этажа</t>
  </si>
  <si>
    <t>Система хранения данных</t>
  </si>
  <si>
    <t>Консультационные услуги по информационному обеспечению локальной вычислительной сети и обработке данных, обслуживание и администрирование серверных операционных  систем Windows Server 2003, Windows Server 2008, Windows Server 2012, ISA Server 2006, Traffic Inspector, Exchange 2010</t>
  </si>
  <si>
    <t>1.5</t>
  </si>
  <si>
    <t>Управление образования</t>
  </si>
  <si>
    <t>Обеспечение доступом в Интернет организаций дошкольного, начального общего, основного общего и среднего общего образования с заданной скоростью</t>
  </si>
  <si>
    <t>2.1.</t>
  </si>
  <si>
    <t>Мероприятие 02.01. Приобретение, установка, настройка,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а также проведение мероприятий по защите информации и аттестации по требованиям безопасности информации объектов информатизации, ЦОД и ИС, используемых ОМСУ муниципального образования Московской области</t>
  </si>
  <si>
    <t>Выполнение требований по  информационной безопасности</t>
  </si>
  <si>
    <t>Обеспечение защиты конфиденциальной информации, в том числе персональных данных (аттестация, переаттестация, инструментальный контроль)</t>
  </si>
  <si>
    <t>Мероприятие по защите государственной тайны</t>
  </si>
  <si>
    <t>Лицензии антивируса Касперского на 2 года</t>
  </si>
  <si>
    <t>Мероприятие 03.01. Обеспечение программными продуктами</t>
  </si>
  <si>
    <t>Снижение доли иностранного ПО</t>
  </si>
  <si>
    <t>Обслуживание компьютерных программ (ИТС, Астрал)</t>
  </si>
  <si>
    <t>Обслуживание и пополнение юридической базы Консультант+</t>
  </si>
  <si>
    <t>Приобретение  лицензии на использование базы данных электронной системы "Госзаказ"</t>
  </si>
  <si>
    <t>Оказание услуг интернет-рекрутмента</t>
  </si>
  <si>
    <t>ПО и услуги внедрения облачной HR-IT системы
Досту к базам данных "КАДРЫ"</t>
  </si>
  <si>
    <t>Приобретение неисключительных прав на использование программного обеспечения Veeam Backup</t>
  </si>
  <si>
    <t>Реестр населения</t>
  </si>
  <si>
    <t>Приобретение неисключительных прав на использование программного обеспечения «1С-Битрикс 24»</t>
  </si>
  <si>
    <t>3.2.</t>
  </si>
  <si>
    <t>Мероприятие 03.02. Внедрение и сопровождение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муниципального образования Московской области</t>
  </si>
  <si>
    <t>Повышение качества оказанных услуг населению 
Повышение качества ответов на обращения граждан</t>
  </si>
  <si>
    <t>Обслуживание МСЭД</t>
  </si>
  <si>
    <t>Сопровождение "Регион контроль"</t>
  </si>
  <si>
    <t>3.3.</t>
  </si>
  <si>
    <t>Мероприятие 03.03. Развитие и сопровождение муниципальных информационных систем обеспечения деятельности ОМСУ муниципального образования Московской области</t>
  </si>
  <si>
    <t>Использование МСЭД в качестве основной системы документооборота</t>
  </si>
  <si>
    <t>Развитие и совершенствование программы электронного документооборота МОТИВ</t>
  </si>
  <si>
    <t>Сопровождение 1 С бухгалт</t>
  </si>
  <si>
    <t>Сопровождение 1 С кадры</t>
  </si>
  <si>
    <t>Поддержка официального сайта администрации района</t>
  </si>
  <si>
    <t>Андрей Остроухов 9169226622</t>
  </si>
  <si>
    <t>ЖКХ ПО  "Схема закрепления территорий"</t>
  </si>
  <si>
    <t>Сопровождение модуля оказания услуг</t>
  </si>
  <si>
    <t>Комитет по культуре</t>
  </si>
  <si>
    <t>4.1.</t>
  </si>
  <si>
    <t>Мероприятие 04.01. Обеспечение муниципальных учреждений культуры доступом в информационно-телекоммуникационную сеть Интернет</t>
  </si>
  <si>
    <t xml:space="preserve">Средства Федерального бюджета </t>
  </si>
  <si>
    <t>Обновление и техническое обслуживание (ремонт) средств (программного обеспечения и оборудования), приобретённых в рамках субсидии на обеспечение образовательных организаций материально-технической базой для внедрения цифровой образовательной среды в рамках федерального проекта "Цифровая образовательная среда" национального проекта "Образование"</t>
  </si>
  <si>
    <t>Начальник Управления информационных технологий, 
информационной безопасности и связи</t>
  </si>
  <si>
    <t>В.И. Терехин</t>
  </si>
  <si>
    <t>Итого</t>
  </si>
  <si>
    <t>2023</t>
  </si>
  <si>
    <t>Управление информационных технологий, информационной безопасности и связи
Управление ЖКХ</t>
  </si>
  <si>
    <t xml:space="preserve">Приобретение картриджей общий отдел </t>
  </si>
  <si>
    <t>VipNet, SNS техподдержка</t>
  </si>
  <si>
    <t>техподдержка dallas lock</t>
  </si>
  <si>
    <t>Подключение и сопровождение рабочих мест в  СУФД</t>
  </si>
  <si>
    <t xml:space="preserve">
Конвертор данных ЕГИССО</t>
  </si>
  <si>
    <t>Мероприятия 01.01. Софинансирование расходов на организацию деятельности многофункциональных центров предоставления государственных и муниципальных услуг</t>
  </si>
  <si>
    <t>2023-2027</t>
  </si>
  <si>
    <t>Мероприятие E4.04. Обеспечение образовательных организаций материально-технической базой для внедрения цифровой образовательной среды</t>
  </si>
  <si>
    <t>Основное мероприятие 01 Создание условий для реализации полномочий органов местного самоуправления</t>
  </si>
  <si>
    <t>1.2</t>
  </si>
  <si>
    <t>Мероприятие 01.01 Расходы на обеспечение деятельности (оказание услуг) муниципальных учреждений - многофункциональный центр  предоставления государственных и муниципальных услуг</t>
  </si>
  <si>
    <t>Мероприятие 01.02 Обеспечение оборудованием и поддержание работоспособности многофункциональных центров предоставления государственных и муниципальных услуг</t>
  </si>
  <si>
    <t>Картриджи 0</t>
  </si>
  <si>
    <t xml:space="preserve">Техобслуживание и ремонт оргтехники </t>
  </si>
  <si>
    <t>Компьютерное оборудование и оргтехника
0400000</t>
  </si>
  <si>
    <t>Модернизация локальной вычислительной сети 
0400000</t>
  </si>
  <si>
    <t>Поддержка и сопровождение Информационно-расчетной системы «Жилищно-коммунального хозяйства» модуль «Субсидии для нужд Администрации Одинцовского городского округа»</t>
  </si>
  <si>
    <t>Размещение web-сервисов</t>
  </si>
  <si>
    <t>Сопровождение корпоративного портала</t>
  </si>
  <si>
    <t>МКУ МФЦ
Администрация Одинцовского ГО</t>
  </si>
  <si>
    <t>Итого по подпрограмме  «Развитие информационной и технологической инфраструктуры экосистемы цифровой экономики муниципального образования Московской области»</t>
  </si>
  <si>
    <t>Итого по подпрограмме: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</t>
  </si>
  <si>
    <t>МКУ МФЦ,
Администрация Одинцовского ГО</t>
  </si>
  <si>
    <t>Обеспечено обновление и техническое обслуживание (ремонт) средств (программного обеспечения и оборудования), приобретённых в рамках субсидий на внедрение целевой модели цифровой образовательной среды в общеобразовательных организациях,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 (единиц)</t>
  </si>
  <si>
    <t>Образовательные организации обеспечены материально-технической базой для внедрения цифровой образовательной среды (единиц)</t>
  </si>
  <si>
    <t>добавлено</t>
  </si>
  <si>
    <t>Добавлено ( возможно Портал )</t>
  </si>
  <si>
    <t xml:space="preserve">Итого по подпрограмме  «Обеспечивающая подпрограмма» </t>
  </si>
  <si>
    <t>Итого по программе "Цифровое муниципальное образование"</t>
  </si>
  <si>
    <t>Основное мероприятие 04. Цифровая культура</t>
  </si>
  <si>
    <t>Основное мероприятие 03. Цифровое государственное управление</t>
  </si>
  <si>
    <t>Основное мероприятие 02. Информационная безопасность</t>
  </si>
  <si>
    <t>Основное мероприятие 01. Информационная инфраструктура</t>
  </si>
  <si>
    <t>Основное мероприятие 02. Совершенствование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</t>
  </si>
  <si>
    <t>Основное мероприятие 01. 
Организация деятельности многофункциональных центров предоставления государственных и муниципальных услуг</t>
  </si>
  <si>
    <t>Обеспечено софинансирование расходов на организацию деятельности многофункциональных центров предоставления государственных и муниципальных услуг</t>
  </si>
  <si>
    <t>Обеспечена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</si>
  <si>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Сервис мониторинга и анализа соцсетей остаток</t>
  </si>
  <si>
    <t>Образовательные организации обеспечены комплектами оборудования, включающими средства вычислительной техники, программное обеспечение и презентационное оборудование, для внедрения цифровой образовательной среды (единица)</t>
  </si>
  <si>
    <t>х</t>
  </si>
  <si>
    <t>2023 год</t>
  </si>
  <si>
    <t>В том числе по кварталам</t>
  </si>
  <si>
    <t>I</t>
  </si>
  <si>
    <t>II</t>
  </si>
  <si>
    <t>III</t>
  </si>
  <si>
    <t>IV</t>
  </si>
  <si>
    <t>-</t>
  </si>
  <si>
    <t>Обеспечено обновление и техническое обслуживание (ремонт) средств (программного обеспечения и оборудования), приобретённых в рамках субсидий на внедрение целевой модели цифровой образовательной среды в общеобразовательных организациях,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 (единица)</t>
  </si>
  <si>
    <t xml:space="preserve">Количество выплат стимулирующего характера (единица) </t>
  </si>
  <si>
    <t>Количество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МФЦ,  в отношении которых осуществлена техническая поддержка (единица)</t>
  </si>
  <si>
    <t>Обеспечение деятельности (оказание услуг) муниципальных учреждений - многофункциональный центр  предоставления государственных и муниципальных услуг</t>
  </si>
  <si>
    <t xml:space="preserve">Подпрограмма  3 «Обеспечивающая подпрограмма» </t>
  </si>
  <si>
    <t>Подпрограмма 2 «Развитие информационной и технологической инфраструктуры экосистемы цифровой экономики муниципального образования Московской области»</t>
  </si>
  <si>
    <t>Подпрограмма 1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</t>
  </si>
  <si>
    <t>4.1</t>
  </si>
  <si>
    <t>4.2</t>
  </si>
  <si>
    <t>Подпрограмма  4 «Развитие архивного дела»</t>
  </si>
  <si>
    <t>2023-2027 гг.</t>
  </si>
  <si>
    <t xml:space="preserve">Итого:         </t>
  </si>
  <si>
    <t>Управление архива</t>
  </si>
  <si>
    <t xml:space="preserve">Оказано услуг (проведено работ) по укреплению материально-технической базы муниципального архива за отчетный период, (единица) </t>
  </si>
  <si>
    <t xml:space="preserve">Всего  </t>
  </si>
  <si>
    <t>Итого                   2023 год</t>
  </si>
  <si>
    <t>В том числе по кварталам:</t>
  </si>
  <si>
    <t>2024 год</t>
  </si>
  <si>
    <t>2025 год</t>
  </si>
  <si>
    <t>2026 год</t>
  </si>
  <si>
    <t>2027 год</t>
  </si>
  <si>
    <t>Обеспечено хранение, комплектование, учет и использование архивных документов, относящихся к муниципальной собственности, (единица хранения)</t>
  </si>
  <si>
    <t>41506</t>
  </si>
  <si>
    <t>39556</t>
  </si>
  <si>
    <t>40206</t>
  </si>
  <si>
    <t>40856</t>
  </si>
  <si>
    <t xml:space="preserve">Обеспечено хранение, комплектование, учет и использование архивных документов, относящихся к собственности Московской области, (единица хранения) </t>
  </si>
  <si>
    <t>86473</t>
  </si>
  <si>
    <t>86173</t>
  </si>
  <si>
    <t>86273</t>
  </si>
  <si>
    <t>86373</t>
  </si>
  <si>
    <t>2.2.</t>
  </si>
  <si>
    <t>корректировки</t>
  </si>
  <si>
    <t>корректировка</t>
  </si>
  <si>
    <t>Итого по подпрограмме  «Развитие архивного дела»</t>
  </si>
  <si>
    <t>Мероприятие 01.01      
Укрепление материально-технической базы и проведение капитального (текущего) ремонта муниципального архива</t>
  </si>
  <si>
    <t>Основное мероприятие  01                                                                                                                                                                                                                                                                                      Хранение, комплектование, учет и использование архивных документов в муниципальных архивах</t>
  </si>
  <si>
    <t xml:space="preserve">Средства бюджета Одинцовского городского округа </t>
  </si>
  <si>
    <t xml:space="preserve">Проведен капитальный (текущий) ремонт и/или техническое переоснащение помещений, выделенных для хранения архивных документов, относящихся к собственности Московской области, (единиц) </t>
  </si>
  <si>
    <t>840</t>
  </si>
  <si>
    <t>100</t>
  </si>
  <si>
    <t>300</t>
  </si>
  <si>
    <t>540</t>
  </si>
  <si>
    <t>Оцифровано архивных документов за отчетный период, (единиц хранения)</t>
  </si>
  <si>
    <r>
      <t xml:space="preserve">TrueConf, </t>
    </r>
    <r>
      <rPr>
        <b/>
        <i/>
        <sz val="12"/>
        <rFont val="Times New Roman"/>
        <family val="1"/>
        <charset val="204"/>
      </rPr>
      <t>иное ПО 1С сопровождение</t>
    </r>
  </si>
  <si>
    <t>Мероприятие 01.02   
Расходы на обеспечение деятельности  муниципальных архивов</t>
  </si>
  <si>
    <t>Мероприятие 01.03 
 Проведение оцифрования архивных документов</t>
  </si>
  <si>
    <t>Основное мероприятие 02 
Временное хранение, комплектование, учет и использование архивных документов, относящихся к собственности Московской области и временно хранящихся в муниципальных архивах</t>
  </si>
  <si>
    <t>Мероприятие 02.01   
 Обеспечение переданных полномочий по временному хранению, комплектованию, учету и использованию архивных документов, относящихся к собственности Московской области и временно хранящихся в муниципальных архивах</t>
  </si>
  <si>
    <t>Основное мероприятие E4.  
«Цифровая образовательная среда»</t>
  </si>
  <si>
    <t>".</t>
  </si>
  <si>
    <t>Мероприятие 02.01.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
(Справочно: с 01.01.2024 Мероприятие в рамках ГП МО - 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госудрственных и муниципальных услуг)</t>
  </si>
  <si>
    <t>Мероприятие 01.05. Обеспечение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информационно-телекоммуникационную сеть «Интернет» за счет средств местного бюджета</t>
  </si>
  <si>
    <t>Мероприятие E4.05. Обновление и техническое обслуживание (ремонт) средств (программного обеспечения и оборудования), приобретённых в рамках субсидий на внедрение целевой модели цифровой образовательной среды в общеобразовательных организациях,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
(Справочно: с 01.01.2024 Мероприятие в рамках ГП МО - Обновление и техническое обслуживание (ремонт) средств (программного обеспечения и оборудования), приобретённых в рамках субсидий на внедрение целевой модели цифровой образовательной среды в общеобразовательных организациях,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образования, на обеспечение образовательных организаций материально-технической базой для внедрения цифровой образовательной среды)</t>
  </si>
  <si>
    <t>Мероприятие 02.02   
Проведение капитального (текущего) ремонта и        технического переоснащения помещений, выделенных муниципальным архивам</t>
  </si>
  <si>
    <r>
      <rPr>
        <sz val="14"/>
        <rFont val="Times New Roman"/>
        <family val="1"/>
        <charset val="204"/>
      </rPr>
      <t>"</t>
    </r>
    <r>
      <rPr>
        <sz val="12"/>
        <rFont val="Times New Roman"/>
        <family val="1"/>
        <charset val="204"/>
      </rPr>
      <t xml:space="preserve">Приложение 1
к муниципальной программе
</t>
    </r>
  </si>
  <si>
    <t>Приложение к постановлению
Администрации Одиноцвского городского округа
Московской области
от  " 21" декабря  2023 № 8629</t>
  </si>
  <si>
    <t>Итого 2024 год</t>
  </si>
  <si>
    <t>В том числе:</t>
  </si>
  <si>
    <t>1 
квартал</t>
  </si>
  <si>
    <t>1
полугодие</t>
  </si>
  <si>
    <t>9 
месяцев</t>
  </si>
  <si>
    <t>12
месяцев</t>
  </si>
  <si>
    <t>TrueConf, иное ПО 1С сопровождение</t>
  </si>
  <si>
    <t xml:space="preserve"> 2023 год</t>
  </si>
  <si>
    <t>Обеспечение одновременным доступом к базам Консультант+</t>
  </si>
  <si>
    <t>Мероприятие E4.05. Мероприятие в рамках ГП МО - Обновление и техническое обслуживание (ремонт) средств (программного обеспечения и оборудования), приобретенных в рамках субсидий на реализацию мероприятий федерального проекта «Цифровая образовательная среда»</t>
  </si>
  <si>
    <t>Обеспечено обновление и техническое обслуживание (ремонт) средств (программного обеспечения и оборудования), приобретённых в рамках субсидий на реализацию мероприятий федерального проекта «Цифровая образовательная среда» (единица)</t>
  </si>
  <si>
    <t>Мероприятие 02.01. Приобретение, установка, настройка,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средств автоматизации деятельности по защите информации, а также проведение мероприятий по защите информации и аттестации по требованиям безопасности информации объектов информатизации, ЦОД и ИС, используемых ОМСУ муниципального образования Московской области</t>
  </si>
  <si>
    <t xml:space="preserve">Количество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МФЦ, в отношении которых осуществлена техническая поддержка (единица) </t>
  </si>
  <si>
    <t>Мероприятие 02.01. Мероприятие в рамках ГП МО - 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госудрственных и муниципальных услуг</t>
  </si>
  <si>
    <t>Мероприятие 02.05. Мероприятие в рамках ГП МО - 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госудрственных и муниципальных услуг</t>
  </si>
  <si>
    <t>Количество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обеспеченных доступом в информационно-телекоммуникационную сеть «Интернет» за счет средств местного бюджета (единица)</t>
  </si>
  <si>
    <t>Подключение  территориальных управлений к ЕИМТС (единица)</t>
  </si>
  <si>
    <t>Проведение аудита сегментов локальной вычислительной сети в территориальных управлениях и подготовка проектов модернизации данных сегментов (единица)</t>
  </si>
  <si>
    <t>Аттестация по требованиям безопасности ИСПДн (единица)</t>
  </si>
  <si>
    <t>Создание муниципальной информационной системы "Муниципальный регистр населения" (единица)</t>
  </si>
  <si>
    <t>Поддержка государственных информационных систем,  системы ведения протоколов и контроля исполнения поручений Администрации Одинцовского городского округа Московской области (единица)</t>
  </si>
  <si>
    <t xml:space="preserve">"Приложение 1 к муниципальной программе
</t>
  </si>
  <si>
    <t>Обеспечение территориальных  Управлений Администрации Одинцовского городского округа IP-телефонией (единица)</t>
  </si>
  <si>
    <t>Количество многоквартирных домов, в которых обеспечена возможность фиксированного широкополостного доступа к информационно-телекоммуникационной сети «Интернет»</t>
  </si>
  <si>
    <t xml:space="preserve">Приложение  к постановлению
Администрации Одиноцвского городского округа
Московской области
от  " ____" ___________ № </t>
  </si>
  <si>
    <t>Всего (тыс. руб)</t>
  </si>
  <si>
    <t>_</t>
  </si>
  <si>
    <t xml:space="preserve">Модернизация локальной вычислительной сети 
</t>
  </si>
  <si>
    <t>Мероприятие 02.05. Мероприятие в рамках ГП МО - 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</si>
  <si>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Услуги колл-центра по приему, обработке и маршрутизации телефонных вызовов</t>
  </si>
  <si>
    <t>Основное мероприятие 02. Совершенствование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</t>
  </si>
  <si>
    <t>Мероприятие 02.06. 
Техническая поддержка и обеспечение работоспособности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</si>
  <si>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2025 
год</t>
  </si>
  <si>
    <t>2025
год</t>
  </si>
  <si>
    <t>Основное мероприятие 05. 
Цифровая образовательная среда</t>
  </si>
  <si>
    <t>Мероприятие 05.01. Обновление и техническое обслуживание (ремонт) средств (программного обеспечения и оборудования) приобретенных на реализацию мероприятий в сфере цифровой образовательной среды</t>
  </si>
  <si>
    <t>x</t>
  </si>
  <si>
    <t>5.1</t>
  </si>
  <si>
    <t xml:space="preserve">Домохозяйства обеспечены широкополосным доступом в сеть Интернет (единица)  </t>
  </si>
  <si>
    <t>ОМСУ обеспечены программными продуктами согласно заявленной потребности (единица)</t>
  </si>
  <si>
    <t>Населенные пункты обеспечены широкополосным доступом в сеть Интернет (единица</t>
  </si>
  <si>
    <t>ОМСУ обеспечены широкополосным доступом в сеть Интернет, телефонной связью, иными услугами электросвязи (единица)</t>
  </si>
  <si>
    <t>ОМСУ подключены к ЕИМТС Правительства Московской области (единица)</t>
  </si>
  <si>
    <t>ОМСУ обеспечены оборудованием, а также его техническим сопровождением (единица)</t>
  </si>
  <si>
    <t>Организации дошкольного, начального общего, основного общего и среднего общего образования, находящиеся в ведении ОМСУ, обеспечены доступом в информационно-телекоммуникационную сеть «Интернет» (единица)</t>
  </si>
  <si>
    <t>Обеспечено соответствие объектов информатизации требованиям о защите информации ограниченного доступа, не составляющей государственную тайну (единица)</t>
  </si>
  <si>
    <t>Обеспечено функционирование муниципальных информационных систем обеспечения деятельности ОМСУ (единица)</t>
  </si>
  <si>
    <t>Обеспечено функционирование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(единица)</t>
  </si>
  <si>
    <t>Обеспечено обновление и техническое обслуживание (ремонт) средств (программного обеспечения и оборудования), приобретённых на реализацию мероприятий в сфере цифровой образовательной среды (единица)</t>
  </si>
  <si>
    <t>Приложение 1 к постановлению
Администрации Одинцовского городского округа
Московской области
от  03.03.2025 № 1205</t>
  </si>
  <si>
    <t>2026 - 2030</t>
  </si>
  <si>
    <t>Н.С. Петров</t>
  </si>
  <si>
    <t>Итого
2026 год</t>
  </si>
  <si>
    <t>Итого 2026 год</t>
  </si>
  <si>
    <t>1 квартал</t>
  </si>
  <si>
    <t>1 полугодие</t>
  </si>
  <si>
    <t>9 месяцев</t>
  </si>
  <si>
    <t>12 месяцев</t>
  </si>
  <si>
    <t>2028 год</t>
  </si>
  <si>
    <t>2029 год</t>
  </si>
  <si>
    <t>2030 год</t>
  </si>
  <si>
    <t>6.</t>
  </si>
  <si>
    <t>Основное мероприятие Ц2. Цифровые платформы в отраслях социальной сферы</t>
  </si>
  <si>
    <t>6.1</t>
  </si>
  <si>
    <t>3.4.</t>
  </si>
  <si>
    <t>Мероприятие 03.04. Обеспечение предоставления муниципальных сервисов с использованием национального мессенджера</t>
  </si>
  <si>
    <t>?</t>
  </si>
  <si>
    <t xml:space="preserve">Результат 1. Количество выплат стимулирующего характера (единица) </t>
  </si>
  <si>
    <t>Результат 1. Количество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МФЦ,  в отношении которых осуществлена техническая поддержка (единица)</t>
  </si>
  <si>
    <t xml:space="preserve">Результат 1. Многоквартрные дома обеспечены широкополосным доступом в сеть Интернет (единица)  </t>
  </si>
  <si>
    <t>Результат 2. Населенные пункты обеспечены широкополосным доступом в сеть Интернет (единица)</t>
  </si>
  <si>
    <t>Результат 1. ОМСУ обеспечены широкополосным доступом в сеть Интернет, телефонной связью, иными услугами электросвязи (единица)</t>
  </si>
  <si>
    <t>Результат 1. ОМСУ подключены к ЕИМТС Правительства Московской области (единица)</t>
  </si>
  <si>
    <t>Результат 1. ОМСУ обеспечены оборудованием, а также его техническим сопровождением (единица)</t>
  </si>
  <si>
    <t>Результат 1. Организации дошкольного, начального общего, основного общего и среднего общего образования, находящиеся в ведении ОМСУ, обеспечены доступом в информационно-телекоммуникационную сеть «Интернет» (единица)</t>
  </si>
  <si>
    <t>Результат 1. Обеспечено соответствие объектов информатизации требованиям о защите информации ограниченного доступа, не составляющей государственную тайну (единица)</t>
  </si>
  <si>
    <t>Результат 1. ОМСУ обеспечены программными продуктами согласно заявленной потребности (единица)</t>
  </si>
  <si>
    <t>Результат 1. Обеспечено функционирование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(единица)</t>
  </si>
  <si>
    <t>Результат 1. Обеспечено предоставление муниципальных сервисов с использованием национального мессенджера (единица)</t>
  </si>
  <si>
    <t>Результат 1. Обеспечено обновление и техническое обслуживание (ремонт) средств (программного обеспечения и оборудования), приобретённых на реализацию мероприятий в сфере цифровой образовательной среды (единица)</t>
  </si>
  <si>
    <t>Результат 1. Мероприятие Ц2.01. Обеспечение образовательных организаций планшетными компьютерами для работы учителей с электронными журналами и электронным образовательным контентом</t>
  </si>
  <si>
    <t>Результат 1. Образовательные организации обеспечены планшетными компьютерами для работы учителей с электронными журналами и электронным образовательным контентом (единица)</t>
  </si>
  <si>
    <t xml:space="preserve">Приложение к постановлению
Администрации Одинцовского городского округа
Московской области
от                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</si>
</sst>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"/>
    <numFmt numFmtId="165" formatCode="0.00000"/>
    <numFmt numFmtId="166" formatCode="0.0"/>
  </numFmts>
  <fonts count="22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8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2"/>
      <color rgb="FF0070C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551">
    <xf numFmtId="0" fontId="0" fillId="0" borderId="0" xfId="0"/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wrapText="1"/>
    </xf>
    <xf numFmtId="0" fontId="5" fillId="0" borderId="1" xfId="0" applyFont="1" applyBorder="1" applyAlignment="1">
      <alignment horizontal="center" vertical="top" wrapText="1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right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15" xfId="1" applyNumberFormat="1" applyFont="1" applyBorder="1" applyAlignment="1">
      <alignment horizontal="center" vertical="center" wrapText="1"/>
    </xf>
    <xf numFmtId="3" fontId="5" fillId="0" borderId="1" xfId="1" applyNumberFormat="1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top" wrapText="1"/>
    </xf>
    <xf numFmtId="165" fontId="4" fillId="0" borderId="1" xfId="0" applyNumberFormat="1" applyFont="1" applyBorder="1" applyAlignment="1">
      <alignment horizontal="right" vertical="center" wrapText="1"/>
    </xf>
    <xf numFmtId="49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164" fontId="5" fillId="0" borderId="1" xfId="0" applyNumberFormat="1" applyFont="1" applyBorder="1" applyAlignment="1">
      <alignment horizontal="center" vertical="top" wrapText="1"/>
    </xf>
    <xf numFmtId="165" fontId="6" fillId="0" borderId="1" xfId="0" applyNumberFormat="1" applyFont="1" applyBorder="1" applyAlignment="1">
      <alignment horizontal="center" vertical="top" wrapText="1"/>
    </xf>
    <xf numFmtId="16" fontId="5" fillId="0" borderId="1" xfId="0" applyNumberFormat="1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164" fontId="5" fillId="0" borderId="0" xfId="0" applyNumberFormat="1" applyFont="1" applyAlignment="1">
      <alignment horizontal="right" wrapText="1"/>
    </xf>
    <xf numFmtId="164" fontId="5" fillId="0" borderId="1" xfId="1" applyNumberFormat="1" applyFont="1" applyBorder="1" applyAlignment="1">
      <alignment horizontal="right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1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4" fillId="0" borderId="1" xfId="2" applyFont="1" applyBorder="1" applyAlignment="1">
      <alignment vertical="top" wrapText="1"/>
    </xf>
    <xf numFmtId="165" fontId="4" fillId="0" borderId="1" xfId="2" applyNumberFormat="1" applyFont="1" applyBorder="1" applyAlignment="1">
      <alignment vertical="top" wrapText="1"/>
    </xf>
    <xf numFmtId="0" fontId="5" fillId="0" borderId="1" xfId="2" applyFont="1" applyBorder="1" applyAlignment="1">
      <alignment vertical="top" wrapText="1"/>
    </xf>
    <xf numFmtId="165" fontId="5" fillId="0" borderId="1" xfId="2" applyNumberFormat="1" applyFont="1" applyBorder="1" applyAlignment="1">
      <alignment vertical="top" wrapText="1"/>
    </xf>
    <xf numFmtId="164" fontId="4" fillId="0" borderId="1" xfId="2" applyNumberFormat="1" applyFont="1" applyBorder="1" applyAlignment="1">
      <alignment horizontal="center" vertical="center" wrapText="1"/>
    </xf>
    <xf numFmtId="164" fontId="5" fillId="0" borderId="1" xfId="2" applyNumberFormat="1" applyFont="1" applyBorder="1" applyAlignment="1">
      <alignment horizontal="center" vertical="center" wrapText="1"/>
    </xf>
    <xf numFmtId="3" fontId="5" fillId="0" borderId="1" xfId="2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5" fillId="0" borderId="0" xfId="0" applyFont="1" applyAlignment="1">
      <alignment horizontal="right" vertical="top" wrapText="1"/>
    </xf>
    <xf numFmtId="0" fontId="5" fillId="0" borderId="0" xfId="0" applyFont="1" applyAlignment="1">
      <alignment vertical="top" wrapText="1"/>
    </xf>
    <xf numFmtId="164" fontId="5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left" vertical="center" wrapText="1"/>
    </xf>
    <xf numFmtId="164" fontId="3" fillId="0" borderId="12" xfId="0" applyNumberFormat="1" applyFont="1" applyBorder="1" applyAlignment="1">
      <alignment horizontal="left" vertical="center" wrapText="1"/>
    </xf>
    <xf numFmtId="164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165" fontId="5" fillId="0" borderId="1" xfId="0" applyNumberFormat="1" applyFont="1" applyBorder="1" applyAlignment="1">
      <alignment horizontal="right" vertical="center" wrapText="1"/>
    </xf>
    <xf numFmtId="165" fontId="4" fillId="0" borderId="1" xfId="2" applyNumberFormat="1" applyFont="1" applyBorder="1" applyAlignment="1">
      <alignment horizontal="center" vertical="top" wrapText="1"/>
    </xf>
    <xf numFmtId="0" fontId="8" fillId="0" borderId="0" xfId="0" applyFont="1" applyAlignment="1">
      <alignment horizontal="right" vertical="top" wrapText="1"/>
    </xf>
    <xf numFmtId="165" fontId="4" fillId="0" borderId="1" xfId="2" applyNumberFormat="1" applyFont="1" applyBorder="1" applyAlignment="1">
      <alignment horizontal="right" vertical="center" wrapText="1"/>
    </xf>
    <xf numFmtId="165" fontId="5" fillId="0" borderId="1" xfId="2" applyNumberFormat="1" applyFont="1" applyBorder="1" applyAlignment="1">
      <alignment horizontal="right" vertical="center" wrapText="1"/>
    </xf>
    <xf numFmtId="49" fontId="5" fillId="0" borderId="1" xfId="0" applyNumberFormat="1" applyFont="1" applyBorder="1" applyAlignment="1">
      <alignment horizontal="right" vertical="center" wrapText="1"/>
    </xf>
    <xf numFmtId="1" fontId="5" fillId="0" borderId="5" xfId="1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164" fontId="5" fillId="0" borderId="14" xfId="0" applyNumberFormat="1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" fontId="5" fillId="0" borderId="2" xfId="1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12" xfId="0" applyNumberFormat="1" applyFont="1" applyBorder="1" applyAlignment="1">
      <alignment horizontal="center" vertical="center" wrapText="1"/>
    </xf>
    <xf numFmtId="164" fontId="5" fillId="0" borderId="13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164" fontId="4" fillId="0" borderId="11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164" fontId="5" fillId="0" borderId="7" xfId="0" applyNumberFormat="1" applyFont="1" applyBorder="1" applyAlignment="1">
      <alignment vertical="top" wrapText="1"/>
    </xf>
    <xf numFmtId="164" fontId="5" fillId="0" borderId="8" xfId="0" applyNumberFormat="1" applyFont="1" applyBorder="1" applyAlignment="1">
      <alignment vertical="top" wrapText="1"/>
    </xf>
    <xf numFmtId="1" fontId="5" fillId="0" borderId="1" xfId="1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vertical="top" wrapText="1"/>
    </xf>
    <xf numFmtId="164" fontId="5" fillId="0" borderId="10" xfId="0" applyNumberFormat="1" applyFont="1" applyBorder="1" applyAlignment="1">
      <alignment vertical="top" wrapText="1"/>
    </xf>
    <xf numFmtId="164" fontId="5" fillId="0" borderId="12" xfId="0" applyNumberFormat="1" applyFont="1" applyBorder="1" applyAlignment="1">
      <alignment vertical="top" wrapText="1"/>
    </xf>
    <xf numFmtId="164" fontId="5" fillId="0" borderId="13" xfId="0" applyNumberFormat="1" applyFont="1" applyBorder="1" applyAlignment="1">
      <alignment vertical="top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2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164" fontId="4" fillId="0" borderId="3" xfId="0" applyNumberFormat="1" applyFont="1" applyBorder="1" applyAlignment="1">
      <alignment vertical="center" wrapText="1"/>
    </xf>
    <xf numFmtId="164" fontId="4" fillId="0" borderId="14" xfId="0" applyNumberFormat="1" applyFont="1" applyBorder="1" applyAlignment="1">
      <alignment vertical="center" wrapText="1"/>
    </xf>
    <xf numFmtId="164" fontId="4" fillId="0" borderId="15" xfId="0" applyNumberFormat="1" applyFont="1" applyBorder="1" applyAlignment="1">
      <alignment vertical="center" wrapText="1"/>
    </xf>
    <xf numFmtId="165" fontId="5" fillId="0" borderId="0" xfId="0" applyNumberFormat="1" applyFont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vertical="center" wrapText="1"/>
    </xf>
    <xf numFmtId="165" fontId="4" fillId="0" borderId="14" xfId="0" applyNumberFormat="1" applyFont="1" applyBorder="1" applyAlignment="1">
      <alignment vertical="center" wrapText="1"/>
    </xf>
    <xf numFmtId="165" fontId="4" fillId="0" borderId="15" xfId="0" applyNumberFormat="1" applyFont="1" applyBorder="1" applyAlignment="1">
      <alignment vertical="center" wrapText="1"/>
    </xf>
    <xf numFmtId="1" fontId="9" fillId="0" borderId="2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wrapText="1"/>
    </xf>
    <xf numFmtId="0" fontId="13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wrapText="1"/>
    </xf>
    <xf numFmtId="164" fontId="13" fillId="0" borderId="0" xfId="0" applyNumberFormat="1" applyFont="1" applyFill="1" applyAlignment="1">
      <alignment wrapText="1"/>
    </xf>
    <xf numFmtId="0" fontId="14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center" wrapText="1"/>
    </xf>
    <xf numFmtId="0" fontId="13" fillId="0" borderId="0" xfId="0" applyFont="1" applyFill="1" applyAlignment="1">
      <alignment horizontal="left" vertical="center" wrapText="1"/>
    </xf>
    <xf numFmtId="1" fontId="13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164" fontId="16" fillId="0" borderId="1" xfId="0" applyNumberFormat="1" applyFont="1" applyFill="1" applyBorder="1" applyAlignment="1">
      <alignment horizontal="right" vertical="center" wrapText="1"/>
    </xf>
    <xf numFmtId="164" fontId="13" fillId="0" borderId="1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center" vertical="center" wrapText="1"/>
    </xf>
    <xf numFmtId="3" fontId="13" fillId="0" borderId="1" xfId="1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165" fontId="16" fillId="0" borderId="1" xfId="0" applyNumberFormat="1" applyFont="1" applyFill="1" applyBorder="1" applyAlignment="1">
      <alignment horizontal="right" vertical="center" wrapText="1"/>
    </xf>
    <xf numFmtId="0" fontId="13" fillId="0" borderId="15" xfId="0" applyFont="1" applyFill="1" applyBorder="1" applyAlignment="1">
      <alignment horizontal="left" vertical="center" wrapText="1"/>
    </xf>
    <xf numFmtId="164" fontId="13" fillId="0" borderId="1" xfId="0" applyNumberFormat="1" applyFont="1" applyFill="1" applyBorder="1" applyAlignment="1">
      <alignment horizontal="center" vertical="top" wrapText="1"/>
    </xf>
    <xf numFmtId="0" fontId="13" fillId="0" borderId="7" xfId="0" applyFont="1" applyFill="1" applyBorder="1" applyAlignment="1">
      <alignment vertical="top" wrapText="1"/>
    </xf>
    <xf numFmtId="164" fontId="13" fillId="0" borderId="2" xfId="0" applyNumberFormat="1" applyFont="1" applyFill="1" applyBorder="1" applyAlignment="1">
      <alignment horizontal="right" vertical="center" wrapText="1"/>
    </xf>
    <xf numFmtId="16" fontId="13" fillId="0" borderId="1" xfId="0" applyNumberFormat="1" applyFont="1" applyFill="1" applyBorder="1" applyAlignment="1">
      <alignment vertical="top" wrapText="1"/>
    </xf>
    <xf numFmtId="0" fontId="18" fillId="0" borderId="1" xfId="0" applyFont="1" applyFill="1" applyBorder="1" applyAlignment="1">
      <alignment vertical="top" wrapText="1"/>
    </xf>
    <xf numFmtId="165" fontId="13" fillId="0" borderId="1" xfId="0" applyNumberFormat="1" applyFont="1" applyFill="1" applyBorder="1" applyAlignment="1">
      <alignment horizontal="right" vertical="center" wrapText="1"/>
    </xf>
    <xf numFmtId="164" fontId="16" fillId="0" borderId="1" xfId="0" applyNumberFormat="1" applyFont="1" applyFill="1" applyBorder="1" applyAlignment="1">
      <alignment vertical="center" wrapText="1"/>
    </xf>
    <xf numFmtId="165" fontId="16" fillId="0" borderId="1" xfId="0" applyNumberFormat="1" applyFont="1" applyFill="1" applyBorder="1" applyAlignment="1">
      <alignment vertical="center" wrapText="1"/>
    </xf>
    <xf numFmtId="164" fontId="13" fillId="0" borderId="1" xfId="0" applyNumberFormat="1" applyFont="1" applyFill="1" applyBorder="1" applyAlignment="1">
      <alignment vertical="center" wrapText="1"/>
    </xf>
    <xf numFmtId="164" fontId="13" fillId="0" borderId="1" xfId="0" applyNumberFormat="1" applyFont="1" applyFill="1" applyBorder="1" applyAlignment="1">
      <alignment wrapText="1"/>
    </xf>
    <xf numFmtId="164" fontId="13" fillId="0" borderId="0" xfId="0" applyNumberFormat="1" applyFont="1" applyFill="1" applyAlignment="1">
      <alignment horizontal="right" wrapText="1"/>
    </xf>
    <xf numFmtId="3" fontId="17" fillId="0" borderId="1" xfId="0" applyNumberFormat="1" applyFont="1" applyFill="1" applyBorder="1" applyAlignment="1">
      <alignment horizontal="center" vertical="center" wrapText="1"/>
    </xf>
    <xf numFmtId="1" fontId="17" fillId="0" borderId="1" xfId="0" applyNumberFormat="1" applyFont="1" applyFill="1" applyBorder="1" applyAlignment="1">
      <alignment horizontal="center" vertical="center" wrapText="1"/>
    </xf>
    <xf numFmtId="164" fontId="13" fillId="0" borderId="1" xfId="1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right" vertical="top" wrapText="1"/>
    </xf>
    <xf numFmtId="0" fontId="13" fillId="0" borderId="0" xfId="0" applyFont="1" applyFill="1" applyAlignment="1">
      <alignment vertical="top" wrapText="1"/>
    </xf>
    <xf numFmtId="164" fontId="13" fillId="0" borderId="0" xfId="0" applyNumberFormat="1" applyFont="1" applyFill="1" applyAlignment="1">
      <alignment horizontal="right" vertical="center" wrapText="1"/>
    </xf>
    <xf numFmtId="0" fontId="19" fillId="0" borderId="0" xfId="0" applyFont="1" applyFill="1" applyAlignment="1">
      <alignment horizontal="right" vertical="top" wrapText="1"/>
    </xf>
    <xf numFmtId="0" fontId="14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left" vertical="center" wrapText="1"/>
    </xf>
    <xf numFmtId="164" fontId="20" fillId="0" borderId="0" xfId="0" applyNumberFormat="1" applyFont="1" applyFill="1" applyAlignment="1">
      <alignment horizontal="left" vertical="center" wrapText="1"/>
    </xf>
    <xf numFmtId="164" fontId="20" fillId="0" borderId="12" xfId="0" applyNumberFormat="1" applyFont="1" applyFill="1" applyBorder="1" applyAlignment="1">
      <alignment horizontal="left" vertical="center" wrapText="1"/>
    </xf>
    <xf numFmtId="164" fontId="20" fillId="0" borderId="0" xfId="0" applyNumberFormat="1" applyFont="1" applyFill="1" applyAlignment="1">
      <alignment wrapText="1"/>
    </xf>
    <xf numFmtId="1" fontId="13" fillId="0" borderId="6" xfId="0" applyNumberFormat="1" applyFont="1" applyFill="1" applyBorder="1" applyAlignment="1">
      <alignment horizontal="center" vertical="center" wrapText="1"/>
    </xf>
    <xf numFmtId="164" fontId="16" fillId="0" borderId="5" xfId="1" applyNumberFormat="1" applyFont="1" applyFill="1" applyBorder="1" applyAlignment="1">
      <alignment horizontal="center" vertical="center" wrapText="1"/>
    </xf>
    <xf numFmtId="164" fontId="16" fillId="0" borderId="6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wrapText="1"/>
    </xf>
    <xf numFmtId="165" fontId="11" fillId="0" borderId="0" xfId="0" applyNumberFormat="1" applyFont="1" applyFill="1" applyAlignment="1">
      <alignment wrapText="1"/>
    </xf>
    <xf numFmtId="1" fontId="13" fillId="0" borderId="7" xfId="0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165" fontId="13" fillId="0" borderId="1" xfId="1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top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6" xfId="0" applyNumberFormat="1" applyFont="1" applyFill="1" applyBorder="1" applyAlignment="1">
      <alignment horizontal="center" vertical="center" wrapText="1"/>
    </xf>
    <xf numFmtId="164" fontId="13" fillId="0" borderId="7" xfId="0" applyNumberFormat="1" applyFont="1" applyFill="1" applyBorder="1" applyAlignment="1">
      <alignment horizontal="center" vertical="center" wrapText="1"/>
    </xf>
    <xf numFmtId="1" fontId="13" fillId="0" borderId="2" xfId="1" applyNumberFormat="1" applyFont="1" applyFill="1" applyBorder="1" applyAlignment="1">
      <alignment horizontal="center" vertical="center" wrapText="1"/>
    </xf>
    <xf numFmtId="1" fontId="13" fillId="0" borderId="5" xfId="1" applyNumberFormat="1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165" fontId="13" fillId="0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top" wrapText="1"/>
    </xf>
    <xf numFmtId="0" fontId="13" fillId="0" borderId="4" xfId="0" applyFont="1" applyFill="1" applyBorder="1" applyAlignment="1">
      <alignment horizontal="left" vertical="top" wrapText="1"/>
    </xf>
    <xf numFmtId="0" fontId="16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vertical="top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top" wrapText="1"/>
    </xf>
    <xf numFmtId="1" fontId="13" fillId="0" borderId="1" xfId="1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164" fontId="16" fillId="0" borderId="1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Fill="1" applyBorder="1" applyAlignment="1">
      <alignment horizontal="center" vertical="center" wrapText="1"/>
    </xf>
    <xf numFmtId="164" fontId="16" fillId="0" borderId="1" xfId="0" applyNumberFormat="1" applyFont="1" applyFill="1" applyBorder="1" applyAlignment="1">
      <alignment horizontal="center" vertical="center" wrapText="1"/>
    </xf>
    <xf numFmtId="1" fontId="13" fillId="0" borderId="3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top" wrapText="1"/>
    </xf>
    <xf numFmtId="1" fontId="13" fillId="0" borderId="12" xfId="0" applyNumberFormat="1" applyFont="1" applyFill="1" applyBorder="1" applyAlignment="1">
      <alignment vertical="center" wrapText="1"/>
    </xf>
    <xf numFmtId="1" fontId="13" fillId="0" borderId="13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wrapText="1"/>
    </xf>
    <xf numFmtId="0" fontId="11" fillId="0" borderId="0" xfId="0" applyFont="1" applyFill="1" applyAlignment="1">
      <alignment horizontal="left" wrapText="1"/>
    </xf>
    <xf numFmtId="164" fontId="14" fillId="0" borderId="0" xfId="0" applyNumberFormat="1" applyFont="1" applyFill="1" applyAlignment="1">
      <alignment horizontal="left" vertical="top" wrapText="1"/>
    </xf>
    <xf numFmtId="3" fontId="13" fillId="0" borderId="2" xfId="0" applyNumberFormat="1" applyFont="1" applyFill="1" applyBorder="1" applyAlignment="1">
      <alignment horizontal="center" vertical="center" wrapText="1"/>
    </xf>
    <xf numFmtId="3" fontId="13" fillId="0" borderId="4" xfId="0" applyNumberFormat="1" applyFont="1" applyFill="1" applyBorder="1" applyAlignment="1">
      <alignment horizontal="center" vertical="center" wrapText="1"/>
    </xf>
    <xf numFmtId="3" fontId="13" fillId="0" borderId="5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top" wrapText="1"/>
    </xf>
    <xf numFmtId="0" fontId="13" fillId="0" borderId="4" xfId="0" applyFont="1" applyFill="1" applyBorder="1" applyAlignment="1">
      <alignment horizontal="center" vertical="top" wrapText="1"/>
    </xf>
    <xf numFmtId="0" fontId="13" fillId="0" borderId="5" xfId="0" applyFont="1" applyFill="1" applyBorder="1" applyAlignment="1">
      <alignment horizontal="center" vertical="top" wrapText="1"/>
    </xf>
    <xf numFmtId="164" fontId="13" fillId="0" borderId="2" xfId="0" applyNumberFormat="1" applyFont="1" applyFill="1" applyBorder="1" applyAlignment="1">
      <alignment horizontal="center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164" fontId="13" fillId="0" borderId="5" xfId="0" applyNumberFormat="1" applyFont="1" applyFill="1" applyBorder="1" applyAlignment="1">
      <alignment horizontal="center" vertical="center" wrapText="1"/>
    </xf>
    <xf numFmtId="164" fontId="13" fillId="0" borderId="6" xfId="0" applyNumberFormat="1" applyFont="1" applyFill="1" applyBorder="1" applyAlignment="1">
      <alignment horizontal="center" vertical="center" wrapText="1"/>
    </xf>
    <xf numFmtId="164" fontId="13" fillId="0" borderId="7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Fill="1" applyBorder="1" applyAlignment="1">
      <alignment horizontal="center" vertical="center" wrapText="1"/>
    </xf>
    <xf numFmtId="164" fontId="13" fillId="0" borderId="9" xfId="0" applyNumberFormat="1" applyFont="1" applyFill="1" applyBorder="1" applyAlignment="1">
      <alignment horizontal="center" vertical="center" wrapText="1"/>
    </xf>
    <xf numFmtId="164" fontId="13" fillId="0" borderId="0" xfId="0" applyNumberFormat="1" applyFont="1" applyFill="1" applyBorder="1" applyAlignment="1">
      <alignment horizontal="center" vertical="center" wrapText="1"/>
    </xf>
    <xf numFmtId="164" fontId="13" fillId="0" borderId="10" xfId="0" applyNumberFormat="1" applyFont="1" applyFill="1" applyBorder="1" applyAlignment="1">
      <alignment horizontal="center" vertical="center" wrapText="1"/>
    </xf>
    <xf numFmtId="164" fontId="13" fillId="0" borderId="11" xfId="0" applyNumberFormat="1" applyFont="1" applyFill="1" applyBorder="1" applyAlignment="1">
      <alignment horizontal="center" vertical="center" wrapText="1"/>
    </xf>
    <xf numFmtId="164" fontId="13" fillId="0" borderId="12" xfId="0" applyNumberFormat="1" applyFont="1" applyFill="1" applyBorder="1" applyAlignment="1">
      <alignment horizontal="center" vertical="center" wrapText="1"/>
    </xf>
    <xf numFmtId="164" fontId="13" fillId="0" borderId="13" xfId="0" applyNumberFormat="1" applyFont="1" applyFill="1" applyBorder="1" applyAlignment="1">
      <alignment horizontal="center" vertical="center" wrapText="1"/>
    </xf>
    <xf numFmtId="3" fontId="5" fillId="0" borderId="2" xfId="0" applyNumberFormat="1" applyFont="1" applyFill="1" applyBorder="1" applyAlignment="1">
      <alignment horizontal="center" vertical="center" wrapText="1"/>
    </xf>
    <xf numFmtId="3" fontId="5" fillId="0" borderId="4" xfId="0" applyNumberFormat="1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 wrapText="1"/>
    </xf>
    <xf numFmtId="3" fontId="5" fillId="0" borderId="7" xfId="0" applyNumberFormat="1" applyFont="1" applyFill="1" applyBorder="1" applyAlignment="1">
      <alignment horizontal="center" vertical="center" wrapText="1"/>
    </xf>
    <xf numFmtId="3" fontId="5" fillId="0" borderId="8" xfId="0" applyNumberFormat="1" applyFont="1" applyFill="1" applyBorder="1" applyAlignment="1">
      <alignment horizontal="center" vertical="center" wrapText="1"/>
    </xf>
    <xf numFmtId="3" fontId="5" fillId="0" borderId="9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 wrapText="1"/>
    </xf>
    <xf numFmtId="3" fontId="5" fillId="0" borderId="10" xfId="0" applyNumberFormat="1" applyFont="1" applyFill="1" applyBorder="1" applyAlignment="1">
      <alignment horizontal="center" vertical="center" wrapText="1"/>
    </xf>
    <xf numFmtId="3" fontId="5" fillId="0" borderId="11" xfId="0" applyNumberFormat="1" applyFont="1" applyFill="1" applyBorder="1" applyAlignment="1">
      <alignment horizontal="center" vertical="center" wrapText="1"/>
    </xf>
    <xf numFmtId="3" fontId="5" fillId="0" borderId="12" xfId="0" applyNumberFormat="1" applyFont="1" applyFill="1" applyBorder="1" applyAlignment="1">
      <alignment horizontal="center" vertical="center" wrapText="1"/>
    </xf>
    <xf numFmtId="3" fontId="5" fillId="0" borderId="13" xfId="0" applyNumberFormat="1" applyFont="1" applyFill="1" applyBorder="1" applyAlignment="1">
      <alignment horizontal="center" vertical="center" wrapText="1"/>
    </xf>
    <xf numFmtId="1" fontId="13" fillId="0" borderId="2" xfId="1" applyNumberFormat="1" applyFont="1" applyFill="1" applyBorder="1" applyAlignment="1">
      <alignment horizontal="center" vertical="center" wrapText="1"/>
    </xf>
    <xf numFmtId="1" fontId="13" fillId="0" borderId="5" xfId="1" applyNumberFormat="1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165" fontId="13" fillId="0" borderId="1" xfId="0" applyNumberFormat="1" applyFont="1" applyFill="1" applyBorder="1" applyAlignment="1">
      <alignment horizontal="center" vertical="center" wrapText="1"/>
    </xf>
    <xf numFmtId="164" fontId="13" fillId="0" borderId="3" xfId="0" applyNumberFormat="1" applyFont="1" applyFill="1" applyBorder="1" applyAlignment="1">
      <alignment horizontal="center" vertical="center" wrapText="1"/>
    </xf>
    <xf numFmtId="164" fontId="13" fillId="0" borderId="14" xfId="0" applyNumberFormat="1" applyFont="1" applyFill="1" applyBorder="1" applyAlignment="1">
      <alignment horizontal="center" vertical="center" wrapText="1"/>
    </xf>
    <xf numFmtId="164" fontId="13" fillId="0" borderId="15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center" vertical="center" wrapText="1"/>
    </xf>
    <xf numFmtId="164" fontId="16" fillId="0" borderId="3" xfId="0" applyNumberFormat="1" applyFont="1" applyFill="1" applyBorder="1" applyAlignment="1">
      <alignment horizontal="center" vertical="center" wrapText="1"/>
    </xf>
    <xf numFmtId="164" fontId="16" fillId="0" borderId="14" xfId="0" applyNumberFormat="1" applyFont="1" applyFill="1" applyBorder="1" applyAlignment="1">
      <alignment horizontal="center" vertical="center" wrapText="1"/>
    </xf>
    <xf numFmtId="164" fontId="16" fillId="0" borderId="15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top" wrapText="1"/>
    </xf>
    <xf numFmtId="0" fontId="13" fillId="0" borderId="4" xfId="0" applyFont="1" applyFill="1" applyBorder="1" applyAlignment="1">
      <alignment horizontal="left" vertical="top" wrapText="1"/>
    </xf>
    <xf numFmtId="0" fontId="13" fillId="0" borderId="5" xfId="0" applyFont="1" applyFill="1" applyBorder="1" applyAlignment="1">
      <alignment horizontal="left" vertical="top" wrapText="1"/>
    </xf>
    <xf numFmtId="0" fontId="0" fillId="0" borderId="2" xfId="0" applyFont="1" applyFill="1" applyBorder="1" applyAlignment="1">
      <alignment horizontal="center" vertical="top" wrapText="1"/>
    </xf>
    <xf numFmtId="0" fontId="0" fillId="0" borderId="4" xfId="0" applyFont="1" applyFill="1" applyBorder="1" applyAlignment="1">
      <alignment horizontal="center" vertical="top" wrapText="1"/>
    </xf>
    <xf numFmtId="0" fontId="0" fillId="0" borderId="5" xfId="0" applyFont="1" applyFill="1" applyBorder="1" applyAlignment="1">
      <alignment horizontal="center" vertical="top" wrapText="1"/>
    </xf>
    <xf numFmtId="165" fontId="16" fillId="0" borderId="3" xfId="0" applyNumberFormat="1" applyFont="1" applyFill="1" applyBorder="1" applyAlignment="1">
      <alignment horizontal="center" vertical="center" wrapText="1"/>
    </xf>
    <xf numFmtId="165" fontId="16" fillId="0" borderId="14" xfId="0" applyNumberFormat="1" applyFont="1" applyFill="1" applyBorder="1" applyAlignment="1">
      <alignment horizontal="center" vertical="center" wrapText="1"/>
    </xf>
    <xf numFmtId="165" fontId="16" fillId="0" borderId="15" xfId="0" applyNumberFormat="1" applyFont="1" applyFill="1" applyBorder="1" applyAlignment="1">
      <alignment horizontal="center" vertical="center" wrapText="1"/>
    </xf>
    <xf numFmtId="1" fontId="13" fillId="0" borderId="3" xfId="1" applyNumberFormat="1" applyFont="1" applyFill="1" applyBorder="1" applyAlignment="1">
      <alignment horizontal="center" vertical="center" wrapText="1"/>
    </xf>
    <xf numFmtId="1" fontId="13" fillId="0" borderId="14" xfId="1" applyNumberFormat="1" applyFont="1" applyFill="1" applyBorder="1" applyAlignment="1">
      <alignment horizontal="center" vertical="center" wrapText="1"/>
    </xf>
    <xf numFmtId="1" fontId="13" fillId="0" borderId="15" xfId="1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top" wrapText="1"/>
    </xf>
    <xf numFmtId="49" fontId="13" fillId="0" borderId="2" xfId="0" applyNumberFormat="1" applyFont="1" applyFill="1" applyBorder="1" applyAlignment="1">
      <alignment horizontal="center" vertical="top" wrapText="1"/>
    </xf>
    <xf numFmtId="49" fontId="13" fillId="0" borderId="4" xfId="0" applyNumberFormat="1" applyFont="1" applyFill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vertical="top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horizontal="left" vertical="top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49" fontId="16" fillId="0" borderId="6" xfId="0" applyNumberFormat="1" applyFont="1" applyFill="1" applyBorder="1" applyAlignment="1">
      <alignment horizontal="left" vertical="top" wrapText="1"/>
    </xf>
    <xf numFmtId="49" fontId="16" fillId="0" borderId="7" xfId="0" applyNumberFormat="1" applyFont="1" applyFill="1" applyBorder="1" applyAlignment="1">
      <alignment horizontal="left" vertical="top" wrapText="1"/>
    </xf>
    <xf numFmtId="49" fontId="16" fillId="0" borderId="9" xfId="0" applyNumberFormat="1" applyFont="1" applyFill="1" applyBorder="1" applyAlignment="1">
      <alignment horizontal="left" vertical="top" wrapText="1"/>
    </xf>
    <xf numFmtId="49" fontId="16" fillId="0" borderId="0" xfId="0" applyNumberFormat="1" applyFont="1" applyFill="1" applyAlignment="1">
      <alignment horizontal="left" vertical="top" wrapText="1"/>
    </xf>
    <xf numFmtId="49" fontId="16" fillId="0" borderId="11" xfId="0" applyNumberFormat="1" applyFont="1" applyFill="1" applyBorder="1" applyAlignment="1">
      <alignment horizontal="left" vertical="top" wrapText="1"/>
    </xf>
    <xf numFmtId="49" fontId="16" fillId="0" borderId="12" xfId="0" applyNumberFormat="1" applyFont="1" applyFill="1" applyBorder="1" applyAlignment="1">
      <alignment horizontal="left" vertical="top" wrapText="1"/>
    </xf>
    <xf numFmtId="0" fontId="16" fillId="0" borderId="8" xfId="0" applyFont="1" applyFill="1" applyBorder="1" applyAlignment="1">
      <alignment horizontal="center" vertical="top" wrapText="1"/>
    </xf>
    <xf numFmtId="0" fontId="16" fillId="0" borderId="10" xfId="0" applyFont="1" applyFill="1" applyBorder="1" applyAlignment="1">
      <alignment horizontal="center" vertical="top" wrapText="1"/>
    </xf>
    <xf numFmtId="0" fontId="16" fillId="0" borderId="13" xfId="0" applyFont="1" applyFill="1" applyBorder="1" applyAlignment="1">
      <alignment horizontal="center" vertical="top" wrapText="1"/>
    </xf>
    <xf numFmtId="49" fontId="13" fillId="0" borderId="6" xfId="0" applyNumberFormat="1" applyFont="1" applyFill="1" applyBorder="1" applyAlignment="1">
      <alignment horizontal="center" vertical="top" wrapText="1"/>
    </xf>
    <xf numFmtId="49" fontId="13" fillId="0" borderId="9" xfId="0" applyNumberFormat="1" applyFont="1" applyFill="1" applyBorder="1" applyAlignment="1">
      <alignment horizontal="center" vertical="top" wrapText="1"/>
    </xf>
    <xf numFmtId="49" fontId="13" fillId="0" borderId="11" xfId="0" applyNumberFormat="1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vertical="top" wrapText="1"/>
    </xf>
    <xf numFmtId="1" fontId="13" fillId="0" borderId="1" xfId="1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left" vertical="center" wrapText="1"/>
    </xf>
    <xf numFmtId="0" fontId="20" fillId="0" borderId="0" xfId="0" applyFont="1" applyFill="1" applyAlignment="1">
      <alignment horizontal="left" wrapText="1"/>
    </xf>
    <xf numFmtId="49" fontId="16" fillId="0" borderId="4" xfId="0" applyNumberFormat="1" applyFont="1" applyFill="1" applyBorder="1" applyAlignment="1">
      <alignment horizontal="center" vertical="center" wrapText="1"/>
    </xf>
    <xf numFmtId="49" fontId="16" fillId="0" borderId="5" xfId="0" applyNumberFormat="1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left" vertical="top" wrapText="1"/>
    </xf>
    <xf numFmtId="0" fontId="16" fillId="0" borderId="7" xfId="0" applyFont="1" applyFill="1" applyBorder="1" applyAlignment="1">
      <alignment horizontal="left" vertical="top" wrapText="1"/>
    </xf>
    <xf numFmtId="0" fontId="16" fillId="0" borderId="8" xfId="0" applyFont="1" applyFill="1" applyBorder="1" applyAlignment="1">
      <alignment horizontal="left" vertical="top" wrapText="1"/>
    </xf>
    <xf numFmtId="0" fontId="16" fillId="0" borderId="9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 vertical="top" wrapText="1"/>
    </xf>
    <xf numFmtId="0" fontId="16" fillId="0" borderId="10" xfId="0" applyFont="1" applyFill="1" applyBorder="1" applyAlignment="1">
      <alignment horizontal="left" vertical="top" wrapText="1"/>
    </xf>
    <xf numFmtId="0" fontId="16" fillId="0" borderId="11" xfId="0" applyFont="1" applyFill="1" applyBorder="1" applyAlignment="1">
      <alignment horizontal="left" vertical="top" wrapText="1"/>
    </xf>
    <xf numFmtId="0" fontId="16" fillId="0" borderId="12" xfId="0" applyFont="1" applyFill="1" applyBorder="1" applyAlignment="1">
      <alignment horizontal="left" vertical="top" wrapText="1"/>
    </xf>
    <xf numFmtId="0" fontId="16" fillId="0" borderId="13" xfId="0" applyFont="1" applyFill="1" applyBorder="1" applyAlignment="1">
      <alignment horizontal="left" vertical="top" wrapText="1"/>
    </xf>
    <xf numFmtId="49" fontId="16" fillId="0" borderId="3" xfId="0" applyNumberFormat="1" applyFont="1" applyFill="1" applyBorder="1" applyAlignment="1">
      <alignment horizontal="center" vertical="center" wrapText="1"/>
    </xf>
    <xf numFmtId="49" fontId="16" fillId="0" borderId="14" xfId="0" applyNumberFormat="1" applyFont="1" applyFill="1" applyBorder="1" applyAlignment="1">
      <alignment horizontal="center" vertical="center" wrapText="1"/>
    </xf>
    <xf numFmtId="49" fontId="16" fillId="0" borderId="15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top" wrapText="1"/>
    </xf>
    <xf numFmtId="164" fontId="13" fillId="0" borderId="3" xfId="1" applyNumberFormat="1" applyFont="1" applyFill="1" applyBorder="1" applyAlignment="1">
      <alignment horizontal="center" vertical="center" wrapText="1"/>
    </xf>
    <xf numFmtId="164" fontId="13" fillId="0" borderId="14" xfId="1" applyNumberFormat="1" applyFont="1" applyFill="1" applyBorder="1" applyAlignment="1">
      <alignment horizontal="center" vertical="center" wrapText="1"/>
    </xf>
    <xf numFmtId="164" fontId="13" fillId="0" borderId="15" xfId="1" applyNumberFormat="1" applyFont="1" applyFill="1" applyBorder="1" applyAlignment="1">
      <alignment horizontal="center" vertical="center" wrapText="1"/>
    </xf>
    <xf numFmtId="164" fontId="16" fillId="0" borderId="11" xfId="0" applyNumberFormat="1" applyFont="1" applyFill="1" applyBorder="1" applyAlignment="1">
      <alignment horizontal="center" vertical="center" wrapText="1"/>
    </xf>
    <xf numFmtId="164" fontId="16" fillId="0" borderId="12" xfId="0" applyNumberFormat="1" applyFont="1" applyFill="1" applyBorder="1" applyAlignment="1">
      <alignment horizontal="center" vertical="center" wrapText="1"/>
    </xf>
    <xf numFmtId="164" fontId="16" fillId="0" borderId="13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Fill="1" applyBorder="1" applyAlignment="1">
      <alignment horizontal="center" vertical="center" wrapText="1"/>
    </xf>
    <xf numFmtId="164" fontId="16" fillId="0" borderId="1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top" wrapText="1"/>
    </xf>
    <xf numFmtId="0" fontId="17" fillId="0" borderId="4" xfId="0" applyFont="1" applyFill="1" applyBorder="1" applyAlignment="1">
      <alignment horizontal="center" vertical="top" wrapText="1"/>
    </xf>
    <xf numFmtId="0" fontId="17" fillId="0" borderId="5" xfId="0" applyFont="1" applyFill="1" applyBorder="1" applyAlignment="1">
      <alignment horizontal="center" vertical="top" wrapText="1"/>
    </xf>
    <xf numFmtId="16" fontId="13" fillId="0" borderId="2" xfId="0" applyNumberFormat="1" applyFont="1" applyFill="1" applyBorder="1" applyAlignment="1">
      <alignment horizontal="left" vertical="top" wrapText="1"/>
    </xf>
    <xf numFmtId="16" fontId="13" fillId="0" borderId="4" xfId="0" applyNumberFormat="1" applyFont="1" applyFill="1" applyBorder="1" applyAlignment="1">
      <alignment horizontal="left" vertical="top" wrapText="1"/>
    </xf>
    <xf numFmtId="16" fontId="13" fillId="0" borderId="5" xfId="0" applyNumberFormat="1" applyFont="1" applyFill="1" applyBorder="1" applyAlignment="1">
      <alignment horizontal="left" vertical="top" wrapText="1"/>
    </xf>
    <xf numFmtId="0" fontId="13" fillId="0" borderId="7" xfId="0" applyFont="1" applyFill="1" applyBorder="1" applyAlignment="1">
      <alignment horizontal="left" vertical="top" wrapText="1"/>
    </xf>
    <xf numFmtId="0" fontId="13" fillId="0" borderId="0" xfId="0" applyFont="1" applyFill="1" applyAlignment="1">
      <alignment horizontal="left" vertical="top" wrapText="1"/>
    </xf>
    <xf numFmtId="0" fontId="13" fillId="0" borderId="12" xfId="0" applyFont="1" applyFill="1" applyBorder="1" applyAlignment="1">
      <alignment horizontal="left" vertical="top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top" wrapText="1"/>
    </xf>
    <xf numFmtId="0" fontId="16" fillId="0" borderId="4" xfId="0" applyFont="1" applyFill="1" applyBorder="1" applyAlignment="1">
      <alignment horizontal="center" vertical="top" wrapText="1"/>
    </xf>
    <xf numFmtId="164" fontId="13" fillId="0" borderId="2" xfId="0" applyNumberFormat="1" applyFont="1" applyFill="1" applyBorder="1" applyAlignment="1">
      <alignment horizontal="left" vertical="center" wrapText="1"/>
    </xf>
    <xf numFmtId="164" fontId="13" fillId="0" borderId="4" xfId="0" applyNumberFormat="1" applyFont="1" applyFill="1" applyBorder="1" applyAlignment="1">
      <alignment horizontal="left" vertical="center" wrapText="1"/>
    </xf>
    <xf numFmtId="164" fontId="13" fillId="0" borderId="5" xfId="0" applyNumberFormat="1" applyFont="1" applyFill="1" applyBorder="1" applyAlignment="1">
      <alignment horizontal="left" vertical="center" wrapText="1"/>
    </xf>
    <xf numFmtId="164" fontId="16" fillId="0" borderId="2" xfId="0" applyNumberFormat="1" applyFont="1" applyFill="1" applyBorder="1" applyAlignment="1">
      <alignment horizontal="center" wrapText="1"/>
    </xf>
    <xf numFmtId="164" fontId="16" fillId="0" borderId="4" xfId="0" applyNumberFormat="1" applyFont="1" applyFill="1" applyBorder="1" applyAlignment="1">
      <alignment horizontal="center" wrapText="1"/>
    </xf>
    <xf numFmtId="164" fontId="16" fillId="0" borderId="5" xfId="0" applyNumberFormat="1" applyFont="1" applyFill="1" applyBorder="1" applyAlignment="1">
      <alignment horizontal="center" wrapText="1"/>
    </xf>
    <xf numFmtId="0" fontId="14" fillId="0" borderId="0" xfId="0" applyFont="1" applyFill="1" applyAlignment="1">
      <alignment horizontal="left" vertical="top" wrapText="1"/>
    </xf>
    <xf numFmtId="0" fontId="15" fillId="0" borderId="0" xfId="0" applyFont="1" applyFill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13" fillId="0" borderId="14" xfId="0" applyNumberFormat="1" applyFont="1" applyFill="1" applyBorder="1" applyAlignment="1">
      <alignment horizontal="center" vertical="center" wrapText="1"/>
    </xf>
    <xf numFmtId="49" fontId="13" fillId="0" borderId="15" xfId="0" applyNumberFormat="1" applyFont="1" applyFill="1" applyBorder="1" applyAlignment="1">
      <alignment horizontal="center" vertical="center" wrapText="1"/>
    </xf>
    <xf numFmtId="1" fontId="13" fillId="0" borderId="3" xfId="0" applyNumberFormat="1" applyFont="1" applyFill="1" applyBorder="1" applyAlignment="1">
      <alignment horizontal="center" vertical="center" wrapText="1"/>
    </xf>
    <xf numFmtId="1" fontId="13" fillId="0" borderId="14" xfId="0" applyNumberFormat="1" applyFont="1" applyFill="1" applyBorder="1" applyAlignment="1">
      <alignment horizontal="center" vertical="center" wrapText="1"/>
    </xf>
    <xf numFmtId="1" fontId="13" fillId="0" borderId="15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 wrapText="1"/>
    </xf>
    <xf numFmtId="164" fontId="13" fillId="0" borderId="0" xfId="0" applyNumberFormat="1" applyFont="1" applyFill="1" applyAlignment="1">
      <alignment horizontal="left" wrapText="1"/>
    </xf>
    <xf numFmtId="0" fontId="13" fillId="0" borderId="2" xfId="0" applyFont="1" applyFill="1" applyBorder="1" applyAlignment="1">
      <alignment vertical="top" wrapText="1"/>
    </xf>
    <xf numFmtId="0" fontId="13" fillId="0" borderId="5" xfId="0" applyFont="1" applyFill="1" applyBorder="1" applyAlignment="1">
      <alignment vertical="top" wrapText="1"/>
    </xf>
    <xf numFmtId="0" fontId="3" fillId="0" borderId="0" xfId="0" applyFont="1" applyAlignment="1">
      <alignment horizontal="left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164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top" wrapText="1"/>
    </xf>
    <xf numFmtId="49" fontId="5" fillId="0" borderId="4" xfId="0" applyNumberFormat="1" applyFont="1" applyBorder="1" applyAlignment="1">
      <alignment horizontal="center" vertical="top" wrapText="1"/>
    </xf>
    <xf numFmtId="49" fontId="5" fillId="0" borderId="5" xfId="0" applyNumberFormat="1" applyFont="1" applyBorder="1" applyAlignment="1">
      <alignment horizontal="center" vertical="top" wrapText="1"/>
    </xf>
    <xf numFmtId="165" fontId="5" fillId="0" borderId="3" xfId="2" applyNumberFormat="1" applyFont="1" applyBorder="1" applyAlignment="1">
      <alignment horizontal="right" vertical="center" wrapText="1"/>
    </xf>
    <xf numFmtId="165" fontId="5" fillId="0" borderId="14" xfId="2" applyNumberFormat="1" applyFont="1" applyBorder="1" applyAlignment="1">
      <alignment horizontal="right" vertical="center" wrapText="1"/>
    </xf>
    <xf numFmtId="165" fontId="5" fillId="0" borderId="15" xfId="2" applyNumberFormat="1" applyFont="1" applyBorder="1" applyAlignment="1">
      <alignment horizontal="right" vertical="center" wrapText="1"/>
    </xf>
    <xf numFmtId="165" fontId="5" fillId="0" borderId="1" xfId="2" applyNumberFormat="1" applyFont="1" applyBorder="1" applyAlignment="1">
      <alignment horizontal="center" vertical="top" wrapText="1"/>
    </xf>
    <xf numFmtId="165" fontId="5" fillId="0" borderId="3" xfId="2" applyNumberFormat="1" applyFont="1" applyBorder="1" applyAlignment="1">
      <alignment horizontal="center" vertical="top" wrapText="1"/>
    </xf>
    <xf numFmtId="165" fontId="5" fillId="0" borderId="14" xfId="2" applyNumberFormat="1" applyFont="1" applyBorder="1" applyAlignment="1">
      <alignment horizontal="center" vertical="top" wrapText="1"/>
    </xf>
    <xf numFmtId="165" fontId="5" fillId="0" borderId="15" xfId="2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4" xfId="2" applyFont="1" applyBorder="1" applyAlignment="1">
      <alignment horizontal="left" vertical="center" wrapText="1"/>
    </xf>
    <xf numFmtId="0" fontId="5" fillId="0" borderId="5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164" fontId="4" fillId="0" borderId="2" xfId="2" applyNumberFormat="1" applyFont="1" applyBorder="1" applyAlignment="1">
      <alignment horizontal="center" vertical="center" wrapText="1"/>
    </xf>
    <xf numFmtId="164" fontId="4" fillId="0" borderId="5" xfId="2" applyNumberFormat="1" applyFont="1" applyBorder="1" applyAlignment="1">
      <alignment horizontal="center" vertical="center" wrapText="1"/>
    </xf>
    <xf numFmtId="0" fontId="4" fillId="0" borderId="6" xfId="2" applyFont="1" applyBorder="1" applyAlignment="1">
      <alignment horizontal="center" vertical="center" wrapText="1"/>
    </xf>
    <xf numFmtId="0" fontId="4" fillId="0" borderId="7" xfId="2" applyFont="1" applyBorder="1" applyAlignment="1">
      <alignment horizontal="center" vertical="center" wrapText="1"/>
    </xf>
    <xf numFmtId="0" fontId="4" fillId="0" borderId="8" xfId="2" applyFont="1" applyBorder="1" applyAlignment="1">
      <alignment horizontal="center" vertical="center" wrapText="1"/>
    </xf>
    <xf numFmtId="0" fontId="4" fillId="0" borderId="11" xfId="2" applyFont="1" applyBorder="1" applyAlignment="1">
      <alignment horizontal="center" vertical="center" wrapText="1"/>
    </xf>
    <xf numFmtId="0" fontId="4" fillId="0" borderId="12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64" fontId="5" fillId="0" borderId="3" xfId="2" applyNumberFormat="1" applyFont="1" applyBorder="1" applyAlignment="1">
      <alignment horizontal="center" vertical="center" wrapText="1"/>
    </xf>
    <xf numFmtId="164" fontId="5" fillId="0" borderId="14" xfId="2" applyNumberFormat="1" applyFont="1" applyBorder="1" applyAlignment="1">
      <alignment horizontal="center" vertical="center" wrapText="1"/>
    </xf>
    <xf numFmtId="164" fontId="5" fillId="0" borderId="15" xfId="2" applyNumberFormat="1" applyFont="1" applyBorder="1" applyAlignment="1">
      <alignment horizontal="center" vertical="center" wrapText="1"/>
    </xf>
    <xf numFmtId="164" fontId="4" fillId="0" borderId="3" xfId="2" applyNumberFormat="1" applyFont="1" applyBorder="1" applyAlignment="1">
      <alignment horizontal="center" vertical="center" wrapText="1"/>
    </xf>
    <xf numFmtId="164" fontId="4" fillId="0" borderId="14" xfId="2" applyNumberFormat="1" applyFont="1" applyBorder="1" applyAlignment="1">
      <alignment horizontal="center" vertical="center" wrapText="1"/>
    </xf>
    <xf numFmtId="164" fontId="4" fillId="0" borderId="15" xfId="2" applyNumberFormat="1" applyFont="1" applyBorder="1" applyAlignment="1">
      <alignment horizontal="center" vertical="center" wrapText="1"/>
    </xf>
    <xf numFmtId="164" fontId="5" fillId="0" borderId="1" xfId="2" applyNumberFormat="1" applyFont="1" applyBorder="1" applyAlignment="1">
      <alignment horizontal="center" vertical="center" wrapText="1"/>
    </xf>
    <xf numFmtId="165" fontId="4" fillId="0" borderId="3" xfId="2" applyNumberFormat="1" applyFont="1" applyBorder="1" applyAlignment="1">
      <alignment horizontal="center" vertical="top" wrapText="1"/>
    </xf>
    <xf numFmtId="165" fontId="4" fillId="0" borderId="14" xfId="2" applyNumberFormat="1" applyFont="1" applyBorder="1" applyAlignment="1">
      <alignment horizontal="center" vertical="top" wrapText="1"/>
    </xf>
    <xf numFmtId="165" fontId="4" fillId="0" borderId="15" xfId="2" applyNumberFormat="1" applyFont="1" applyBorder="1" applyAlignment="1">
      <alignment horizontal="center" vertical="top" wrapText="1"/>
    </xf>
    <xf numFmtId="0" fontId="5" fillId="0" borderId="2" xfId="2" applyFont="1" applyBorder="1" applyAlignment="1">
      <alignment horizontal="center" vertical="top" wrapText="1"/>
    </xf>
    <xf numFmtId="0" fontId="5" fillId="0" borderId="4" xfId="2" applyFont="1" applyBorder="1" applyAlignment="1">
      <alignment horizontal="center" vertical="top" wrapText="1"/>
    </xf>
    <xf numFmtId="0" fontId="5" fillId="0" borderId="5" xfId="2" applyFont="1" applyBorder="1" applyAlignment="1">
      <alignment horizontal="center" vertical="top" wrapText="1"/>
    </xf>
    <xf numFmtId="0" fontId="5" fillId="0" borderId="1" xfId="2" applyFont="1" applyBorder="1" applyAlignment="1">
      <alignment horizontal="left" vertical="top" wrapText="1"/>
    </xf>
    <xf numFmtId="0" fontId="5" fillId="0" borderId="1" xfId="2" applyFont="1" applyBorder="1" applyAlignment="1">
      <alignment horizontal="center" vertical="top" wrapText="1"/>
    </xf>
    <xf numFmtId="165" fontId="4" fillId="0" borderId="3" xfId="2" applyNumberFormat="1" applyFont="1" applyBorder="1" applyAlignment="1">
      <alignment horizontal="right" vertical="center" wrapText="1"/>
    </xf>
    <xf numFmtId="165" fontId="4" fillId="0" borderId="14" xfId="2" applyNumberFormat="1" applyFont="1" applyBorder="1" applyAlignment="1">
      <alignment horizontal="right" vertical="center" wrapText="1"/>
    </xf>
    <xf numFmtId="165" fontId="4" fillId="0" borderId="15" xfId="2" applyNumberFormat="1" applyFont="1" applyBorder="1" applyAlignment="1">
      <alignment horizontal="right" vertical="center" wrapText="1"/>
    </xf>
    <xf numFmtId="165" fontId="4" fillId="0" borderId="1" xfId="2" applyNumberFormat="1" applyFont="1" applyBorder="1" applyAlignment="1">
      <alignment horizontal="center" vertical="top" wrapText="1"/>
    </xf>
    <xf numFmtId="0" fontId="5" fillId="0" borderId="2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49" fontId="5" fillId="0" borderId="2" xfId="2" applyNumberFormat="1" applyFont="1" applyBorder="1" applyAlignment="1">
      <alignment horizontal="center" vertical="top" wrapText="1"/>
    </xf>
    <xf numFmtId="49" fontId="5" fillId="0" borderId="4" xfId="2" applyNumberFormat="1" applyFont="1" applyBorder="1" applyAlignment="1">
      <alignment horizontal="center" vertical="top" wrapText="1"/>
    </xf>
    <xf numFmtId="49" fontId="5" fillId="0" borderId="5" xfId="2" applyNumberFormat="1" applyFont="1" applyBorder="1" applyAlignment="1">
      <alignment horizontal="center" vertical="top" wrapText="1"/>
    </xf>
    <xf numFmtId="165" fontId="4" fillId="0" borderId="3" xfId="2" applyNumberFormat="1" applyFont="1" applyBorder="1" applyAlignment="1">
      <alignment horizontal="right" vertical="top" wrapText="1"/>
    </xf>
    <xf numFmtId="165" fontId="4" fillId="0" borderId="14" xfId="2" applyNumberFormat="1" applyFont="1" applyBorder="1" applyAlignment="1">
      <alignment horizontal="right" vertical="top" wrapText="1"/>
    </xf>
    <xf numFmtId="165" fontId="4" fillId="0" borderId="15" xfId="2" applyNumberFormat="1" applyFont="1" applyBorder="1" applyAlignment="1">
      <alignment horizontal="right" vertical="top" wrapText="1"/>
    </xf>
    <xf numFmtId="165" fontId="5" fillId="0" borderId="3" xfId="2" applyNumberFormat="1" applyFont="1" applyBorder="1" applyAlignment="1">
      <alignment horizontal="center" vertical="center" wrapText="1"/>
    </xf>
    <xf numFmtId="165" fontId="5" fillId="0" borderId="14" xfId="2" applyNumberFormat="1" applyFont="1" applyBorder="1" applyAlignment="1">
      <alignment horizontal="center" vertical="center" wrapText="1"/>
    </xf>
    <xf numFmtId="165" fontId="5" fillId="0" borderId="15" xfId="2" applyNumberFormat="1" applyFont="1" applyBorder="1" applyAlignment="1">
      <alignment horizontal="center" vertical="center" wrapText="1"/>
    </xf>
    <xf numFmtId="49" fontId="4" fillId="0" borderId="2" xfId="2" applyNumberFormat="1" applyFont="1" applyBorder="1" applyAlignment="1">
      <alignment horizontal="center" vertical="top" wrapText="1"/>
    </xf>
    <xf numFmtId="49" fontId="4" fillId="0" borderId="4" xfId="2" applyNumberFormat="1" applyFont="1" applyBorder="1" applyAlignment="1">
      <alignment horizontal="center" vertical="top" wrapText="1"/>
    </xf>
    <xf numFmtId="49" fontId="4" fillId="0" borderId="5" xfId="2" applyNumberFormat="1" applyFont="1" applyBorder="1" applyAlignment="1">
      <alignment horizontal="center" vertical="top" wrapText="1"/>
    </xf>
    <xf numFmtId="0" fontId="4" fillId="0" borderId="2" xfId="2" applyFont="1" applyBorder="1" applyAlignment="1">
      <alignment horizontal="left" vertical="top" wrapText="1"/>
    </xf>
    <xf numFmtId="0" fontId="4" fillId="0" borderId="4" xfId="2" applyFont="1" applyBorder="1" applyAlignment="1">
      <alignment horizontal="left" vertical="top" wrapText="1"/>
    </xf>
    <xf numFmtId="0" fontId="4" fillId="0" borderId="5" xfId="2" applyFont="1" applyBorder="1" applyAlignment="1">
      <alignment horizontal="left" vertical="top" wrapText="1"/>
    </xf>
    <xf numFmtId="0" fontId="4" fillId="0" borderId="2" xfId="2" applyFont="1" applyBorder="1" applyAlignment="1">
      <alignment horizontal="center" vertical="top" wrapText="1"/>
    </xf>
    <xf numFmtId="0" fontId="4" fillId="0" borderId="4" xfId="2" applyFont="1" applyBorder="1" applyAlignment="1">
      <alignment horizontal="center" vertical="top" wrapText="1"/>
    </xf>
    <xf numFmtId="0" fontId="4" fillId="0" borderId="5" xfId="2" applyFont="1" applyBorder="1" applyAlignment="1">
      <alignment horizontal="center" vertical="top" wrapText="1"/>
    </xf>
    <xf numFmtId="164" fontId="5" fillId="0" borderId="6" xfId="2" applyNumberFormat="1" applyFont="1" applyBorder="1" applyAlignment="1">
      <alignment horizontal="center" vertical="center" wrapText="1"/>
    </xf>
    <xf numFmtId="164" fontId="5" fillId="0" borderId="7" xfId="2" applyNumberFormat="1" applyFont="1" applyBorder="1" applyAlignment="1">
      <alignment horizontal="center" vertical="center" wrapText="1"/>
    </xf>
    <xf numFmtId="164" fontId="5" fillId="0" borderId="8" xfId="2" applyNumberFormat="1" applyFont="1" applyBorder="1" applyAlignment="1">
      <alignment horizontal="center" vertical="center" wrapText="1"/>
    </xf>
    <xf numFmtId="164" fontId="5" fillId="0" borderId="11" xfId="2" applyNumberFormat="1" applyFont="1" applyBorder="1" applyAlignment="1">
      <alignment horizontal="center" vertical="center" wrapText="1"/>
    </xf>
    <xf numFmtId="164" fontId="5" fillId="0" borderId="12" xfId="2" applyNumberFormat="1" applyFont="1" applyBorder="1" applyAlignment="1">
      <alignment horizontal="center" vertical="center" wrapText="1"/>
    </xf>
    <xf numFmtId="164" fontId="5" fillId="0" borderId="13" xfId="2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14" xfId="0" applyNumberFormat="1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top" wrapText="1"/>
    </xf>
    <xf numFmtId="0" fontId="4" fillId="0" borderId="1" xfId="2" applyFont="1" applyBorder="1" applyAlignment="1">
      <alignment horizontal="left" vertical="top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14" xfId="0" applyNumberFormat="1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horizontal="left" vertical="top" wrapText="1"/>
    </xf>
    <xf numFmtId="49" fontId="4" fillId="0" borderId="7" xfId="0" applyNumberFormat="1" applyFont="1" applyBorder="1" applyAlignment="1">
      <alignment horizontal="left" vertical="top" wrapText="1"/>
    </xf>
    <xf numFmtId="49" fontId="4" fillId="0" borderId="9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49" fontId="4" fillId="0" borderId="11" xfId="0" applyNumberFormat="1" applyFont="1" applyBorder="1" applyAlignment="1">
      <alignment horizontal="left" vertical="top" wrapText="1"/>
    </xf>
    <xf numFmtId="49" fontId="4" fillId="0" borderId="12" xfId="0" applyNumberFormat="1" applyFont="1" applyBorder="1" applyAlignment="1">
      <alignment horizontal="left" vertical="top" wrapText="1"/>
    </xf>
    <xf numFmtId="164" fontId="4" fillId="0" borderId="12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" fontId="5" fillId="0" borderId="2" xfId="1" applyNumberFormat="1" applyFont="1" applyBorder="1" applyAlignment="1">
      <alignment horizontal="center" vertical="center" wrapText="1"/>
    </xf>
    <xf numFmtId="1" fontId="5" fillId="0" borderId="5" xfId="1" applyNumberFormat="1" applyFont="1" applyBorder="1" applyAlignment="1">
      <alignment horizontal="center" vertical="center" wrapText="1"/>
    </xf>
    <xf numFmtId="1" fontId="5" fillId="0" borderId="3" xfId="1" applyNumberFormat="1" applyFont="1" applyBorder="1" applyAlignment="1">
      <alignment horizontal="center" vertical="center" wrapText="1"/>
    </xf>
    <xf numFmtId="1" fontId="5" fillId="0" borderId="14" xfId="1" applyNumberFormat="1" applyFont="1" applyBorder="1" applyAlignment="1">
      <alignment horizontal="center" vertical="center" wrapText="1"/>
    </xf>
    <xf numFmtId="1" fontId="5" fillId="0" borderId="15" xfId="1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9" xfId="0" applyNumberFormat="1" applyFont="1" applyBorder="1" applyAlignment="1">
      <alignment horizontal="center" vertical="top" wrapText="1"/>
    </xf>
    <xf numFmtId="49" fontId="5" fillId="0" borderId="1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center" wrapText="1"/>
    </xf>
    <xf numFmtId="165" fontId="4" fillId="0" borderId="14" xfId="0" applyNumberFormat="1" applyFont="1" applyBorder="1" applyAlignment="1">
      <alignment horizontal="center" vertical="center" wrapText="1"/>
    </xf>
    <xf numFmtId="165" fontId="4" fillId="0" borderId="15" xfId="0" applyNumberFormat="1" applyFont="1" applyBorder="1" applyAlignment="1">
      <alignment horizontal="center" vertical="center" wrapText="1"/>
    </xf>
    <xf numFmtId="164" fontId="5" fillId="0" borderId="3" xfId="1" applyNumberFormat="1" applyFont="1" applyBorder="1" applyAlignment="1">
      <alignment horizontal="center" vertical="center" wrapText="1"/>
    </xf>
    <xf numFmtId="164" fontId="5" fillId="0" borderId="14" xfId="1" applyNumberFormat="1" applyFont="1" applyBorder="1" applyAlignment="1">
      <alignment horizontal="center" vertical="center" wrapText="1"/>
    </xf>
    <xf numFmtId="164" fontId="5" fillId="0" borderId="15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164" fontId="5" fillId="0" borderId="4" xfId="0" applyNumberFormat="1" applyFont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64" fontId="5" fillId="0" borderId="8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164" fontId="5" fillId="0" borderId="12" xfId="0" applyNumberFormat="1" applyFont="1" applyBorder="1" applyAlignment="1">
      <alignment horizontal="center" vertical="center" wrapText="1"/>
    </xf>
    <xf numFmtId="164" fontId="5" fillId="0" borderId="13" xfId="0" applyNumberFormat="1" applyFont="1" applyBorder="1" applyAlignment="1">
      <alignment horizontal="center" vertical="center" wrapText="1"/>
    </xf>
    <xf numFmtId="165" fontId="5" fillId="0" borderId="3" xfId="0" applyNumberFormat="1" applyFont="1" applyBorder="1" applyAlignment="1">
      <alignment horizontal="center" vertical="center" wrapText="1"/>
    </xf>
    <xf numFmtId="165" fontId="5" fillId="0" borderId="14" xfId="0" applyNumberFormat="1" applyFont="1" applyBorder="1" applyAlignment="1">
      <alignment horizontal="center" vertical="center" wrapText="1"/>
    </xf>
    <xf numFmtId="165" fontId="5" fillId="0" borderId="15" xfId="0" applyNumberFormat="1" applyFont="1" applyBorder="1" applyAlignment="1">
      <alignment horizontal="center" vertical="center" wrapText="1"/>
    </xf>
    <xf numFmtId="1" fontId="5" fillId="0" borderId="6" xfId="1" applyNumberFormat="1" applyFont="1" applyBorder="1" applyAlignment="1">
      <alignment horizontal="center" vertical="center" wrapText="1"/>
    </xf>
    <xf numFmtId="1" fontId="5" fillId="0" borderId="7" xfId="1" applyNumberFormat="1" applyFont="1" applyBorder="1" applyAlignment="1">
      <alignment horizontal="center" vertical="center" wrapText="1"/>
    </xf>
    <xf numFmtId="1" fontId="5" fillId="0" borderId="8" xfId="1" applyNumberFormat="1" applyFont="1" applyBorder="1" applyAlignment="1">
      <alignment horizontal="center" vertical="center" wrapText="1"/>
    </xf>
    <xf numFmtId="1" fontId="5" fillId="0" borderId="11" xfId="1" applyNumberFormat="1" applyFont="1" applyBorder="1" applyAlignment="1">
      <alignment horizontal="center" vertical="center" wrapText="1"/>
    </xf>
    <xf numFmtId="1" fontId="5" fillId="0" borderId="12" xfId="1" applyNumberFormat="1" applyFont="1" applyBorder="1" applyAlignment="1">
      <alignment horizontal="center" vertical="center" wrapText="1"/>
    </xf>
    <xf numFmtId="1" fontId="5" fillId="0" borderId="13" xfId="1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164" fontId="11" fillId="0" borderId="0" xfId="0" applyNumberFormat="1" applyFont="1" applyAlignment="1">
      <alignment horizontal="left" wrapText="1"/>
    </xf>
    <xf numFmtId="0" fontId="9" fillId="0" borderId="2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5" fillId="0" borderId="2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16" fontId="5" fillId="0" borderId="2" xfId="0" applyNumberFormat="1" applyFont="1" applyBorder="1" applyAlignment="1">
      <alignment horizontal="left" vertical="top" wrapText="1"/>
    </xf>
    <xf numFmtId="16" fontId="5" fillId="0" borderId="4" xfId="0" applyNumberFormat="1" applyFont="1" applyBorder="1" applyAlignment="1">
      <alignment horizontal="left" vertical="top" wrapText="1"/>
    </xf>
    <xf numFmtId="16" fontId="5" fillId="0" borderId="5" xfId="0" applyNumberFormat="1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1" fontId="5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left" vertical="center" wrapText="1"/>
    </xf>
    <xf numFmtId="164" fontId="5" fillId="0" borderId="4" xfId="0" applyNumberFormat="1" applyFont="1" applyBorder="1" applyAlignment="1">
      <alignment horizontal="left" vertical="center" wrapText="1"/>
    </xf>
    <xf numFmtId="164" fontId="5" fillId="0" borderId="5" xfId="0" applyNumberFormat="1" applyFont="1" applyBorder="1" applyAlignment="1">
      <alignment horizontal="left" vertical="center" wrapText="1"/>
    </xf>
    <xf numFmtId="164" fontId="4" fillId="0" borderId="2" xfId="0" applyNumberFormat="1" applyFont="1" applyBorder="1" applyAlignment="1">
      <alignment horizontal="center" wrapText="1"/>
    </xf>
    <xf numFmtId="164" fontId="4" fillId="0" borderId="4" xfId="0" applyNumberFormat="1" applyFont="1" applyBorder="1" applyAlignment="1">
      <alignment horizontal="center" wrapText="1"/>
    </xf>
    <xf numFmtId="164" fontId="4" fillId="0" borderId="5" xfId="0" applyNumberFormat="1" applyFont="1" applyBorder="1" applyAlignment="1">
      <alignment horizontal="center" wrapText="1"/>
    </xf>
    <xf numFmtId="1" fontId="5" fillId="0" borderId="3" xfId="0" applyNumberFormat="1" applyFont="1" applyBorder="1" applyAlignment="1">
      <alignment horizontal="center" vertical="center" wrapText="1"/>
    </xf>
    <xf numFmtId="1" fontId="5" fillId="0" borderId="14" xfId="0" applyNumberFormat="1" applyFont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 wrapText="1"/>
    </xf>
    <xf numFmtId="1" fontId="5" fillId="0" borderId="4" xfId="1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5" fillId="0" borderId="2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166" fontId="5" fillId="0" borderId="2" xfId="2" applyNumberFormat="1" applyFont="1" applyBorder="1" applyAlignment="1">
      <alignment horizontal="center" vertical="top" wrapText="1"/>
    </xf>
    <xf numFmtId="166" fontId="5" fillId="0" borderId="4" xfId="2" applyNumberFormat="1" applyFont="1" applyBorder="1" applyAlignment="1">
      <alignment horizontal="center" vertical="top" wrapText="1"/>
    </xf>
    <xf numFmtId="166" fontId="5" fillId="0" borderId="5" xfId="2" applyNumberFormat="1" applyFont="1" applyBorder="1" applyAlignment="1">
      <alignment horizontal="center" vertical="top" wrapText="1"/>
    </xf>
    <xf numFmtId="166" fontId="5" fillId="0" borderId="1" xfId="2" applyNumberFormat="1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left" vertical="center" wrapText="1"/>
    </xf>
    <xf numFmtId="49" fontId="5" fillId="0" borderId="4" xfId="0" applyNumberFormat="1" applyFont="1" applyBorder="1" applyAlignment="1">
      <alignment horizontal="left" vertical="center" wrapText="1"/>
    </xf>
    <xf numFmtId="49" fontId="5" fillId="0" borderId="5" xfId="0" applyNumberFormat="1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</cellXfs>
  <cellStyles count="3">
    <cellStyle name="Обычный" xfId="0" builtinId="0"/>
    <cellStyle name="Обычный 2" xfId="2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_golubev/Desktop/15%20&#1052;&#1055;/&#1052;&#1055;%20&#1062;&#1052;&#1054;%202023-2027/&#1048;&#1079;&#1084;&#1077;&#1085;&#1077;&#1085;&#1080;&#1103;/2025_2/&#1055;&#1088;&#1080;&#1083;&#1086;&#1078;&#1077;&#1085;&#1080;&#1077;%201%20&#1082;%20&#1052;&#1055;%2003.03.2025%20&#8470;%201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 1 (ред.5) (2)"/>
      <sheetName val="Приложение 1 (ред.4)"/>
      <sheetName val="Приложение 1 (ред.4) (2)"/>
    </sheetNames>
    <sheetDataSet>
      <sheetData sheetId="0"/>
      <sheetData sheetId="1">
        <row r="10">
          <cell r="K10">
            <v>0</v>
          </cell>
          <cell r="L10"/>
          <cell r="M10"/>
          <cell r="N10"/>
          <cell r="O10"/>
        </row>
        <row r="11">
          <cell r="K11">
            <v>0</v>
          </cell>
          <cell r="L11"/>
          <cell r="M11"/>
          <cell r="N11"/>
          <cell r="O11"/>
        </row>
        <row r="12">
          <cell r="K12">
            <v>0</v>
          </cell>
          <cell r="L12"/>
          <cell r="M12"/>
          <cell r="N12"/>
          <cell r="O12"/>
        </row>
        <row r="13">
          <cell r="K13">
            <v>0</v>
          </cell>
          <cell r="L13"/>
          <cell r="M13"/>
          <cell r="N13"/>
          <cell r="O13"/>
        </row>
        <row r="14">
          <cell r="K14">
            <v>0</v>
          </cell>
          <cell r="L14"/>
          <cell r="M14"/>
          <cell r="N14"/>
          <cell r="O14"/>
        </row>
        <row r="15">
          <cell r="K15">
            <v>0</v>
          </cell>
          <cell r="L15"/>
          <cell r="M15"/>
          <cell r="N15"/>
          <cell r="O15"/>
        </row>
        <row r="16">
          <cell r="K16" t="str">
            <v>Итого 2024 год</v>
          </cell>
          <cell r="L16" t="str">
            <v>В том числе:</v>
          </cell>
          <cell r="M16"/>
          <cell r="N16"/>
          <cell r="O16"/>
        </row>
        <row r="17">
          <cell r="K17"/>
          <cell r="L17" t="str">
            <v>1 
квартал</v>
          </cell>
          <cell r="M17" t="str">
            <v>1
полугодие</v>
          </cell>
          <cell r="N17" t="str">
            <v>9 
месяцев</v>
          </cell>
          <cell r="O17" t="str">
            <v>12
месяцев</v>
          </cell>
        </row>
        <row r="18">
          <cell r="K18">
            <v>1</v>
          </cell>
          <cell r="L18" t="str">
            <v>-</v>
          </cell>
          <cell r="M18" t="str">
            <v>-</v>
          </cell>
          <cell r="N18" t="str">
            <v>-</v>
          </cell>
          <cell r="O18">
            <v>1</v>
          </cell>
        </row>
        <row r="19">
          <cell r="K19">
            <v>845</v>
          </cell>
          <cell r="L19"/>
          <cell r="M19"/>
          <cell r="N19"/>
          <cell r="O19"/>
        </row>
        <row r="20">
          <cell r="K20">
            <v>0</v>
          </cell>
          <cell r="L20"/>
          <cell r="M20"/>
          <cell r="N20"/>
          <cell r="O20"/>
        </row>
        <row r="21">
          <cell r="K21">
            <v>845</v>
          </cell>
          <cell r="L21"/>
          <cell r="M21"/>
          <cell r="N21"/>
          <cell r="O21"/>
        </row>
        <row r="22">
          <cell r="K22">
            <v>845</v>
          </cell>
          <cell r="L22"/>
          <cell r="M22"/>
          <cell r="N22"/>
          <cell r="O22"/>
        </row>
        <row r="23">
          <cell r="K23">
            <v>0</v>
          </cell>
          <cell r="L23"/>
          <cell r="M23"/>
          <cell r="N23"/>
          <cell r="O23"/>
        </row>
        <row r="24">
          <cell r="K24">
            <v>845</v>
          </cell>
          <cell r="L24"/>
          <cell r="M24"/>
          <cell r="N24"/>
          <cell r="O24"/>
        </row>
        <row r="25">
          <cell r="K25" t="str">
            <v>Итого 2024 год</v>
          </cell>
          <cell r="L25" t="str">
            <v>В том числе:</v>
          </cell>
          <cell r="M25"/>
          <cell r="N25"/>
          <cell r="O25"/>
        </row>
        <row r="26">
          <cell r="K26"/>
          <cell r="L26" t="str">
            <v>1 
квартал</v>
          </cell>
          <cell r="M26" t="str">
            <v>1
полугодие</v>
          </cell>
          <cell r="N26" t="str">
            <v>9 
месяцев</v>
          </cell>
          <cell r="O26" t="str">
            <v>12
месяцев</v>
          </cell>
        </row>
        <row r="27">
          <cell r="K27">
            <v>1</v>
          </cell>
          <cell r="L27">
            <v>1</v>
          </cell>
          <cell r="M27">
            <v>1</v>
          </cell>
          <cell r="N27">
            <v>1</v>
          </cell>
          <cell r="O27">
            <v>1</v>
          </cell>
        </row>
        <row r="28">
          <cell r="K28">
            <v>0</v>
          </cell>
          <cell r="L28"/>
          <cell r="M28"/>
          <cell r="N28"/>
          <cell r="O28"/>
        </row>
        <row r="29">
          <cell r="K29">
            <v>0</v>
          </cell>
          <cell r="L29"/>
          <cell r="M29"/>
          <cell r="N29"/>
          <cell r="O29"/>
        </row>
        <row r="30">
          <cell r="K30">
            <v>0</v>
          </cell>
          <cell r="L30"/>
          <cell r="M30"/>
          <cell r="N30"/>
          <cell r="O30"/>
        </row>
        <row r="31">
          <cell r="K31" t="str">
            <v>Итого 2024 год</v>
          </cell>
          <cell r="L31" t="str">
            <v>В том числе:</v>
          </cell>
          <cell r="M31"/>
          <cell r="N31"/>
          <cell r="O31"/>
        </row>
        <row r="32">
          <cell r="K32"/>
          <cell r="L32" t="str">
            <v>1 
квартал</v>
          </cell>
          <cell r="M32" t="str">
            <v>1
полугодие</v>
          </cell>
          <cell r="N32" t="str">
            <v>9 
месяцев</v>
          </cell>
          <cell r="O32" t="str">
            <v>12
месяцев</v>
          </cell>
        </row>
        <row r="33">
          <cell r="K33">
            <v>1</v>
          </cell>
          <cell r="L33">
            <v>1</v>
          </cell>
          <cell r="M33">
            <v>1</v>
          </cell>
          <cell r="N33">
            <v>1</v>
          </cell>
          <cell r="O33">
            <v>1</v>
          </cell>
        </row>
        <row r="34">
          <cell r="K34">
            <v>845</v>
          </cell>
          <cell r="L34"/>
          <cell r="M34"/>
          <cell r="N34"/>
          <cell r="O34"/>
        </row>
        <row r="35">
          <cell r="K35">
            <v>0</v>
          </cell>
          <cell r="L35"/>
          <cell r="M35"/>
          <cell r="N35"/>
          <cell r="O35"/>
        </row>
        <row r="36">
          <cell r="K36">
            <v>845</v>
          </cell>
          <cell r="L36"/>
          <cell r="M36"/>
          <cell r="N36"/>
          <cell r="O36"/>
        </row>
        <row r="37">
          <cell r="K37"/>
          <cell r="L37"/>
          <cell r="M37"/>
          <cell r="N37"/>
          <cell r="O37"/>
        </row>
        <row r="38">
          <cell r="K38">
            <v>30422.83668</v>
          </cell>
          <cell r="L38"/>
          <cell r="M38"/>
          <cell r="N38"/>
          <cell r="O38"/>
        </row>
        <row r="39">
          <cell r="K39">
            <v>30422.83668</v>
          </cell>
          <cell r="L39"/>
          <cell r="M39"/>
          <cell r="N39"/>
          <cell r="O39"/>
        </row>
        <row r="40">
          <cell r="K40">
            <v>0</v>
          </cell>
          <cell r="L40"/>
          <cell r="M40"/>
          <cell r="N40"/>
          <cell r="O40"/>
        </row>
        <row r="41">
          <cell r="K41" t="str">
            <v>Итого 2024 год</v>
          </cell>
          <cell r="L41" t="str">
            <v>В том числе:</v>
          </cell>
          <cell r="M41"/>
          <cell r="N41"/>
          <cell r="O41"/>
        </row>
        <row r="42">
          <cell r="K42"/>
          <cell r="L42" t="str">
            <v>1 
квартал</v>
          </cell>
          <cell r="M42" t="str">
            <v>1
полугодие</v>
          </cell>
          <cell r="N42" t="str">
            <v>9 
месяцев</v>
          </cell>
          <cell r="O42" t="str">
            <v>12
месяцев</v>
          </cell>
        </row>
        <row r="43">
          <cell r="K43" t="str">
            <v>-</v>
          </cell>
          <cell r="L43" t="str">
            <v>-</v>
          </cell>
          <cell r="M43" t="str">
            <v>-</v>
          </cell>
          <cell r="N43" t="str">
            <v>-</v>
          </cell>
          <cell r="O43" t="str">
            <v>-</v>
          </cell>
        </row>
        <row r="44">
          <cell r="K44">
            <v>3773.58968</v>
          </cell>
          <cell r="L44"/>
          <cell r="M44"/>
          <cell r="N44"/>
          <cell r="O44"/>
        </row>
        <row r="45">
          <cell r="K45">
            <v>0</v>
          </cell>
          <cell r="L45"/>
          <cell r="M45"/>
          <cell r="N45"/>
          <cell r="O45"/>
        </row>
        <row r="46">
          <cell r="K46">
            <v>3773.58968</v>
          </cell>
          <cell r="L46"/>
          <cell r="M46"/>
          <cell r="N46"/>
          <cell r="O46"/>
        </row>
        <row r="47">
          <cell r="K47" t="str">
            <v>Итого 2024 год</v>
          </cell>
          <cell r="L47" t="str">
            <v>В том числе:</v>
          </cell>
          <cell r="M47"/>
          <cell r="N47"/>
          <cell r="O47"/>
        </row>
        <row r="48">
          <cell r="K48"/>
          <cell r="L48" t="str">
            <v>1 
квартал</v>
          </cell>
          <cell r="M48" t="str">
            <v>1
полугодие</v>
          </cell>
          <cell r="N48" t="str">
            <v>9 
месяцев</v>
          </cell>
          <cell r="O48" t="str">
            <v>12
месяцев</v>
          </cell>
        </row>
        <row r="49">
          <cell r="K49">
            <v>17</v>
          </cell>
          <cell r="L49" t="str">
            <v>-</v>
          </cell>
          <cell r="M49" t="str">
            <v>-</v>
          </cell>
          <cell r="N49">
            <v>17</v>
          </cell>
          <cell r="O49">
            <v>17</v>
          </cell>
        </row>
        <row r="50">
          <cell r="K50"/>
          <cell r="L50"/>
          <cell r="M50"/>
          <cell r="N50"/>
          <cell r="O50"/>
        </row>
        <row r="51">
          <cell r="K51">
            <v>2750</v>
          </cell>
          <cell r="L51"/>
          <cell r="M51"/>
          <cell r="N51"/>
          <cell r="O51"/>
        </row>
        <row r="52">
          <cell r="K52">
            <v>356.14201000000003</v>
          </cell>
          <cell r="L52"/>
          <cell r="M52"/>
          <cell r="N52"/>
          <cell r="O52"/>
        </row>
        <row r="53">
          <cell r="K53"/>
          <cell r="L53"/>
          <cell r="M53"/>
          <cell r="N53"/>
          <cell r="O53"/>
        </row>
        <row r="54">
          <cell r="K54"/>
          <cell r="L54"/>
          <cell r="M54"/>
          <cell r="N54"/>
          <cell r="O54"/>
        </row>
        <row r="55">
          <cell r="K55"/>
          <cell r="L55"/>
          <cell r="M55"/>
          <cell r="N55"/>
          <cell r="O55"/>
        </row>
        <row r="56">
          <cell r="K56">
            <v>2517</v>
          </cell>
          <cell r="L56"/>
          <cell r="M56"/>
          <cell r="N56"/>
          <cell r="O56"/>
        </row>
        <row r="57">
          <cell r="K57">
            <v>2517</v>
          </cell>
          <cell r="L57"/>
          <cell r="M57"/>
          <cell r="N57"/>
          <cell r="O57"/>
        </row>
        <row r="58">
          <cell r="K58" t="str">
            <v>Итого 2024 год</v>
          </cell>
          <cell r="L58" t="str">
            <v>В том числе:</v>
          </cell>
          <cell r="M58"/>
          <cell r="N58"/>
          <cell r="O58"/>
        </row>
        <row r="59">
          <cell r="K59"/>
          <cell r="L59" t="str">
            <v>1 
квартал</v>
          </cell>
          <cell r="M59" t="str">
            <v>1
полугодие</v>
          </cell>
          <cell r="N59" t="str">
            <v>9 
месяцев</v>
          </cell>
          <cell r="O59" t="str">
            <v>12
месяцев</v>
          </cell>
        </row>
        <row r="60">
          <cell r="K60">
            <v>17</v>
          </cell>
          <cell r="L60">
            <v>17</v>
          </cell>
          <cell r="M60">
            <v>17</v>
          </cell>
          <cell r="N60">
            <v>17</v>
          </cell>
          <cell r="O60">
            <v>17</v>
          </cell>
        </row>
        <row r="61">
          <cell r="K61">
            <v>2517</v>
          </cell>
          <cell r="L61"/>
          <cell r="M61"/>
          <cell r="N61"/>
          <cell r="O61"/>
        </row>
        <row r="62">
          <cell r="K62">
            <v>9331.15</v>
          </cell>
          <cell r="L62"/>
          <cell r="M62"/>
          <cell r="N62"/>
          <cell r="O62"/>
        </row>
        <row r="63">
          <cell r="K63"/>
          <cell r="L63"/>
          <cell r="M63"/>
          <cell r="N63"/>
          <cell r="O63"/>
        </row>
        <row r="64">
          <cell r="K64"/>
          <cell r="L64"/>
          <cell r="M64"/>
          <cell r="N64"/>
          <cell r="O64"/>
        </row>
        <row r="65">
          <cell r="K65"/>
          <cell r="L65"/>
          <cell r="M65"/>
          <cell r="N65"/>
          <cell r="O65"/>
        </row>
        <row r="66">
          <cell r="K66">
            <v>3100</v>
          </cell>
          <cell r="L66"/>
          <cell r="M66"/>
          <cell r="N66"/>
          <cell r="O66"/>
        </row>
        <row r="67">
          <cell r="K67">
            <v>865</v>
          </cell>
          <cell r="L67"/>
          <cell r="M67"/>
          <cell r="N67"/>
          <cell r="O67"/>
        </row>
        <row r="68">
          <cell r="K68">
            <v>5366.15</v>
          </cell>
          <cell r="L68"/>
          <cell r="M68"/>
          <cell r="N68"/>
          <cell r="O68"/>
        </row>
        <row r="69">
          <cell r="K69"/>
          <cell r="L69"/>
          <cell r="M69"/>
          <cell r="N69"/>
          <cell r="O69"/>
        </row>
        <row r="70">
          <cell r="K70"/>
          <cell r="L70"/>
          <cell r="M70"/>
          <cell r="N70"/>
          <cell r="O70"/>
        </row>
        <row r="71">
          <cell r="K71" t="str">
            <v>Итого 2024 год</v>
          </cell>
          <cell r="L71" t="str">
            <v>В том числе:</v>
          </cell>
          <cell r="M71"/>
          <cell r="N71"/>
          <cell r="O71"/>
        </row>
        <row r="72">
          <cell r="K72"/>
          <cell r="L72" t="str">
            <v>1 
квартал</v>
          </cell>
          <cell r="M72" t="str">
            <v>1
полугодие</v>
          </cell>
          <cell r="N72" t="str">
            <v>9 
месяцев</v>
          </cell>
          <cell r="O72" t="str">
            <v>12
месяцев</v>
          </cell>
        </row>
        <row r="73">
          <cell r="K73">
            <v>17</v>
          </cell>
          <cell r="L73" t="str">
            <v>-</v>
          </cell>
          <cell r="M73" t="str">
            <v>-</v>
          </cell>
          <cell r="N73">
            <v>17</v>
          </cell>
          <cell r="O73" t="str">
            <v>-</v>
          </cell>
        </row>
        <row r="74">
          <cell r="K74">
            <v>14801.097</v>
          </cell>
          <cell r="L74"/>
          <cell r="M74"/>
          <cell r="N74"/>
          <cell r="O74"/>
        </row>
        <row r="75">
          <cell r="K75" t="str">
            <v>Итого 2024 год</v>
          </cell>
          <cell r="L75" t="str">
            <v>В том числе:</v>
          </cell>
          <cell r="M75"/>
          <cell r="N75"/>
          <cell r="O75"/>
        </row>
        <row r="76">
          <cell r="K76"/>
          <cell r="L76" t="str">
            <v>1 
квартал</v>
          </cell>
          <cell r="M76" t="str">
            <v>1
полугодие</v>
          </cell>
          <cell r="N76" t="str">
            <v>9 
месяцев</v>
          </cell>
          <cell r="O76" t="str">
            <v>12
месяцев</v>
          </cell>
        </row>
        <row r="77">
          <cell r="K77">
            <v>76</v>
          </cell>
          <cell r="L77">
            <v>76</v>
          </cell>
          <cell r="M77">
            <v>76</v>
          </cell>
          <cell r="N77">
            <v>76</v>
          </cell>
          <cell r="O77">
            <v>76</v>
          </cell>
        </row>
        <row r="78">
          <cell r="K78">
            <v>1086</v>
          </cell>
          <cell r="L78"/>
          <cell r="M78"/>
          <cell r="N78"/>
          <cell r="O78"/>
        </row>
        <row r="79">
          <cell r="K79">
            <v>1086</v>
          </cell>
          <cell r="L79"/>
          <cell r="M79"/>
          <cell r="N79"/>
          <cell r="O79"/>
        </row>
        <row r="80">
          <cell r="K80">
            <v>1086</v>
          </cell>
          <cell r="L80"/>
          <cell r="M80"/>
          <cell r="N80"/>
          <cell r="O80"/>
        </row>
        <row r="81">
          <cell r="K81">
            <v>1086</v>
          </cell>
          <cell r="L81"/>
          <cell r="M81"/>
          <cell r="N81"/>
          <cell r="O81"/>
        </row>
        <row r="82">
          <cell r="K82"/>
          <cell r="L82"/>
          <cell r="M82"/>
          <cell r="N82"/>
          <cell r="O82"/>
        </row>
        <row r="83">
          <cell r="K83"/>
          <cell r="L83"/>
          <cell r="M83"/>
          <cell r="N83"/>
          <cell r="O83"/>
        </row>
        <row r="84">
          <cell r="K84"/>
          <cell r="L84"/>
          <cell r="M84"/>
          <cell r="N84"/>
          <cell r="O84"/>
        </row>
        <row r="85">
          <cell r="K85"/>
          <cell r="L85"/>
          <cell r="M85"/>
          <cell r="N85"/>
          <cell r="O85"/>
        </row>
        <row r="86">
          <cell r="K86" t="str">
            <v>Итого 2024 год</v>
          </cell>
          <cell r="L86" t="str">
            <v>В том числе:</v>
          </cell>
          <cell r="M86"/>
          <cell r="N86"/>
          <cell r="O86"/>
        </row>
        <row r="87">
          <cell r="K87"/>
          <cell r="L87" t="str">
            <v>1 
квартал</v>
          </cell>
          <cell r="M87" t="str">
            <v>1
полугодие</v>
          </cell>
          <cell r="N87" t="str">
            <v>9 
месяцев</v>
          </cell>
          <cell r="O87" t="str">
            <v>12
месяцев</v>
          </cell>
        </row>
        <row r="88">
          <cell r="K88">
            <v>1</v>
          </cell>
          <cell r="L88" t="str">
            <v>-</v>
          </cell>
          <cell r="M88" t="str">
            <v>-</v>
          </cell>
          <cell r="N88">
            <v>1</v>
          </cell>
          <cell r="O88" t="str">
            <v>-</v>
          </cell>
        </row>
        <row r="89">
          <cell r="K89">
            <v>16497.06667</v>
          </cell>
          <cell r="L89"/>
          <cell r="M89"/>
          <cell r="N89"/>
          <cell r="O89"/>
        </row>
        <row r="90">
          <cell r="K90">
            <v>6000</v>
          </cell>
          <cell r="L90"/>
          <cell r="M90"/>
          <cell r="N90"/>
          <cell r="O90"/>
        </row>
        <row r="91">
          <cell r="K91"/>
          <cell r="L91"/>
          <cell r="M91"/>
          <cell r="N91"/>
          <cell r="O91"/>
        </row>
        <row r="92">
          <cell r="K92">
            <v>6000</v>
          </cell>
          <cell r="L92"/>
          <cell r="M92"/>
          <cell r="N92"/>
          <cell r="O92"/>
        </row>
        <row r="93">
          <cell r="K93"/>
          <cell r="L93"/>
          <cell r="M93"/>
          <cell r="N93"/>
          <cell r="O93"/>
        </row>
        <row r="94">
          <cell r="K94"/>
          <cell r="L94"/>
          <cell r="M94"/>
          <cell r="N94"/>
          <cell r="O94"/>
        </row>
        <row r="95">
          <cell r="K95"/>
          <cell r="L95"/>
          <cell r="M95"/>
          <cell r="N95"/>
          <cell r="O95"/>
        </row>
        <row r="96">
          <cell r="K96"/>
          <cell r="L96"/>
          <cell r="M96"/>
          <cell r="N96"/>
          <cell r="O96"/>
        </row>
        <row r="97">
          <cell r="K97"/>
          <cell r="L97"/>
          <cell r="M97"/>
          <cell r="N97"/>
          <cell r="O97"/>
        </row>
        <row r="98">
          <cell r="K98">
            <v>6000</v>
          </cell>
          <cell r="L98"/>
          <cell r="M98"/>
          <cell r="N98"/>
          <cell r="O98"/>
        </row>
        <row r="99">
          <cell r="K99"/>
          <cell r="L99"/>
          <cell r="M99"/>
          <cell r="N99"/>
          <cell r="O99"/>
        </row>
        <row r="100">
          <cell r="K100"/>
          <cell r="L100"/>
          <cell r="M100"/>
          <cell r="N100"/>
          <cell r="O100"/>
        </row>
        <row r="101">
          <cell r="K101"/>
          <cell r="L101"/>
          <cell r="M101"/>
          <cell r="N101"/>
          <cell r="O101"/>
        </row>
        <row r="102">
          <cell r="K102"/>
          <cell r="L102"/>
          <cell r="M102"/>
          <cell r="N102"/>
          <cell r="O102"/>
        </row>
        <row r="103">
          <cell r="K103" t="str">
            <v>Итого 2024 год</v>
          </cell>
          <cell r="L103" t="str">
            <v>В том числе:</v>
          </cell>
          <cell r="M103"/>
          <cell r="N103"/>
          <cell r="O103"/>
        </row>
        <row r="104">
          <cell r="K104"/>
          <cell r="L104" t="str">
            <v>1 
квартал</v>
          </cell>
          <cell r="M104" t="str">
            <v>1
полугодие</v>
          </cell>
          <cell r="N104" t="str">
            <v>9 
месяцев</v>
          </cell>
          <cell r="O104" t="str">
            <v>12
месяцев</v>
          </cell>
        </row>
        <row r="105">
          <cell r="K105">
            <v>50</v>
          </cell>
          <cell r="L105">
            <v>50</v>
          </cell>
          <cell r="M105">
            <v>50</v>
          </cell>
          <cell r="N105">
            <v>50</v>
          </cell>
          <cell r="O105">
            <v>50</v>
          </cell>
        </row>
        <row r="106">
          <cell r="K106">
            <v>0</v>
          </cell>
          <cell r="L106"/>
          <cell r="M106"/>
          <cell r="N106"/>
          <cell r="O106"/>
        </row>
        <row r="107">
          <cell r="K107"/>
          <cell r="L107"/>
          <cell r="M107"/>
          <cell r="N107"/>
          <cell r="O107"/>
        </row>
        <row r="108">
          <cell r="K108"/>
          <cell r="L108"/>
          <cell r="M108"/>
          <cell r="N108"/>
          <cell r="O108"/>
        </row>
        <row r="109">
          <cell r="K109"/>
          <cell r="L109"/>
          <cell r="M109"/>
          <cell r="N109"/>
          <cell r="O109"/>
        </row>
        <row r="110">
          <cell r="K110">
            <v>0</v>
          </cell>
          <cell r="L110"/>
          <cell r="M110"/>
          <cell r="N110"/>
          <cell r="O110"/>
        </row>
        <row r="111">
          <cell r="K111"/>
          <cell r="L111"/>
          <cell r="M111"/>
          <cell r="N111"/>
          <cell r="O111"/>
        </row>
        <row r="112">
          <cell r="K112" t="str">
            <v>Итого 2024 год</v>
          </cell>
          <cell r="L112" t="str">
            <v>В том числе:</v>
          </cell>
          <cell r="M112"/>
          <cell r="N112"/>
          <cell r="O112"/>
        </row>
        <row r="113">
          <cell r="K113"/>
          <cell r="L113" t="str">
            <v>1 
квартал</v>
          </cell>
          <cell r="M113" t="str">
            <v>1
полугодие</v>
          </cell>
          <cell r="N113" t="str">
            <v>9 
месяцев</v>
          </cell>
          <cell r="O113" t="str">
            <v>12
месяцев</v>
          </cell>
        </row>
        <row r="114">
          <cell r="K114">
            <v>4</v>
          </cell>
          <cell r="L114">
            <v>4</v>
          </cell>
          <cell r="M114">
            <v>4</v>
          </cell>
          <cell r="N114">
            <v>4</v>
          </cell>
          <cell r="O114">
            <v>4</v>
          </cell>
        </row>
        <row r="115">
          <cell r="K115">
            <v>10497.06667</v>
          </cell>
          <cell r="L115"/>
          <cell r="M115"/>
          <cell r="N115"/>
          <cell r="O115"/>
        </row>
        <row r="116">
          <cell r="K116">
            <v>125</v>
          </cell>
          <cell r="L116"/>
          <cell r="M116"/>
          <cell r="N116"/>
          <cell r="O116"/>
        </row>
        <row r="117">
          <cell r="K117">
            <v>91.206000000000003</v>
          </cell>
          <cell r="L117"/>
          <cell r="M117"/>
          <cell r="N117"/>
          <cell r="O117"/>
        </row>
        <row r="118">
          <cell r="K118">
            <v>1697.28</v>
          </cell>
          <cell r="L118"/>
          <cell r="M118"/>
          <cell r="N118"/>
          <cell r="O118"/>
        </row>
        <row r="119">
          <cell r="K119">
            <v>4531.72667</v>
          </cell>
          <cell r="L119"/>
          <cell r="M119"/>
          <cell r="N119"/>
          <cell r="O119"/>
        </row>
        <row r="120">
          <cell r="K120">
            <v>735</v>
          </cell>
          <cell r="L120"/>
          <cell r="M120"/>
          <cell r="N120"/>
          <cell r="O120"/>
        </row>
        <row r="121">
          <cell r="K121">
            <v>1850</v>
          </cell>
          <cell r="L121"/>
          <cell r="M121"/>
          <cell r="N121"/>
          <cell r="O121"/>
        </row>
        <row r="122">
          <cell r="K122">
            <v>190</v>
          </cell>
          <cell r="L122"/>
          <cell r="M122"/>
          <cell r="N122"/>
          <cell r="O122"/>
        </row>
        <row r="123">
          <cell r="K123">
            <v>550</v>
          </cell>
          <cell r="L123"/>
          <cell r="M123"/>
          <cell r="N123"/>
          <cell r="O123"/>
        </row>
        <row r="124">
          <cell r="K124"/>
          <cell r="L124"/>
          <cell r="M124"/>
          <cell r="N124"/>
          <cell r="O124"/>
        </row>
        <row r="125">
          <cell r="K125">
            <v>361.66699999999997</v>
          </cell>
          <cell r="L125"/>
          <cell r="M125"/>
          <cell r="N125"/>
          <cell r="O125"/>
        </row>
        <row r="126">
          <cell r="K126"/>
          <cell r="L126"/>
          <cell r="M126"/>
          <cell r="N126"/>
          <cell r="O126"/>
        </row>
        <row r="127">
          <cell r="K127">
            <v>365.18700000000001</v>
          </cell>
          <cell r="L127"/>
          <cell r="M127"/>
          <cell r="N127"/>
          <cell r="O127"/>
        </row>
        <row r="128">
          <cell r="K128" t="str">
            <v>Итого 2024 год</v>
          </cell>
          <cell r="L128" t="str">
            <v>В том числе:</v>
          </cell>
          <cell r="M128"/>
          <cell r="N128"/>
          <cell r="O128"/>
        </row>
        <row r="129">
          <cell r="K129"/>
          <cell r="L129" t="str">
            <v>1 
квартал</v>
          </cell>
          <cell r="M129" t="str">
            <v>1
полугодие</v>
          </cell>
          <cell r="N129" t="str">
            <v>9 
месяцев</v>
          </cell>
          <cell r="O129" t="str">
            <v>12
месяцев</v>
          </cell>
        </row>
        <row r="130">
          <cell r="K130">
            <v>1</v>
          </cell>
          <cell r="L130" t="str">
            <v>-</v>
          </cell>
          <cell r="M130" t="str">
            <v>-</v>
          </cell>
          <cell r="N130">
            <v>1</v>
          </cell>
          <cell r="O130" t="str">
            <v>-</v>
          </cell>
        </row>
        <row r="131">
          <cell r="K131">
            <v>0</v>
          </cell>
          <cell r="L131"/>
          <cell r="M131"/>
          <cell r="N131"/>
          <cell r="O131"/>
        </row>
        <row r="132">
          <cell r="K132">
            <v>0</v>
          </cell>
          <cell r="L132"/>
          <cell r="M132"/>
          <cell r="N132"/>
          <cell r="O132"/>
        </row>
        <row r="133">
          <cell r="K133">
            <v>0</v>
          </cell>
          <cell r="L133"/>
          <cell r="M133"/>
          <cell r="N133"/>
          <cell r="O133"/>
        </row>
        <row r="134">
          <cell r="K134">
            <v>0</v>
          </cell>
          <cell r="L134"/>
          <cell r="M134"/>
          <cell r="N134"/>
          <cell r="O134"/>
        </row>
        <row r="135">
          <cell r="K135">
            <v>301</v>
          </cell>
          <cell r="L135"/>
          <cell r="M135"/>
          <cell r="N135"/>
          <cell r="O135"/>
        </row>
        <row r="136">
          <cell r="K136">
            <v>0</v>
          </cell>
          <cell r="L136"/>
          <cell r="M136"/>
          <cell r="N136"/>
          <cell r="O136"/>
        </row>
        <row r="137">
          <cell r="K137">
            <v>0</v>
          </cell>
          <cell r="L137"/>
          <cell r="M137"/>
          <cell r="N137"/>
          <cell r="O137"/>
        </row>
        <row r="146">
          <cell r="K146">
            <v>301</v>
          </cell>
          <cell r="L146"/>
          <cell r="M146"/>
          <cell r="N146"/>
          <cell r="O146"/>
        </row>
        <row r="147">
          <cell r="K147">
            <v>0</v>
          </cell>
          <cell r="L147"/>
          <cell r="M147"/>
          <cell r="N147"/>
          <cell r="O147"/>
        </row>
        <row r="148">
          <cell r="K148">
            <v>0</v>
          </cell>
          <cell r="L148"/>
          <cell r="M148"/>
          <cell r="N148"/>
          <cell r="O148"/>
        </row>
        <row r="149">
          <cell r="K149">
            <v>301</v>
          </cell>
          <cell r="L149"/>
          <cell r="M149"/>
          <cell r="N149"/>
          <cell r="O149"/>
        </row>
        <row r="150">
          <cell r="K150" t="str">
            <v>Итого 2024 год</v>
          </cell>
          <cell r="L150" t="str">
            <v>В том числе:</v>
          </cell>
          <cell r="M150"/>
          <cell r="N150"/>
          <cell r="O150"/>
        </row>
        <row r="151">
          <cell r="K151"/>
          <cell r="L151" t="str">
            <v>1 
квартал</v>
          </cell>
          <cell r="M151" t="str">
            <v>1
полугодие</v>
          </cell>
          <cell r="N151" t="str">
            <v>9 
месяцев</v>
          </cell>
          <cell r="O151" t="str">
            <v>12
месяцев</v>
          </cell>
        </row>
        <row r="152">
          <cell r="K152">
            <v>3</v>
          </cell>
          <cell r="L152" t="str">
            <v>-</v>
          </cell>
          <cell r="M152" t="str">
            <v>-</v>
          </cell>
          <cell r="N152" t="str">
            <v>-</v>
          </cell>
          <cell r="O152">
            <v>3</v>
          </cell>
        </row>
        <row r="153">
          <cell r="K153">
            <v>48306.903350000001</v>
          </cell>
          <cell r="L153"/>
          <cell r="M153"/>
          <cell r="N153"/>
          <cell r="O153"/>
        </row>
        <row r="154">
          <cell r="K154">
            <v>0</v>
          </cell>
          <cell r="L154"/>
          <cell r="M154"/>
          <cell r="N154"/>
          <cell r="O154"/>
        </row>
        <row r="155">
          <cell r="K155">
            <v>0</v>
          </cell>
          <cell r="L155"/>
          <cell r="M155"/>
          <cell r="N155"/>
          <cell r="O155"/>
        </row>
        <row r="156">
          <cell r="K156">
            <v>48306.903350000001</v>
          </cell>
          <cell r="L156"/>
          <cell r="M156"/>
          <cell r="N156"/>
          <cell r="O156"/>
        </row>
        <row r="157">
          <cell r="K157"/>
          <cell r="L157"/>
          <cell r="M157"/>
          <cell r="N157"/>
          <cell r="O157"/>
        </row>
        <row r="158">
          <cell r="K158">
            <v>420963</v>
          </cell>
          <cell r="L158"/>
          <cell r="M158"/>
          <cell r="N158"/>
          <cell r="O158"/>
        </row>
        <row r="159">
          <cell r="K159">
            <v>0</v>
          </cell>
          <cell r="L159"/>
          <cell r="M159"/>
          <cell r="N159"/>
          <cell r="O159"/>
        </row>
        <row r="160">
          <cell r="K160">
            <v>420963</v>
          </cell>
          <cell r="L160"/>
          <cell r="M160"/>
          <cell r="N160"/>
          <cell r="O160"/>
        </row>
        <row r="161">
          <cell r="K161">
            <v>359205.57403999998</v>
          </cell>
          <cell r="L161"/>
          <cell r="M161"/>
          <cell r="N161"/>
          <cell r="O161"/>
        </row>
        <row r="162">
          <cell r="K162">
            <v>0</v>
          </cell>
          <cell r="L162"/>
          <cell r="M162"/>
          <cell r="N162"/>
          <cell r="O162"/>
        </row>
        <row r="163">
          <cell r="K163">
            <v>359205.57403999998</v>
          </cell>
          <cell r="L163"/>
          <cell r="M163"/>
          <cell r="N163"/>
          <cell r="O163"/>
        </row>
        <row r="164">
          <cell r="K164">
            <v>61757.42596</v>
          </cell>
          <cell r="L164"/>
          <cell r="M164"/>
          <cell r="N164"/>
          <cell r="O164"/>
        </row>
        <row r="165">
          <cell r="K165">
            <v>0</v>
          </cell>
          <cell r="L165"/>
          <cell r="M165"/>
          <cell r="N165"/>
          <cell r="O165"/>
        </row>
        <row r="166">
          <cell r="K166">
            <v>61757.42596</v>
          </cell>
          <cell r="L166"/>
          <cell r="M166"/>
          <cell r="N166"/>
          <cell r="O166"/>
        </row>
        <row r="167">
          <cell r="K167">
            <v>420963</v>
          </cell>
          <cell r="L167"/>
          <cell r="M167"/>
          <cell r="N167"/>
          <cell r="O167"/>
        </row>
        <row r="168">
          <cell r="K168">
            <v>0</v>
          </cell>
          <cell r="L168"/>
          <cell r="M168"/>
          <cell r="N168"/>
          <cell r="O168"/>
        </row>
        <row r="169">
          <cell r="K169">
            <v>420963</v>
          </cell>
          <cell r="L169"/>
          <cell r="M169"/>
          <cell r="N169"/>
          <cell r="O169"/>
        </row>
        <row r="170">
          <cell r="K170"/>
          <cell r="L170"/>
          <cell r="M170"/>
          <cell r="N170"/>
          <cell r="O170"/>
        </row>
        <row r="171">
          <cell r="K171">
            <v>0</v>
          </cell>
          <cell r="L171"/>
          <cell r="M171"/>
          <cell r="N171"/>
          <cell r="O171"/>
        </row>
        <row r="172">
          <cell r="K172">
            <v>0</v>
          </cell>
          <cell r="L172"/>
          <cell r="M172"/>
          <cell r="N172"/>
          <cell r="O172"/>
        </row>
        <row r="173">
          <cell r="K173">
            <v>0</v>
          </cell>
          <cell r="L173"/>
          <cell r="M173"/>
          <cell r="N173"/>
          <cell r="O173"/>
        </row>
        <row r="174">
          <cell r="K174">
            <v>0</v>
          </cell>
          <cell r="L174"/>
          <cell r="M174"/>
          <cell r="N174"/>
          <cell r="O174"/>
        </row>
        <row r="175">
          <cell r="K175" t="str">
            <v>2024 год</v>
          </cell>
          <cell r="L175"/>
          <cell r="M175"/>
          <cell r="N175"/>
          <cell r="O175"/>
        </row>
        <row r="176">
          <cell r="K176"/>
          <cell r="L176"/>
          <cell r="M176"/>
          <cell r="N176"/>
          <cell r="O176"/>
        </row>
        <row r="177">
          <cell r="K177" t="str">
            <v>х</v>
          </cell>
          <cell r="L177"/>
          <cell r="M177"/>
          <cell r="N177"/>
          <cell r="O177"/>
        </row>
        <row r="178">
          <cell r="K178">
            <v>0</v>
          </cell>
          <cell r="L178"/>
          <cell r="M178"/>
          <cell r="N178"/>
          <cell r="O178"/>
        </row>
        <row r="179">
          <cell r="K179">
            <v>0</v>
          </cell>
          <cell r="L179"/>
          <cell r="M179"/>
          <cell r="N179"/>
          <cell r="O179"/>
        </row>
        <row r="180">
          <cell r="K180" t="str">
            <v>2024 год</v>
          </cell>
          <cell r="L180"/>
          <cell r="M180"/>
          <cell r="N180"/>
          <cell r="O180"/>
        </row>
        <row r="181">
          <cell r="K181"/>
          <cell r="L181"/>
          <cell r="M181"/>
          <cell r="N181"/>
          <cell r="O181"/>
        </row>
        <row r="182">
          <cell r="K182" t="str">
            <v>х</v>
          </cell>
          <cell r="L182"/>
          <cell r="M182"/>
          <cell r="N182"/>
          <cell r="O182"/>
        </row>
        <row r="183">
          <cell r="K183">
            <v>0</v>
          </cell>
          <cell r="L183"/>
          <cell r="M183"/>
          <cell r="N183"/>
          <cell r="O183"/>
        </row>
        <row r="184">
          <cell r="K184">
            <v>0</v>
          </cell>
          <cell r="L184"/>
          <cell r="M184"/>
          <cell r="N184"/>
          <cell r="O184"/>
        </row>
        <row r="185">
          <cell r="K185" t="str">
            <v>2024 год</v>
          </cell>
          <cell r="L185"/>
          <cell r="M185"/>
          <cell r="N185"/>
          <cell r="O185"/>
        </row>
        <row r="186">
          <cell r="K186"/>
          <cell r="L186"/>
          <cell r="M186"/>
          <cell r="N186"/>
          <cell r="O186"/>
        </row>
        <row r="187">
          <cell r="K187" t="str">
            <v>х</v>
          </cell>
          <cell r="L187"/>
          <cell r="M187"/>
          <cell r="N187"/>
          <cell r="O187"/>
        </row>
        <row r="188">
          <cell r="K188">
            <v>0</v>
          </cell>
          <cell r="L188"/>
          <cell r="M188"/>
          <cell r="N188"/>
          <cell r="O188"/>
        </row>
        <row r="189">
          <cell r="K189">
            <v>0</v>
          </cell>
          <cell r="L189"/>
          <cell r="M189"/>
          <cell r="N189"/>
          <cell r="O189"/>
        </row>
        <row r="190">
          <cell r="K190">
            <v>0</v>
          </cell>
          <cell r="L190"/>
          <cell r="M190"/>
          <cell r="N190"/>
          <cell r="O190"/>
        </row>
        <row r="191">
          <cell r="K191">
            <v>0</v>
          </cell>
          <cell r="L191"/>
          <cell r="M191"/>
          <cell r="N191"/>
          <cell r="O191"/>
        </row>
        <row r="192">
          <cell r="K192">
            <v>0</v>
          </cell>
          <cell r="L192"/>
          <cell r="M192"/>
          <cell r="N192"/>
          <cell r="O192"/>
        </row>
        <row r="193">
          <cell r="K193">
            <v>0</v>
          </cell>
          <cell r="L193"/>
          <cell r="M193"/>
          <cell r="N193"/>
          <cell r="O193"/>
        </row>
        <row r="194">
          <cell r="K194" t="str">
            <v>2024 год</v>
          </cell>
          <cell r="L194"/>
          <cell r="M194"/>
          <cell r="N194"/>
          <cell r="O194"/>
        </row>
        <row r="195">
          <cell r="K195"/>
          <cell r="L195"/>
          <cell r="M195"/>
          <cell r="N195"/>
          <cell r="O195"/>
        </row>
        <row r="196">
          <cell r="K196" t="str">
            <v>х</v>
          </cell>
          <cell r="L196"/>
          <cell r="M196"/>
          <cell r="N196"/>
          <cell r="O196"/>
        </row>
        <row r="197">
          <cell r="K197">
            <v>0</v>
          </cell>
          <cell r="L197"/>
          <cell r="M197"/>
          <cell r="N197"/>
          <cell r="O197"/>
        </row>
        <row r="198">
          <cell r="K198">
            <v>0</v>
          </cell>
          <cell r="L198"/>
          <cell r="M198"/>
          <cell r="N198"/>
          <cell r="O198"/>
        </row>
        <row r="199">
          <cell r="K199" t="str">
            <v>2024 год</v>
          </cell>
          <cell r="L199"/>
          <cell r="M199"/>
          <cell r="N199"/>
          <cell r="O199"/>
        </row>
        <row r="200">
          <cell r="K200"/>
          <cell r="L200"/>
          <cell r="M200"/>
          <cell r="N200"/>
          <cell r="O200"/>
        </row>
        <row r="201">
          <cell r="K201" t="str">
            <v>х</v>
          </cell>
          <cell r="L201"/>
          <cell r="M201"/>
          <cell r="N201"/>
          <cell r="O201"/>
        </row>
        <row r="202">
          <cell r="K202">
            <v>0</v>
          </cell>
          <cell r="L202"/>
          <cell r="M202"/>
          <cell r="N202"/>
          <cell r="O202"/>
        </row>
        <row r="203">
          <cell r="K203">
            <v>0</v>
          </cell>
          <cell r="L203"/>
          <cell r="M203"/>
          <cell r="N203"/>
          <cell r="O203"/>
        </row>
        <row r="204">
          <cell r="K204">
            <v>0</v>
          </cell>
          <cell r="L204"/>
          <cell r="M204"/>
          <cell r="N204"/>
          <cell r="O204"/>
        </row>
        <row r="205">
          <cell r="K205">
            <v>470114.90334999998</v>
          </cell>
          <cell r="L205"/>
          <cell r="M205"/>
          <cell r="N205"/>
          <cell r="O205"/>
        </row>
        <row r="206">
          <cell r="K206">
            <v>0</v>
          </cell>
          <cell r="L206"/>
          <cell r="M206"/>
          <cell r="N206"/>
          <cell r="O206"/>
        </row>
        <row r="207">
          <cell r="K207">
            <v>0</v>
          </cell>
          <cell r="L207"/>
          <cell r="M207"/>
          <cell r="N207"/>
          <cell r="O207"/>
        </row>
        <row r="208">
          <cell r="K208">
            <v>470114.90334999998</v>
          </cell>
          <cell r="L208"/>
          <cell r="M208"/>
          <cell r="N208"/>
          <cell r="O208"/>
        </row>
        <row r="209">
          <cell r="K209"/>
          <cell r="L209"/>
          <cell r="M209"/>
          <cell r="N209"/>
          <cell r="O209"/>
        </row>
        <row r="210">
          <cell r="K210"/>
          <cell r="L210"/>
          <cell r="M210"/>
          <cell r="N210"/>
          <cell r="O210"/>
        </row>
      </sheetData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05"/>
  <sheetViews>
    <sheetView tabSelected="1" view="pageBreakPreview" zoomScale="115" zoomScaleNormal="115" zoomScaleSheetLayoutView="115" zoomScalePageLayoutView="55" workbookViewId="0">
      <selection activeCell="A3" sqref="A3:X3"/>
    </sheetView>
  </sheetViews>
  <sheetFormatPr defaultColWidth="9.140625" defaultRowHeight="15.75" x14ac:dyDescent="0.25"/>
  <cols>
    <col min="1" max="1" width="8.7109375" style="105" customWidth="1"/>
    <col min="2" max="2" width="60.85546875" style="106" customWidth="1"/>
    <col min="3" max="3" width="17.85546875" style="106" customWidth="1"/>
    <col min="4" max="4" width="22.5703125" style="106" customWidth="1"/>
    <col min="5" max="5" width="26.28515625" style="106" customWidth="1"/>
    <col min="6" max="6" width="15.85546875" style="107" customWidth="1"/>
    <col min="7" max="7" width="9.28515625" style="107" customWidth="1"/>
    <col min="8" max="8" width="12.28515625" style="107" customWidth="1"/>
    <col min="9" max="10" width="9.28515625" style="107" customWidth="1"/>
    <col min="11" max="11" width="16.42578125" style="107" bestFit="1" customWidth="1"/>
    <col min="12" max="12" width="8.7109375" style="107" hidden="1" customWidth="1"/>
    <col min="13" max="13" width="11.42578125" style="107" hidden="1" customWidth="1"/>
    <col min="14" max="15" width="9.28515625" style="107" hidden="1" customWidth="1"/>
    <col min="16" max="16" width="19.42578125" style="107" customWidth="1"/>
    <col min="17" max="17" width="11.42578125" style="107" hidden="1" customWidth="1"/>
    <col min="18" max="18" width="12.85546875" style="107" hidden="1" customWidth="1"/>
    <col min="19" max="19" width="11" style="107" hidden="1" customWidth="1"/>
    <col min="20" max="20" width="11.7109375" style="107" hidden="1" customWidth="1"/>
    <col min="21" max="22" width="19.7109375" style="107" customWidth="1"/>
    <col min="23" max="23" width="36.140625" style="109" customWidth="1"/>
    <col min="24" max="24" width="19.85546875" style="110" hidden="1" customWidth="1"/>
    <col min="25" max="25" width="25.85546875" style="106" hidden="1" customWidth="1"/>
    <col min="26" max="26" width="15" style="106" hidden="1" customWidth="1"/>
    <col min="27" max="27" width="16.42578125" style="106" hidden="1" customWidth="1"/>
    <col min="28" max="28" width="18.5703125" style="106" hidden="1" customWidth="1"/>
    <col min="29" max="29" width="16.42578125" style="106" hidden="1" customWidth="1"/>
    <col min="30" max="30" width="31.7109375" style="106" hidden="1" customWidth="1"/>
    <col min="31" max="31" width="26.85546875" style="106" hidden="1" customWidth="1"/>
    <col min="32" max="34" width="9.140625" style="106" hidden="1" customWidth="1"/>
    <col min="35" max="35" width="31.28515625" style="106" customWidth="1"/>
    <col min="36" max="37" width="9.140625" style="106" customWidth="1"/>
    <col min="38" max="38" width="34.85546875" style="106" customWidth="1"/>
    <col min="39" max="16384" width="9.140625" style="106"/>
  </cols>
  <sheetData>
    <row r="1" spans="1:34" ht="99.75" customHeight="1" x14ac:dyDescent="0.25">
      <c r="U1" s="179" t="s">
        <v>271</v>
      </c>
      <c r="V1" s="179"/>
      <c r="W1" s="179"/>
      <c r="X1" s="108"/>
    </row>
    <row r="2" spans="1:34" ht="33" customHeight="1" x14ac:dyDescent="0.25">
      <c r="F2" s="106"/>
      <c r="G2" s="106"/>
      <c r="H2" s="106"/>
      <c r="I2" s="106"/>
      <c r="J2" s="106"/>
      <c r="U2" s="307" t="s">
        <v>210</v>
      </c>
      <c r="V2" s="307"/>
      <c r="W2" s="307"/>
      <c r="X2" s="307"/>
    </row>
    <row r="3" spans="1:34" ht="21.75" customHeight="1" x14ac:dyDescent="0.25">
      <c r="A3" s="308" t="s">
        <v>0</v>
      </c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</row>
    <row r="4" spans="1:34" ht="15" customHeight="1" x14ac:dyDescent="0.25"/>
    <row r="5" spans="1:34" ht="58.5" customHeight="1" x14ac:dyDescent="0.25">
      <c r="A5" s="235" t="s">
        <v>1</v>
      </c>
      <c r="B5" s="235" t="s">
        <v>2</v>
      </c>
      <c r="C5" s="164" t="s">
        <v>3</v>
      </c>
      <c r="D5" s="235" t="s">
        <v>4</v>
      </c>
      <c r="E5" s="164" t="s">
        <v>5</v>
      </c>
      <c r="F5" s="217" t="s">
        <v>6</v>
      </c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7"/>
      <c r="V5" s="217"/>
      <c r="W5" s="235" t="s">
        <v>7</v>
      </c>
      <c r="X5" s="234" t="s">
        <v>8</v>
      </c>
    </row>
    <row r="6" spans="1:34" ht="24" customHeight="1" x14ac:dyDescent="0.25">
      <c r="A6" s="235"/>
      <c r="B6" s="235"/>
      <c r="C6" s="164" t="s">
        <v>9</v>
      </c>
      <c r="D6" s="235"/>
      <c r="E6" s="164" t="s">
        <v>10</v>
      </c>
      <c r="F6" s="309" t="s">
        <v>151</v>
      </c>
      <c r="G6" s="310"/>
      <c r="H6" s="310"/>
      <c r="I6" s="310"/>
      <c r="J6" s="311"/>
      <c r="K6" s="312" t="s">
        <v>152</v>
      </c>
      <c r="L6" s="313"/>
      <c r="M6" s="313"/>
      <c r="N6" s="313"/>
      <c r="O6" s="314"/>
      <c r="P6" s="312" t="s">
        <v>247</v>
      </c>
      <c r="Q6" s="313"/>
      <c r="R6" s="313"/>
      <c r="S6" s="313"/>
      <c r="T6" s="313"/>
      <c r="U6" s="157" t="s">
        <v>248</v>
      </c>
      <c r="V6" s="157" t="s">
        <v>249</v>
      </c>
      <c r="W6" s="235"/>
      <c r="X6" s="234"/>
    </row>
    <row r="7" spans="1:34" x14ac:dyDescent="0.25">
      <c r="A7" s="166">
        <v>1</v>
      </c>
      <c r="B7" s="166">
        <v>2</v>
      </c>
      <c r="C7" s="166">
        <v>3</v>
      </c>
      <c r="D7" s="166">
        <v>4</v>
      </c>
      <c r="E7" s="166">
        <v>5</v>
      </c>
      <c r="F7" s="312">
        <v>6</v>
      </c>
      <c r="G7" s="313"/>
      <c r="H7" s="313"/>
      <c r="I7" s="313"/>
      <c r="J7" s="314"/>
      <c r="K7" s="315">
        <v>7</v>
      </c>
      <c r="L7" s="316"/>
      <c r="M7" s="316"/>
      <c r="N7" s="316"/>
      <c r="O7" s="317"/>
      <c r="P7" s="312">
        <v>8</v>
      </c>
      <c r="Q7" s="313"/>
      <c r="R7" s="313"/>
      <c r="S7" s="313"/>
      <c r="T7" s="313"/>
      <c r="U7" s="166">
        <v>9</v>
      </c>
      <c r="V7" s="157">
        <v>10</v>
      </c>
      <c r="W7" s="166">
        <v>11</v>
      </c>
      <c r="X7" s="111">
        <v>12</v>
      </c>
    </row>
    <row r="8" spans="1:34" ht="33" customHeight="1" x14ac:dyDescent="0.25">
      <c r="A8" s="318" t="s">
        <v>138</v>
      </c>
      <c r="B8" s="319"/>
      <c r="C8" s="319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20"/>
      <c r="X8" s="112"/>
    </row>
    <row r="9" spans="1:34" ht="27" customHeight="1" x14ac:dyDescent="0.25">
      <c r="A9" s="280" t="s">
        <v>11</v>
      </c>
      <c r="B9" s="245" t="s">
        <v>119</v>
      </c>
      <c r="C9" s="298" t="s">
        <v>239</v>
      </c>
      <c r="D9" s="112" t="s">
        <v>12</v>
      </c>
      <c r="E9" s="113">
        <f>E10+E11</f>
        <v>0</v>
      </c>
      <c r="F9" s="218">
        <f>F10+F11</f>
        <v>0</v>
      </c>
      <c r="G9" s="219"/>
      <c r="H9" s="219"/>
      <c r="I9" s="219"/>
      <c r="J9" s="220"/>
      <c r="K9" s="218">
        <f>K10+K11</f>
        <v>0</v>
      </c>
      <c r="L9" s="219"/>
      <c r="M9" s="219"/>
      <c r="N9" s="219"/>
      <c r="O9" s="220"/>
      <c r="P9" s="218">
        <f>P10+P11</f>
        <v>0</v>
      </c>
      <c r="Q9" s="219"/>
      <c r="R9" s="219"/>
      <c r="S9" s="219"/>
      <c r="T9" s="219"/>
      <c r="U9" s="113">
        <f>U10+U11</f>
        <v>0</v>
      </c>
      <c r="V9" s="113">
        <f>V10+V11</f>
        <v>0</v>
      </c>
      <c r="W9" s="298"/>
      <c r="X9" s="264"/>
      <c r="Y9" s="107" cm="1">
        <f t="array" ref="Y9:AC9">K9-'Приложение 1 (ред.4)'!K10:O10</f>
        <v>0</v>
      </c>
      <c r="Z9" s="107">
        <v>0</v>
      </c>
      <c r="AA9" s="106">
        <v>0</v>
      </c>
      <c r="AB9" s="106">
        <v>0</v>
      </c>
      <c r="AC9" s="106">
        <v>0</v>
      </c>
      <c r="AD9" s="107" cm="1">
        <f t="array" ref="AD9:AH9">P9-'Приложение 1 (ред.5) (3)'!P10:T10</f>
        <v>0</v>
      </c>
      <c r="AE9" s="107">
        <v>0</v>
      </c>
      <c r="AF9" s="106">
        <v>0</v>
      </c>
      <c r="AG9" s="106">
        <v>0</v>
      </c>
      <c r="AH9" s="106">
        <v>0</v>
      </c>
    </row>
    <row r="10" spans="1:34" ht="56.25" customHeight="1" x14ac:dyDescent="0.25">
      <c r="A10" s="280"/>
      <c r="B10" s="245"/>
      <c r="C10" s="298"/>
      <c r="D10" s="112" t="s">
        <v>13</v>
      </c>
      <c r="E10" s="113">
        <f>SUM(F10:V10)</f>
        <v>0</v>
      </c>
      <c r="F10" s="218">
        <f>F13</f>
        <v>0</v>
      </c>
      <c r="G10" s="219"/>
      <c r="H10" s="219"/>
      <c r="I10" s="219"/>
      <c r="J10" s="220"/>
      <c r="K10" s="218">
        <f t="shared" ref="K10:V11" si="0">K13</f>
        <v>0</v>
      </c>
      <c r="L10" s="219"/>
      <c r="M10" s="219"/>
      <c r="N10" s="219"/>
      <c r="O10" s="220"/>
      <c r="P10" s="218">
        <f t="shared" si="0"/>
        <v>0</v>
      </c>
      <c r="Q10" s="219"/>
      <c r="R10" s="219"/>
      <c r="S10" s="219"/>
      <c r="T10" s="219"/>
      <c r="U10" s="113">
        <f t="shared" si="0"/>
        <v>0</v>
      </c>
      <c r="V10" s="113">
        <f t="shared" si="0"/>
        <v>0</v>
      </c>
      <c r="W10" s="298"/>
      <c r="X10" s="264"/>
      <c r="Y10" s="107" cm="1">
        <f t="array" ref="Y10:AC10">K10-'Приложение 1 (ред.4)'!K11:O11</f>
        <v>0</v>
      </c>
      <c r="Z10" s="106">
        <v>0</v>
      </c>
      <c r="AA10" s="106">
        <v>0</v>
      </c>
      <c r="AB10" s="106">
        <v>0</v>
      </c>
      <c r="AC10" s="106">
        <v>0</v>
      </c>
      <c r="AD10" s="107" cm="1">
        <f t="array" ref="AD10:AH10">P10-'Приложение 1 (ред.5) (3)'!P11:T11</f>
        <v>0</v>
      </c>
      <c r="AE10" s="107">
        <v>0</v>
      </c>
      <c r="AF10" s="106">
        <v>0</v>
      </c>
      <c r="AG10" s="106">
        <v>0</v>
      </c>
      <c r="AH10" s="106">
        <v>0</v>
      </c>
    </row>
    <row r="11" spans="1:34" ht="52.5" customHeight="1" x14ac:dyDescent="0.25">
      <c r="A11" s="280"/>
      <c r="B11" s="245"/>
      <c r="C11" s="298"/>
      <c r="D11" s="112" t="s">
        <v>14</v>
      </c>
      <c r="E11" s="113">
        <f>SUM(F11:V11)</f>
        <v>0</v>
      </c>
      <c r="F11" s="218">
        <f>F14</f>
        <v>0</v>
      </c>
      <c r="G11" s="219"/>
      <c r="H11" s="219"/>
      <c r="I11" s="219"/>
      <c r="J11" s="220"/>
      <c r="K11" s="218">
        <f t="shared" si="0"/>
        <v>0</v>
      </c>
      <c r="L11" s="219"/>
      <c r="M11" s="219"/>
      <c r="N11" s="219"/>
      <c r="O11" s="220"/>
      <c r="P11" s="218">
        <f t="shared" si="0"/>
        <v>0</v>
      </c>
      <c r="Q11" s="219"/>
      <c r="R11" s="219"/>
      <c r="S11" s="219"/>
      <c r="T11" s="219"/>
      <c r="U11" s="113">
        <f t="shared" si="0"/>
        <v>0</v>
      </c>
      <c r="V11" s="113">
        <f t="shared" si="0"/>
        <v>0</v>
      </c>
      <c r="W11" s="298"/>
      <c r="X11" s="264"/>
      <c r="Y11" s="107" cm="1">
        <f t="array" ref="Y11:AC11">K11-'Приложение 1 (ред.4)'!K12:O12</f>
        <v>0</v>
      </c>
      <c r="Z11" s="106">
        <v>0</v>
      </c>
      <c r="AA11" s="106">
        <v>0</v>
      </c>
      <c r="AB11" s="106">
        <v>0</v>
      </c>
      <c r="AC11" s="106">
        <v>0</v>
      </c>
      <c r="AD11" s="107" cm="1">
        <f t="array" ref="AD11:AH11">P11-'Приложение 1 (ред.5) (3)'!P12:T12</f>
        <v>0</v>
      </c>
      <c r="AE11" s="107">
        <v>0</v>
      </c>
      <c r="AF11" s="106">
        <v>0</v>
      </c>
      <c r="AG11" s="106">
        <v>0</v>
      </c>
      <c r="AH11" s="106">
        <v>0</v>
      </c>
    </row>
    <row r="12" spans="1:34" ht="18.75" customHeight="1" x14ac:dyDescent="0.25">
      <c r="A12" s="236" t="s">
        <v>15</v>
      </c>
      <c r="B12" s="234" t="s">
        <v>90</v>
      </c>
      <c r="C12" s="243" t="s">
        <v>239</v>
      </c>
      <c r="D12" s="169" t="s">
        <v>12</v>
      </c>
      <c r="E12" s="114">
        <f>SUM(E13:E14)</f>
        <v>0</v>
      </c>
      <c r="F12" s="214">
        <f>SUM(F13:F14)</f>
        <v>0</v>
      </c>
      <c r="G12" s="215"/>
      <c r="H12" s="215"/>
      <c r="I12" s="215"/>
      <c r="J12" s="216"/>
      <c r="K12" s="214">
        <f>SUM(K13:K14)</f>
        <v>0</v>
      </c>
      <c r="L12" s="215"/>
      <c r="M12" s="215"/>
      <c r="N12" s="215"/>
      <c r="O12" s="216"/>
      <c r="P12" s="214">
        <f>SUM(P13:P14)</f>
        <v>0</v>
      </c>
      <c r="Q12" s="215"/>
      <c r="R12" s="215"/>
      <c r="S12" s="215"/>
      <c r="T12" s="215"/>
      <c r="U12" s="114">
        <f>SUM(U13:U14)</f>
        <v>0</v>
      </c>
      <c r="V12" s="114">
        <f>SUM(V13:V14)</f>
        <v>0</v>
      </c>
      <c r="W12" s="235" t="s">
        <v>104</v>
      </c>
      <c r="X12" s="234" t="s">
        <v>120</v>
      </c>
      <c r="Y12" s="107" cm="1">
        <f t="array" ref="Y12:AC12">K12-'Приложение 1 (ред.4)'!K13:O13</f>
        <v>0</v>
      </c>
      <c r="Z12" s="106">
        <v>0</v>
      </c>
      <c r="AA12" s="106">
        <v>0</v>
      </c>
      <c r="AB12" s="106">
        <v>0</v>
      </c>
      <c r="AC12" s="106">
        <v>0</v>
      </c>
      <c r="AD12" s="107" cm="1">
        <f t="array" ref="AD12:AH12">P12-'Приложение 1 (ред.5) (3)'!P13:T13</f>
        <v>0</v>
      </c>
      <c r="AE12" s="107">
        <v>0</v>
      </c>
      <c r="AF12" s="106">
        <v>0</v>
      </c>
      <c r="AG12" s="106">
        <v>0</v>
      </c>
      <c r="AH12" s="106">
        <v>0</v>
      </c>
    </row>
    <row r="13" spans="1:34" ht="37.5" customHeight="1" x14ac:dyDescent="0.25">
      <c r="A13" s="237"/>
      <c r="B13" s="234"/>
      <c r="C13" s="243"/>
      <c r="D13" s="169" t="s">
        <v>13</v>
      </c>
      <c r="E13" s="114">
        <f>SUM(F13:V13)</f>
        <v>0</v>
      </c>
      <c r="F13" s="214">
        <v>0</v>
      </c>
      <c r="G13" s="215"/>
      <c r="H13" s="215"/>
      <c r="I13" s="215"/>
      <c r="J13" s="216"/>
      <c r="K13" s="214">
        <v>0</v>
      </c>
      <c r="L13" s="215"/>
      <c r="M13" s="215"/>
      <c r="N13" s="215"/>
      <c r="O13" s="216"/>
      <c r="P13" s="214">
        <v>0</v>
      </c>
      <c r="Q13" s="215"/>
      <c r="R13" s="215"/>
      <c r="S13" s="215"/>
      <c r="T13" s="215"/>
      <c r="U13" s="114">
        <v>0</v>
      </c>
      <c r="V13" s="114">
        <v>0</v>
      </c>
      <c r="W13" s="235"/>
      <c r="X13" s="234"/>
      <c r="Y13" s="107" cm="1">
        <f t="array" ref="Y13:AC13">K13-'Приложение 1 (ред.4)'!K14:O14</f>
        <v>0</v>
      </c>
      <c r="Z13" s="106">
        <v>0</v>
      </c>
      <c r="AA13" s="106">
        <v>0</v>
      </c>
      <c r="AB13" s="106">
        <v>0</v>
      </c>
      <c r="AC13" s="106">
        <v>0</v>
      </c>
      <c r="AD13" s="107" cm="1">
        <f t="array" ref="AD13:AH13">P13-'Приложение 1 (ред.5) (3)'!P14:T14</f>
        <v>0</v>
      </c>
      <c r="AE13" s="107">
        <v>0</v>
      </c>
      <c r="AF13" s="106">
        <v>0</v>
      </c>
      <c r="AG13" s="106">
        <v>0</v>
      </c>
      <c r="AH13" s="106">
        <v>0</v>
      </c>
    </row>
    <row r="14" spans="1:34" ht="49.5" customHeight="1" x14ac:dyDescent="0.25">
      <c r="A14" s="237"/>
      <c r="B14" s="234"/>
      <c r="C14" s="243"/>
      <c r="D14" s="169" t="s">
        <v>14</v>
      </c>
      <c r="E14" s="114">
        <f>SUM(F14:V14)</f>
        <v>0</v>
      </c>
      <c r="F14" s="214">
        <v>0</v>
      </c>
      <c r="G14" s="215"/>
      <c r="H14" s="215"/>
      <c r="I14" s="215"/>
      <c r="J14" s="216"/>
      <c r="K14" s="214">
        <v>0</v>
      </c>
      <c r="L14" s="215"/>
      <c r="M14" s="215"/>
      <c r="N14" s="215"/>
      <c r="O14" s="216"/>
      <c r="P14" s="214">
        <v>0</v>
      </c>
      <c r="Q14" s="215"/>
      <c r="R14" s="215"/>
      <c r="S14" s="215"/>
      <c r="T14" s="215"/>
      <c r="U14" s="114">
        <v>0</v>
      </c>
      <c r="V14" s="114">
        <v>0</v>
      </c>
      <c r="W14" s="235"/>
      <c r="X14" s="234"/>
      <c r="Y14" s="107" cm="1">
        <f t="array" ref="Y14:AC14">K14-'Приложение 1 (ред.4)'!K15:O15</f>
        <v>0</v>
      </c>
      <c r="Z14" s="106">
        <v>0</v>
      </c>
      <c r="AA14" s="106">
        <v>0</v>
      </c>
      <c r="AB14" s="106">
        <v>0</v>
      </c>
      <c r="AC14" s="106">
        <v>0</v>
      </c>
      <c r="AD14" s="107" cm="1">
        <f t="array" ref="AD14:AH14">P14-'Приложение 1 (ред.5) (3)'!P15:T15</f>
        <v>0</v>
      </c>
      <c r="AE14" s="107">
        <v>0</v>
      </c>
      <c r="AF14" s="106">
        <v>0</v>
      </c>
      <c r="AG14" s="106">
        <v>0</v>
      </c>
      <c r="AH14" s="106">
        <v>0</v>
      </c>
    </row>
    <row r="15" spans="1:34" x14ac:dyDescent="0.25">
      <c r="A15" s="237"/>
      <c r="B15" s="295" t="s">
        <v>256</v>
      </c>
      <c r="C15" s="235" t="s">
        <v>124</v>
      </c>
      <c r="D15" s="183" t="s">
        <v>124</v>
      </c>
      <c r="E15" s="186" t="s">
        <v>5</v>
      </c>
      <c r="F15" s="217" t="s">
        <v>242</v>
      </c>
      <c r="G15" s="217" t="s">
        <v>126</v>
      </c>
      <c r="H15" s="217"/>
      <c r="I15" s="217"/>
      <c r="J15" s="217"/>
      <c r="K15" s="210">
        <v>2027</v>
      </c>
      <c r="L15" s="230" t="s">
        <v>190</v>
      </c>
      <c r="M15" s="231"/>
      <c r="N15" s="231"/>
      <c r="O15" s="232"/>
      <c r="P15" s="210">
        <v>2028</v>
      </c>
      <c r="Q15" s="230" t="s">
        <v>190</v>
      </c>
      <c r="R15" s="231"/>
      <c r="S15" s="231"/>
      <c r="T15" s="232"/>
      <c r="U15" s="210">
        <v>2029</v>
      </c>
      <c r="V15" s="210">
        <v>2030</v>
      </c>
      <c r="W15" s="246" t="s">
        <v>124</v>
      </c>
      <c r="X15" s="246" t="s">
        <v>124</v>
      </c>
      <c r="Y15" s="107" t="e" cm="1">
        <f t="array" ref="Y15:AC15">K15-'Приложение 1 (ред.4)'!K16:O16</f>
        <v>#VALUE!</v>
      </c>
      <c r="Z15" s="106" t="e">
        <v>#VALUE!</v>
      </c>
      <c r="AA15" s="106">
        <v>2027</v>
      </c>
      <c r="AB15" s="106">
        <v>2027</v>
      </c>
      <c r="AC15" s="106">
        <v>2027</v>
      </c>
      <c r="AD15" s="107" t="e" cm="1">
        <f t="array" ref="AD15:AH15">P15-'Приложение 1 (ред.5) (3)'!P16:T16</f>
        <v>#VALUE!</v>
      </c>
      <c r="AE15" s="107" t="e">
        <v>#VALUE!</v>
      </c>
      <c r="AF15" s="106">
        <v>2028</v>
      </c>
      <c r="AG15" s="106">
        <v>2028</v>
      </c>
      <c r="AH15" s="106">
        <v>2028</v>
      </c>
    </row>
    <row r="16" spans="1:34" ht="31.5" x14ac:dyDescent="0.25">
      <c r="A16" s="237"/>
      <c r="B16" s="296"/>
      <c r="C16" s="235"/>
      <c r="D16" s="184"/>
      <c r="E16" s="188"/>
      <c r="F16" s="217"/>
      <c r="G16" s="152" t="s">
        <v>243</v>
      </c>
      <c r="H16" s="152" t="s">
        <v>244</v>
      </c>
      <c r="I16" s="152" t="s">
        <v>245</v>
      </c>
      <c r="J16" s="152" t="s">
        <v>246</v>
      </c>
      <c r="K16" s="211"/>
      <c r="L16" s="156" t="s">
        <v>191</v>
      </c>
      <c r="M16" s="156" t="s">
        <v>192</v>
      </c>
      <c r="N16" s="156" t="s">
        <v>193</v>
      </c>
      <c r="O16" s="156" t="s">
        <v>194</v>
      </c>
      <c r="P16" s="211"/>
      <c r="Q16" s="156" t="s">
        <v>191</v>
      </c>
      <c r="R16" s="156" t="s">
        <v>192</v>
      </c>
      <c r="S16" s="156" t="s">
        <v>193</v>
      </c>
      <c r="T16" s="156" t="s">
        <v>194</v>
      </c>
      <c r="U16" s="211"/>
      <c r="V16" s="211"/>
      <c r="W16" s="247"/>
      <c r="X16" s="247"/>
      <c r="Y16" s="107" cm="1">
        <f t="array" ref="Y16:AC16">K16-'Приложение 1 (ред.4)'!K17:O17</f>
        <v>0</v>
      </c>
      <c r="Z16" s="106" t="e">
        <v>#VALUE!</v>
      </c>
      <c r="AA16" s="106" t="e">
        <v>#VALUE!</v>
      </c>
      <c r="AB16" s="106" t="e">
        <v>#VALUE!</v>
      </c>
      <c r="AC16" s="106" t="e">
        <v>#VALUE!</v>
      </c>
      <c r="AD16" s="107" t="e" cm="1">
        <f t="array" ref="AD16:AH16">P16-'Приложение 1 (ред.5) (3)'!P17:T17</f>
        <v>#VALUE!</v>
      </c>
      <c r="AE16" s="107" t="e">
        <v>#VALUE!</v>
      </c>
      <c r="AF16" s="106" t="e">
        <v>#VALUE!</v>
      </c>
      <c r="AG16" s="106" t="e">
        <v>#VALUE!</v>
      </c>
      <c r="AH16" s="106" t="e">
        <v>#VALUE!</v>
      </c>
    </row>
    <row r="17" spans="1:35" x14ac:dyDescent="0.25">
      <c r="A17" s="238"/>
      <c r="B17" s="297"/>
      <c r="C17" s="235"/>
      <c r="D17" s="185"/>
      <c r="E17" s="115">
        <v>1</v>
      </c>
      <c r="F17" s="166">
        <v>1</v>
      </c>
      <c r="G17" s="166" t="s">
        <v>131</v>
      </c>
      <c r="H17" s="166" t="s">
        <v>131</v>
      </c>
      <c r="I17" s="166" t="s">
        <v>131</v>
      </c>
      <c r="J17" s="166">
        <v>1</v>
      </c>
      <c r="K17" s="166">
        <v>1</v>
      </c>
      <c r="L17" s="166" t="s">
        <v>131</v>
      </c>
      <c r="M17" s="166" t="s">
        <v>131</v>
      </c>
      <c r="N17" s="166" t="s">
        <v>131</v>
      </c>
      <c r="O17" s="166">
        <v>1</v>
      </c>
      <c r="P17" s="166">
        <v>1</v>
      </c>
      <c r="Q17" s="166" t="s">
        <v>131</v>
      </c>
      <c r="R17" s="166" t="s">
        <v>131</v>
      </c>
      <c r="S17" s="166" t="s">
        <v>131</v>
      </c>
      <c r="T17" s="166">
        <v>1</v>
      </c>
      <c r="U17" s="115">
        <v>1</v>
      </c>
      <c r="V17" s="116">
        <v>1</v>
      </c>
      <c r="W17" s="248"/>
      <c r="X17" s="248"/>
      <c r="Y17" s="107" cm="1">
        <f t="array" ref="Y17:AC17">K17-'Приложение 1 (ред.4)'!K18:O18</f>
        <v>0</v>
      </c>
      <c r="Z17" s="106" t="e">
        <v>#VALUE!</v>
      </c>
      <c r="AA17" s="106" t="e">
        <v>#VALUE!</v>
      </c>
      <c r="AB17" s="106" t="e">
        <v>#VALUE!</v>
      </c>
      <c r="AC17" s="106">
        <v>0</v>
      </c>
      <c r="AD17" s="107" cm="1">
        <f t="array" ref="AD17:AH17">P17-'Приложение 1 (ред.5) (3)'!P18:T18</f>
        <v>0</v>
      </c>
      <c r="AE17" s="107" t="e">
        <v>#VALUE!</v>
      </c>
      <c r="AF17" s="106" t="e">
        <v>#VALUE!</v>
      </c>
      <c r="AG17" s="106" t="e">
        <v>#VALUE!</v>
      </c>
      <c r="AH17" s="106">
        <v>0</v>
      </c>
    </row>
    <row r="18" spans="1:35" ht="29.25" customHeight="1" x14ac:dyDescent="0.25">
      <c r="A18" s="280" t="s">
        <v>17</v>
      </c>
      <c r="B18" s="245" t="s">
        <v>118</v>
      </c>
      <c r="C18" s="298" t="s">
        <v>239</v>
      </c>
      <c r="D18" s="112" t="s">
        <v>12</v>
      </c>
      <c r="E18" s="113">
        <f t="shared" ref="E18:E23" si="1">SUM(F18:V18)</f>
        <v>7685</v>
      </c>
      <c r="F18" s="218">
        <f>F19+F20</f>
        <v>1537</v>
      </c>
      <c r="G18" s="219"/>
      <c r="H18" s="219"/>
      <c r="I18" s="219"/>
      <c r="J18" s="220"/>
      <c r="K18" s="218">
        <f t="shared" ref="K18:V18" si="2">K19+K20</f>
        <v>1537</v>
      </c>
      <c r="L18" s="219"/>
      <c r="M18" s="219"/>
      <c r="N18" s="219"/>
      <c r="O18" s="220"/>
      <c r="P18" s="218">
        <f t="shared" si="2"/>
        <v>1537</v>
      </c>
      <c r="Q18" s="219"/>
      <c r="R18" s="219"/>
      <c r="S18" s="219"/>
      <c r="T18" s="220"/>
      <c r="U18" s="113">
        <f t="shared" si="2"/>
        <v>1537</v>
      </c>
      <c r="V18" s="113">
        <f t="shared" si="2"/>
        <v>1537</v>
      </c>
      <c r="W18" s="298"/>
      <c r="X18" s="264"/>
      <c r="Y18" s="107" cm="1">
        <f t="array" ref="Y18:AC18">K18-'Приложение 1 (ред.4)'!K19:O19</f>
        <v>692</v>
      </c>
      <c r="Z18" s="106">
        <v>1537</v>
      </c>
      <c r="AA18" s="107">
        <v>1537</v>
      </c>
      <c r="AB18" s="107">
        <v>1537</v>
      </c>
      <c r="AC18" s="107">
        <v>1537</v>
      </c>
      <c r="AD18" s="107" cm="1">
        <f t="array" ref="AD18:AH18">P18-'Приложение 1 (ред.5) (3)'!P19:T19</f>
        <v>487</v>
      </c>
      <c r="AE18" s="107">
        <v>1537</v>
      </c>
      <c r="AF18" s="106">
        <v>1537</v>
      </c>
      <c r="AG18" s="106">
        <v>1537</v>
      </c>
      <c r="AH18" s="106">
        <v>1537</v>
      </c>
    </row>
    <row r="19" spans="1:35" ht="48" customHeight="1" x14ac:dyDescent="0.25">
      <c r="A19" s="280"/>
      <c r="B19" s="245"/>
      <c r="C19" s="298"/>
      <c r="D19" s="112" t="s">
        <v>13</v>
      </c>
      <c r="E19" s="113">
        <f t="shared" si="1"/>
        <v>0</v>
      </c>
      <c r="F19" s="218">
        <f>F22</f>
        <v>0</v>
      </c>
      <c r="G19" s="219"/>
      <c r="H19" s="219"/>
      <c r="I19" s="219"/>
      <c r="J19" s="220"/>
      <c r="K19" s="218">
        <f t="shared" ref="K19:V20" si="3">K22</f>
        <v>0</v>
      </c>
      <c r="L19" s="219"/>
      <c r="M19" s="219"/>
      <c r="N19" s="219"/>
      <c r="O19" s="220"/>
      <c r="P19" s="218">
        <f t="shared" si="3"/>
        <v>0</v>
      </c>
      <c r="Q19" s="219"/>
      <c r="R19" s="219"/>
      <c r="S19" s="219"/>
      <c r="T19" s="220"/>
      <c r="U19" s="113">
        <f t="shared" si="3"/>
        <v>0</v>
      </c>
      <c r="V19" s="113">
        <f t="shared" si="3"/>
        <v>0</v>
      </c>
      <c r="W19" s="298"/>
      <c r="X19" s="264"/>
      <c r="Y19" s="107" cm="1">
        <f t="array" ref="Y19:AC19">K19-'Приложение 1 (ред.4)'!K20:O20</f>
        <v>0</v>
      </c>
      <c r="Z19" s="106">
        <v>0</v>
      </c>
      <c r="AA19" s="107">
        <v>0</v>
      </c>
      <c r="AB19" s="107">
        <v>0</v>
      </c>
      <c r="AC19" s="107">
        <v>0</v>
      </c>
      <c r="AD19" s="107" cm="1">
        <f t="array" ref="AD19:AH19">P19-'Приложение 1 (ред.5) (3)'!P20:T20</f>
        <v>0</v>
      </c>
      <c r="AE19" s="107">
        <v>0</v>
      </c>
      <c r="AF19" s="106">
        <v>0</v>
      </c>
      <c r="AG19" s="106">
        <v>0</v>
      </c>
      <c r="AH19" s="106">
        <v>0</v>
      </c>
    </row>
    <row r="20" spans="1:35" ht="54.75" customHeight="1" x14ac:dyDescent="0.25">
      <c r="A20" s="280"/>
      <c r="B20" s="245"/>
      <c r="C20" s="298"/>
      <c r="D20" s="112" t="s">
        <v>14</v>
      </c>
      <c r="E20" s="113">
        <f t="shared" si="1"/>
        <v>7685</v>
      </c>
      <c r="F20" s="218">
        <f>F23</f>
        <v>1537</v>
      </c>
      <c r="G20" s="219"/>
      <c r="H20" s="219"/>
      <c r="I20" s="219"/>
      <c r="J20" s="220"/>
      <c r="K20" s="218">
        <f t="shared" si="3"/>
        <v>1537</v>
      </c>
      <c r="L20" s="219"/>
      <c r="M20" s="219"/>
      <c r="N20" s="219"/>
      <c r="O20" s="220"/>
      <c r="P20" s="218">
        <f t="shared" si="3"/>
        <v>1537</v>
      </c>
      <c r="Q20" s="219"/>
      <c r="R20" s="219"/>
      <c r="S20" s="219"/>
      <c r="T20" s="220"/>
      <c r="U20" s="113">
        <f t="shared" si="3"/>
        <v>1537</v>
      </c>
      <c r="V20" s="113">
        <f t="shared" si="3"/>
        <v>1537</v>
      </c>
      <c r="W20" s="298"/>
      <c r="X20" s="264"/>
      <c r="Y20" s="107" cm="1">
        <f t="array" ref="Y20:AC20">K20-'Приложение 1 (ред.4)'!K21:O21</f>
        <v>692</v>
      </c>
      <c r="Z20" s="106">
        <v>1537</v>
      </c>
      <c r="AA20" s="107">
        <v>1537</v>
      </c>
      <c r="AB20" s="107">
        <v>1537</v>
      </c>
      <c r="AC20" s="107">
        <v>1537</v>
      </c>
      <c r="AD20" s="107" cm="1">
        <f t="array" ref="AD20:AH20">P20-'Приложение 1 (ред.5) (3)'!P21:T21</f>
        <v>487</v>
      </c>
      <c r="AE20" s="107">
        <v>1537</v>
      </c>
      <c r="AF20" s="106">
        <v>1537</v>
      </c>
      <c r="AG20" s="106">
        <v>1537</v>
      </c>
      <c r="AH20" s="106">
        <v>1537</v>
      </c>
    </row>
    <row r="21" spans="1:35" ht="32.25" customHeight="1" x14ac:dyDescent="0.25">
      <c r="A21" s="236" t="s">
        <v>44</v>
      </c>
      <c r="B21" s="234" t="s">
        <v>220</v>
      </c>
      <c r="C21" s="243" t="s">
        <v>239</v>
      </c>
      <c r="D21" s="169" t="s">
        <v>12</v>
      </c>
      <c r="E21" s="114">
        <f t="shared" si="1"/>
        <v>7685</v>
      </c>
      <c r="F21" s="214">
        <f>F22+F23</f>
        <v>1537</v>
      </c>
      <c r="G21" s="215"/>
      <c r="H21" s="215"/>
      <c r="I21" s="215"/>
      <c r="J21" s="216"/>
      <c r="K21" s="214">
        <f>K22+K23</f>
        <v>1537</v>
      </c>
      <c r="L21" s="215"/>
      <c r="M21" s="215"/>
      <c r="N21" s="215"/>
      <c r="O21" s="216"/>
      <c r="P21" s="214">
        <f>P22+P23</f>
        <v>1537</v>
      </c>
      <c r="Q21" s="215"/>
      <c r="R21" s="215"/>
      <c r="S21" s="215"/>
      <c r="T21" s="216"/>
      <c r="U21" s="114">
        <f>U22+U23</f>
        <v>1537</v>
      </c>
      <c r="V21" s="114">
        <f>V22+V23</f>
        <v>1537</v>
      </c>
      <c r="W21" s="235" t="s">
        <v>104</v>
      </c>
      <c r="X21" s="221" t="s">
        <v>121</v>
      </c>
      <c r="Y21" s="107" cm="1">
        <f t="array" ref="Y21:AC21">K21-'Приложение 1 (ред.4)'!K22:O22</f>
        <v>692</v>
      </c>
      <c r="Z21" s="106">
        <v>1537</v>
      </c>
      <c r="AA21" s="107">
        <v>1537</v>
      </c>
      <c r="AB21" s="107">
        <v>1537</v>
      </c>
      <c r="AC21" s="107">
        <v>1537</v>
      </c>
      <c r="AD21" s="107" cm="1">
        <f t="array" ref="AD21:AH21">P21-'Приложение 1 (ред.5) (3)'!P22:T22</f>
        <v>487</v>
      </c>
      <c r="AE21" s="107">
        <v>1537</v>
      </c>
      <c r="AF21" s="106">
        <v>1537</v>
      </c>
      <c r="AG21" s="106">
        <v>1537</v>
      </c>
      <c r="AH21" s="106">
        <v>1537</v>
      </c>
    </row>
    <row r="22" spans="1:35" ht="45" customHeight="1" x14ac:dyDescent="0.25">
      <c r="A22" s="237"/>
      <c r="B22" s="234"/>
      <c r="C22" s="243"/>
      <c r="D22" s="169" t="s">
        <v>13</v>
      </c>
      <c r="E22" s="114">
        <f t="shared" si="1"/>
        <v>0</v>
      </c>
      <c r="F22" s="214">
        <v>0</v>
      </c>
      <c r="G22" s="215"/>
      <c r="H22" s="215"/>
      <c r="I22" s="215"/>
      <c r="J22" s="216"/>
      <c r="K22" s="214">
        <v>0</v>
      </c>
      <c r="L22" s="215"/>
      <c r="M22" s="215"/>
      <c r="N22" s="215"/>
      <c r="O22" s="216"/>
      <c r="P22" s="214">
        <v>0</v>
      </c>
      <c r="Q22" s="215"/>
      <c r="R22" s="215"/>
      <c r="S22" s="215"/>
      <c r="T22" s="216"/>
      <c r="U22" s="114">
        <v>0</v>
      </c>
      <c r="V22" s="114">
        <v>0</v>
      </c>
      <c r="W22" s="235"/>
      <c r="X22" s="222"/>
      <c r="Y22" s="107" cm="1">
        <f t="array" ref="Y22:AC22">K22-'Приложение 1 (ред.4)'!K23:O23</f>
        <v>0</v>
      </c>
      <c r="Z22" s="106">
        <v>0</v>
      </c>
      <c r="AA22" s="107">
        <v>0</v>
      </c>
      <c r="AB22" s="107">
        <v>0</v>
      </c>
      <c r="AC22" s="107">
        <v>0</v>
      </c>
      <c r="AD22" s="107" cm="1">
        <f t="array" ref="AD22:AH22">P22-'Приложение 1 (ред.5) (3)'!P23:T23</f>
        <v>0</v>
      </c>
      <c r="AE22" s="107">
        <v>0</v>
      </c>
      <c r="AF22" s="106">
        <v>0</v>
      </c>
      <c r="AG22" s="106">
        <v>0</v>
      </c>
      <c r="AH22" s="106">
        <v>0</v>
      </c>
    </row>
    <row r="23" spans="1:35" ht="71.25" customHeight="1" x14ac:dyDescent="0.25">
      <c r="A23" s="237"/>
      <c r="B23" s="234"/>
      <c r="C23" s="243"/>
      <c r="D23" s="169" t="s">
        <v>14</v>
      </c>
      <c r="E23" s="114">
        <f t="shared" si="1"/>
        <v>7685</v>
      </c>
      <c r="F23" s="214">
        <v>1537</v>
      </c>
      <c r="G23" s="215"/>
      <c r="H23" s="215"/>
      <c r="I23" s="215"/>
      <c r="J23" s="216"/>
      <c r="K23" s="214">
        <v>1537</v>
      </c>
      <c r="L23" s="215"/>
      <c r="M23" s="215"/>
      <c r="N23" s="215"/>
      <c r="O23" s="216"/>
      <c r="P23" s="214">
        <v>1537</v>
      </c>
      <c r="Q23" s="215"/>
      <c r="R23" s="215"/>
      <c r="S23" s="215"/>
      <c r="T23" s="216"/>
      <c r="U23" s="114">
        <v>1537</v>
      </c>
      <c r="V23" s="114">
        <v>1537</v>
      </c>
      <c r="W23" s="235"/>
      <c r="X23" s="222"/>
      <c r="Y23" s="107" cm="1">
        <f t="array" ref="Y23:AC23">K23-'Приложение 1 (ред.4)'!K24:O24</f>
        <v>692</v>
      </c>
      <c r="Z23" s="106">
        <v>1537</v>
      </c>
      <c r="AA23" s="107">
        <v>1537</v>
      </c>
      <c r="AB23" s="107">
        <v>1537</v>
      </c>
      <c r="AC23" s="107">
        <v>1537</v>
      </c>
      <c r="AD23" s="107" cm="1">
        <f t="array" ref="AD23:AH23">P23-'Приложение 1 (ред.5) (3)'!P24:T24</f>
        <v>487</v>
      </c>
      <c r="AE23" s="107">
        <v>1537</v>
      </c>
      <c r="AF23" s="106">
        <v>1537</v>
      </c>
      <c r="AG23" s="106">
        <v>1537</v>
      </c>
      <c r="AH23" s="106">
        <v>1537</v>
      </c>
    </row>
    <row r="24" spans="1:35" ht="15.75" customHeight="1" x14ac:dyDescent="0.25">
      <c r="A24" s="237"/>
      <c r="B24" s="295" t="s">
        <v>257</v>
      </c>
      <c r="C24" s="235" t="s">
        <v>124</v>
      </c>
      <c r="D24" s="183" t="s">
        <v>124</v>
      </c>
      <c r="E24" s="186" t="s">
        <v>5</v>
      </c>
      <c r="F24" s="186" t="s">
        <v>151</v>
      </c>
      <c r="G24" s="217" t="s">
        <v>126</v>
      </c>
      <c r="H24" s="217"/>
      <c r="I24" s="217"/>
      <c r="J24" s="217"/>
      <c r="K24" s="210">
        <v>2027</v>
      </c>
      <c r="L24" s="230" t="s">
        <v>190</v>
      </c>
      <c r="M24" s="231"/>
      <c r="N24" s="231"/>
      <c r="O24" s="232"/>
      <c r="P24" s="210">
        <v>2028</v>
      </c>
      <c r="Q24" s="230" t="s">
        <v>190</v>
      </c>
      <c r="R24" s="231"/>
      <c r="S24" s="231"/>
      <c r="T24" s="232"/>
      <c r="U24" s="210">
        <v>2029</v>
      </c>
      <c r="V24" s="210">
        <v>2030</v>
      </c>
      <c r="W24" s="246" t="s">
        <v>124</v>
      </c>
      <c r="X24" s="222"/>
      <c r="Y24" s="107" t="e" cm="1">
        <f t="array" ref="Y24:AC24">K24-'Приложение 1 (ред.4)'!K25:O25</f>
        <v>#VALUE!</v>
      </c>
      <c r="Z24" s="106" t="e">
        <v>#VALUE!</v>
      </c>
      <c r="AA24" s="107">
        <v>2027</v>
      </c>
      <c r="AB24" s="107">
        <v>2027</v>
      </c>
      <c r="AC24" s="107">
        <v>2027</v>
      </c>
      <c r="AD24" s="107" t="e" cm="1">
        <f t="array" ref="AD24:AH24">P24-'Приложение 1 (ред.5) (3)'!P25:T25</f>
        <v>#VALUE!</v>
      </c>
      <c r="AE24" s="107" t="e">
        <v>#VALUE!</v>
      </c>
      <c r="AF24" s="106">
        <v>2028</v>
      </c>
      <c r="AG24" s="106">
        <v>2028</v>
      </c>
      <c r="AH24" s="106">
        <v>2028</v>
      </c>
    </row>
    <row r="25" spans="1:35" ht="31.5" x14ac:dyDescent="0.25">
      <c r="A25" s="237"/>
      <c r="B25" s="296"/>
      <c r="C25" s="235"/>
      <c r="D25" s="184"/>
      <c r="E25" s="188"/>
      <c r="F25" s="188"/>
      <c r="G25" s="152" t="s">
        <v>243</v>
      </c>
      <c r="H25" s="152" t="s">
        <v>244</v>
      </c>
      <c r="I25" s="152" t="s">
        <v>245</v>
      </c>
      <c r="J25" s="152" t="s">
        <v>246</v>
      </c>
      <c r="K25" s="211"/>
      <c r="L25" s="156" t="s">
        <v>191</v>
      </c>
      <c r="M25" s="156" t="s">
        <v>192</v>
      </c>
      <c r="N25" s="156" t="s">
        <v>193</v>
      </c>
      <c r="O25" s="156" t="s">
        <v>194</v>
      </c>
      <c r="P25" s="211"/>
      <c r="Q25" s="156" t="s">
        <v>191</v>
      </c>
      <c r="R25" s="156" t="s">
        <v>192</v>
      </c>
      <c r="S25" s="156" t="s">
        <v>193</v>
      </c>
      <c r="T25" s="156" t="s">
        <v>194</v>
      </c>
      <c r="U25" s="211"/>
      <c r="V25" s="211"/>
      <c r="W25" s="247"/>
      <c r="X25" s="222"/>
      <c r="Y25" s="107" cm="1">
        <f t="array" ref="Y25:AC25">K25-'Приложение 1 (ред.4)'!K26:O26</f>
        <v>0</v>
      </c>
      <c r="Z25" s="106" t="e">
        <v>#VALUE!</v>
      </c>
      <c r="AA25" s="107" t="e">
        <v>#VALUE!</v>
      </c>
      <c r="AB25" s="107" t="e">
        <v>#VALUE!</v>
      </c>
      <c r="AC25" s="107" t="e">
        <v>#VALUE!</v>
      </c>
      <c r="AD25" s="107" t="e" cm="1">
        <f t="array" ref="AD25:AH25">P25-'Приложение 1 (ред.5) (3)'!P26:T26</f>
        <v>#VALUE!</v>
      </c>
      <c r="AE25" s="107" t="e">
        <v>#VALUE!</v>
      </c>
      <c r="AF25" s="106" t="e">
        <v>#VALUE!</v>
      </c>
      <c r="AG25" s="106" t="e">
        <v>#VALUE!</v>
      </c>
      <c r="AH25" s="106" t="e">
        <v>#VALUE!</v>
      </c>
      <c r="AI25" s="146" t="s">
        <v>255</v>
      </c>
    </row>
    <row r="26" spans="1:35" ht="65.25" customHeight="1" x14ac:dyDescent="0.25">
      <c r="A26" s="238"/>
      <c r="B26" s="297"/>
      <c r="C26" s="235"/>
      <c r="D26" s="185"/>
      <c r="E26" s="115">
        <v>1</v>
      </c>
      <c r="F26" s="173">
        <v>1</v>
      </c>
      <c r="G26" s="166">
        <v>1</v>
      </c>
      <c r="H26" s="166">
        <v>1</v>
      </c>
      <c r="I26" s="166">
        <v>1</v>
      </c>
      <c r="J26" s="166">
        <v>1</v>
      </c>
      <c r="K26" s="166">
        <v>1</v>
      </c>
      <c r="L26" s="166">
        <v>1</v>
      </c>
      <c r="M26" s="166">
        <v>1</v>
      </c>
      <c r="N26" s="166">
        <v>1</v>
      </c>
      <c r="O26" s="166">
        <v>1</v>
      </c>
      <c r="P26" s="166">
        <v>1</v>
      </c>
      <c r="Q26" s="166">
        <v>1</v>
      </c>
      <c r="R26" s="166">
        <v>1</v>
      </c>
      <c r="S26" s="166">
        <v>1</v>
      </c>
      <c r="T26" s="166">
        <v>1</v>
      </c>
      <c r="U26" s="115">
        <v>1</v>
      </c>
      <c r="V26" s="116">
        <v>1</v>
      </c>
      <c r="W26" s="248"/>
      <c r="X26" s="223"/>
      <c r="Y26" s="107" cm="1">
        <f t="array" ref="Y26:AC26">K26-'Приложение 1 (ред.4)'!K27:O27</f>
        <v>0</v>
      </c>
      <c r="Z26" s="106">
        <v>0</v>
      </c>
      <c r="AA26" s="107">
        <v>0</v>
      </c>
      <c r="AB26" s="107">
        <v>0</v>
      </c>
      <c r="AC26" s="107">
        <v>0</v>
      </c>
      <c r="AD26" s="107" cm="1">
        <f t="array" ref="AD26:AH26">P26-'Приложение 1 (ред.5) (3)'!P27:T27</f>
        <v>0</v>
      </c>
      <c r="AE26" s="107">
        <v>0</v>
      </c>
      <c r="AF26" s="106">
        <v>0</v>
      </c>
      <c r="AG26" s="106">
        <v>0</v>
      </c>
      <c r="AH26" s="106">
        <v>0</v>
      </c>
    </row>
    <row r="27" spans="1:35" ht="18.75" hidden="1" customHeight="1" x14ac:dyDescent="0.25">
      <c r="A27" s="236" t="s">
        <v>163</v>
      </c>
      <c r="B27" s="234" t="s">
        <v>217</v>
      </c>
      <c r="C27" s="243" t="s">
        <v>91</v>
      </c>
      <c r="D27" s="169" t="s">
        <v>12</v>
      </c>
      <c r="E27" s="114">
        <f>SUM(F27:V27)</f>
        <v>0</v>
      </c>
      <c r="F27" s="214">
        <f>F28+F29</f>
        <v>0</v>
      </c>
      <c r="G27" s="215"/>
      <c r="H27" s="215"/>
      <c r="I27" s="215"/>
      <c r="J27" s="216"/>
      <c r="K27" s="214">
        <f>K28+K29</f>
        <v>0</v>
      </c>
      <c r="L27" s="215"/>
      <c r="M27" s="215"/>
      <c r="N27" s="215"/>
      <c r="O27" s="216"/>
      <c r="P27" s="114">
        <f>P28+P29</f>
        <v>0</v>
      </c>
      <c r="Q27" s="114"/>
      <c r="R27" s="114"/>
      <c r="S27" s="114"/>
      <c r="T27" s="114"/>
      <c r="U27" s="114">
        <f>U28+U29</f>
        <v>0</v>
      </c>
      <c r="V27" s="114">
        <f>V28+V29</f>
        <v>0</v>
      </c>
      <c r="W27" s="235" t="s">
        <v>104</v>
      </c>
      <c r="X27" s="221" t="s">
        <v>121</v>
      </c>
      <c r="Y27" s="107" cm="1">
        <f t="array" ref="Y27:AC27">K27-'Приложение 1 (ред.4)'!K28:O28</f>
        <v>0</v>
      </c>
      <c r="Z27" s="106">
        <v>0</v>
      </c>
      <c r="AA27" s="107">
        <v>0</v>
      </c>
      <c r="AB27" s="107">
        <v>0</v>
      </c>
      <c r="AC27" s="107">
        <v>0</v>
      </c>
      <c r="AD27" s="107" cm="1">
        <f t="array" ref="AD27:AH27">P27-'Приложение 1 (ред.5) (3)'!P28:T28</f>
        <v>0</v>
      </c>
      <c r="AE27" s="107">
        <v>0</v>
      </c>
      <c r="AF27" s="106">
        <v>0</v>
      </c>
      <c r="AG27" s="106">
        <v>0</v>
      </c>
      <c r="AH27" s="106">
        <v>0</v>
      </c>
    </row>
    <row r="28" spans="1:35" ht="31.5" hidden="1" x14ac:dyDescent="0.25">
      <c r="A28" s="237"/>
      <c r="B28" s="234"/>
      <c r="C28" s="243"/>
      <c r="D28" s="169" t="s">
        <v>13</v>
      </c>
      <c r="E28" s="114">
        <f>SUM(F28:V28)</f>
        <v>0</v>
      </c>
      <c r="F28" s="214">
        <v>0</v>
      </c>
      <c r="G28" s="215"/>
      <c r="H28" s="215"/>
      <c r="I28" s="215"/>
      <c r="J28" s="216"/>
      <c r="K28" s="214">
        <v>0</v>
      </c>
      <c r="L28" s="215"/>
      <c r="M28" s="215"/>
      <c r="N28" s="215"/>
      <c r="O28" s="216"/>
      <c r="P28" s="114">
        <v>0</v>
      </c>
      <c r="Q28" s="114"/>
      <c r="R28" s="114"/>
      <c r="S28" s="114"/>
      <c r="T28" s="114"/>
      <c r="U28" s="114">
        <v>0</v>
      </c>
      <c r="V28" s="114">
        <v>0</v>
      </c>
      <c r="W28" s="235"/>
      <c r="X28" s="222"/>
      <c r="Y28" s="107" cm="1">
        <f t="array" ref="Y28:AC28">K28-'Приложение 1 (ред.4)'!K29:O29</f>
        <v>0</v>
      </c>
      <c r="Z28" s="106">
        <v>0</v>
      </c>
      <c r="AA28" s="107">
        <v>0</v>
      </c>
      <c r="AB28" s="107">
        <v>0</v>
      </c>
      <c r="AC28" s="107">
        <v>0</v>
      </c>
      <c r="AD28" s="107" cm="1">
        <f t="array" ref="AD28:AH28">P28-'Приложение 1 (ред.5) (3)'!P29:T29</f>
        <v>0</v>
      </c>
      <c r="AE28" s="107">
        <v>0</v>
      </c>
      <c r="AF28" s="106">
        <v>0</v>
      </c>
      <c r="AG28" s="106">
        <v>0</v>
      </c>
      <c r="AH28" s="106">
        <v>0</v>
      </c>
    </row>
    <row r="29" spans="1:35" ht="47.25" hidden="1" x14ac:dyDescent="0.25">
      <c r="A29" s="237"/>
      <c r="B29" s="234"/>
      <c r="C29" s="243"/>
      <c r="D29" s="169" t="s">
        <v>14</v>
      </c>
      <c r="E29" s="114">
        <f>SUM(F29:V29)</f>
        <v>0</v>
      </c>
      <c r="F29" s="214">
        <v>0</v>
      </c>
      <c r="G29" s="215"/>
      <c r="H29" s="215"/>
      <c r="I29" s="215"/>
      <c r="J29" s="216"/>
      <c r="K29" s="214">
        <v>0</v>
      </c>
      <c r="L29" s="215"/>
      <c r="M29" s="215"/>
      <c r="N29" s="215"/>
      <c r="O29" s="216"/>
      <c r="P29" s="114">
        <v>0</v>
      </c>
      <c r="Q29" s="114"/>
      <c r="R29" s="114"/>
      <c r="S29" s="114"/>
      <c r="T29" s="114"/>
      <c r="U29" s="114">
        <v>0</v>
      </c>
      <c r="V29" s="114">
        <v>0</v>
      </c>
      <c r="W29" s="235"/>
      <c r="X29" s="222"/>
      <c r="Y29" s="107" cm="1">
        <f t="array" ref="Y29:AC29">K29-'Приложение 1 (ред.4)'!K30:O30</f>
        <v>0</v>
      </c>
      <c r="Z29" s="106">
        <v>0</v>
      </c>
      <c r="AA29" s="107">
        <v>0</v>
      </c>
      <c r="AB29" s="107">
        <v>0</v>
      </c>
      <c r="AC29" s="107">
        <v>0</v>
      </c>
      <c r="AD29" s="107" cm="1">
        <f t="array" ref="AD29:AH29">P29-'Приложение 1 (ред.5) (3)'!P30:T30</f>
        <v>0</v>
      </c>
      <c r="AE29" s="107">
        <v>0</v>
      </c>
      <c r="AF29" s="106">
        <v>0</v>
      </c>
      <c r="AG29" s="106">
        <v>0</v>
      </c>
      <c r="AH29" s="106">
        <v>0</v>
      </c>
    </row>
    <row r="30" spans="1:35" hidden="1" x14ac:dyDescent="0.25">
      <c r="A30" s="237"/>
      <c r="B30" s="295" t="s">
        <v>201</v>
      </c>
      <c r="C30" s="235" t="s">
        <v>124</v>
      </c>
      <c r="D30" s="183" t="s">
        <v>124</v>
      </c>
      <c r="E30" s="186" t="s">
        <v>5</v>
      </c>
      <c r="F30" s="186" t="s">
        <v>125</v>
      </c>
      <c r="G30" s="217" t="s">
        <v>126</v>
      </c>
      <c r="H30" s="217"/>
      <c r="I30" s="217"/>
      <c r="J30" s="217"/>
      <c r="K30" s="210" t="s">
        <v>189</v>
      </c>
      <c r="L30" s="230" t="s">
        <v>190</v>
      </c>
      <c r="M30" s="231"/>
      <c r="N30" s="231"/>
      <c r="O30" s="232"/>
      <c r="P30" s="210">
        <v>2025</v>
      </c>
      <c r="Q30" s="155"/>
      <c r="R30" s="155"/>
      <c r="S30" s="155"/>
      <c r="T30" s="155"/>
      <c r="U30" s="210">
        <v>2026</v>
      </c>
      <c r="V30" s="210">
        <v>2027</v>
      </c>
      <c r="W30" s="246" t="s">
        <v>124</v>
      </c>
      <c r="X30" s="222"/>
      <c r="Y30" s="107" t="e" cm="1">
        <f t="array" ref="Y30:AC30">K30-'Приложение 1 (ред.4)'!K31:O31</f>
        <v>#VALUE!</v>
      </c>
      <c r="Z30" s="106" t="e">
        <v>#VALUE!</v>
      </c>
      <c r="AA30" s="107" t="e">
        <v>#VALUE!</v>
      </c>
      <c r="AB30" s="107" t="e">
        <v>#VALUE!</v>
      </c>
      <c r="AC30" s="107" t="e">
        <v>#VALUE!</v>
      </c>
      <c r="AD30" s="107" cm="1">
        <f t="array" ref="AD30:AH30">P30-'Приложение 1 (ред.5) (3)'!P31:T31</f>
        <v>0</v>
      </c>
      <c r="AE30" s="107">
        <v>2025</v>
      </c>
      <c r="AF30" s="106">
        <v>2025</v>
      </c>
      <c r="AG30" s="106">
        <v>2025</v>
      </c>
      <c r="AH30" s="106">
        <v>2025</v>
      </c>
    </row>
    <row r="31" spans="1:35" ht="31.5" hidden="1" x14ac:dyDescent="0.25">
      <c r="A31" s="237"/>
      <c r="B31" s="296"/>
      <c r="C31" s="235"/>
      <c r="D31" s="184"/>
      <c r="E31" s="188"/>
      <c r="F31" s="188"/>
      <c r="G31" s="152" t="s">
        <v>127</v>
      </c>
      <c r="H31" s="152" t="s">
        <v>128</v>
      </c>
      <c r="I31" s="152" t="s">
        <v>129</v>
      </c>
      <c r="J31" s="152" t="s">
        <v>130</v>
      </c>
      <c r="K31" s="211"/>
      <c r="L31" s="156" t="s">
        <v>191</v>
      </c>
      <c r="M31" s="156" t="s">
        <v>192</v>
      </c>
      <c r="N31" s="156" t="s">
        <v>193</v>
      </c>
      <c r="O31" s="156" t="s">
        <v>194</v>
      </c>
      <c r="P31" s="211"/>
      <c r="Q31" s="156"/>
      <c r="R31" s="156"/>
      <c r="S31" s="156"/>
      <c r="T31" s="156"/>
      <c r="U31" s="211"/>
      <c r="V31" s="211"/>
      <c r="W31" s="247"/>
      <c r="X31" s="222"/>
      <c r="Y31" s="107" cm="1">
        <f t="array" ref="Y31:AC31">K31-'Приложение 1 (ред.4)'!K32:O32</f>
        <v>0</v>
      </c>
      <c r="Z31" s="106" t="e">
        <v>#VALUE!</v>
      </c>
      <c r="AA31" s="107" t="e">
        <v>#VALUE!</v>
      </c>
      <c r="AB31" s="107" t="e">
        <v>#VALUE!</v>
      </c>
      <c r="AC31" s="107" t="e">
        <v>#VALUE!</v>
      </c>
      <c r="AD31" s="107" cm="1">
        <f t="array" ref="AD31:AH31">P31-'Приложение 1 (ред.5) (3)'!P32:T32</f>
        <v>0</v>
      </c>
      <c r="AE31" s="107">
        <v>0</v>
      </c>
      <c r="AF31" s="106">
        <v>0</v>
      </c>
      <c r="AG31" s="106">
        <v>0</v>
      </c>
      <c r="AH31" s="106">
        <v>0</v>
      </c>
    </row>
    <row r="32" spans="1:35" x14ac:dyDescent="0.25">
      <c r="A32" s="245" t="s">
        <v>106</v>
      </c>
      <c r="B32" s="245"/>
      <c r="C32" s="245"/>
      <c r="D32" s="117" t="s">
        <v>19</v>
      </c>
      <c r="E32" s="113">
        <f t="shared" ref="E32:F34" si="4">E9+E18</f>
        <v>7685</v>
      </c>
      <c r="F32" s="218">
        <f t="shared" si="4"/>
        <v>1537</v>
      </c>
      <c r="G32" s="219"/>
      <c r="H32" s="219"/>
      <c r="I32" s="219"/>
      <c r="J32" s="220"/>
      <c r="K32" s="218">
        <f>K9+K18</f>
        <v>1537</v>
      </c>
      <c r="L32" s="219"/>
      <c r="M32" s="219"/>
      <c r="N32" s="219"/>
      <c r="O32" s="220"/>
      <c r="P32" s="218">
        <f>P9+P18</f>
        <v>1537</v>
      </c>
      <c r="Q32" s="219"/>
      <c r="R32" s="219"/>
      <c r="S32" s="219"/>
      <c r="T32" s="220"/>
      <c r="U32" s="113">
        <f t="shared" ref="U32:V34" si="5">U9+U18</f>
        <v>1537</v>
      </c>
      <c r="V32" s="113">
        <f t="shared" si="5"/>
        <v>1537</v>
      </c>
      <c r="W32" s="304"/>
      <c r="X32" s="301"/>
      <c r="Y32" s="107" cm="1">
        <f t="array" ref="Y32:AC32">K32-'Приложение 1 (ред.4)'!K34:O34</f>
        <v>692</v>
      </c>
      <c r="Z32" s="106">
        <v>1537</v>
      </c>
      <c r="AA32" s="107">
        <v>1537</v>
      </c>
      <c r="AB32" s="107">
        <v>1537</v>
      </c>
      <c r="AC32" s="107">
        <v>1537</v>
      </c>
      <c r="AD32" s="107" cm="1">
        <f t="array" ref="AD32:AH32">P32-'Приложение 1 (ред.5) (3)'!P34:T34</f>
        <v>487</v>
      </c>
      <c r="AE32" s="107">
        <v>1537</v>
      </c>
      <c r="AF32" s="106">
        <v>1537</v>
      </c>
      <c r="AG32" s="106">
        <v>1537</v>
      </c>
      <c r="AH32" s="106">
        <v>1537</v>
      </c>
    </row>
    <row r="33" spans="1:38" ht="51" customHeight="1" x14ac:dyDescent="0.25">
      <c r="A33" s="245"/>
      <c r="B33" s="245"/>
      <c r="C33" s="245"/>
      <c r="D33" s="117" t="s">
        <v>13</v>
      </c>
      <c r="E33" s="113">
        <f t="shared" si="4"/>
        <v>0</v>
      </c>
      <c r="F33" s="218">
        <f t="shared" si="4"/>
        <v>0</v>
      </c>
      <c r="G33" s="219"/>
      <c r="H33" s="219"/>
      <c r="I33" s="219"/>
      <c r="J33" s="220"/>
      <c r="K33" s="218">
        <f>K10+K19</f>
        <v>0</v>
      </c>
      <c r="L33" s="219"/>
      <c r="M33" s="219"/>
      <c r="N33" s="219"/>
      <c r="O33" s="220"/>
      <c r="P33" s="218">
        <f>P10+P19</f>
        <v>0</v>
      </c>
      <c r="Q33" s="219"/>
      <c r="R33" s="219"/>
      <c r="S33" s="219"/>
      <c r="T33" s="220"/>
      <c r="U33" s="113">
        <f t="shared" si="5"/>
        <v>0</v>
      </c>
      <c r="V33" s="113">
        <f t="shared" si="5"/>
        <v>0</v>
      </c>
      <c r="W33" s="305"/>
      <c r="X33" s="302"/>
      <c r="Y33" s="107" cm="1">
        <f t="array" ref="Y33:AC33">K33-'Приложение 1 (ред.4)'!K35:O35</f>
        <v>0</v>
      </c>
      <c r="Z33" s="106">
        <v>0</v>
      </c>
      <c r="AA33" s="107">
        <v>0</v>
      </c>
      <c r="AB33" s="107">
        <v>0</v>
      </c>
      <c r="AC33" s="107">
        <v>0</v>
      </c>
      <c r="AD33" s="107" cm="1">
        <f t="array" ref="AD33:AH33">P33-'Приложение 1 (ред.5) (3)'!P35:T35</f>
        <v>0</v>
      </c>
      <c r="AE33" s="107">
        <v>0</v>
      </c>
      <c r="AF33" s="106">
        <v>0</v>
      </c>
      <c r="AG33" s="106">
        <v>0</v>
      </c>
      <c r="AH33" s="106">
        <v>0</v>
      </c>
    </row>
    <row r="34" spans="1:38" ht="48.75" customHeight="1" x14ac:dyDescent="0.25">
      <c r="A34" s="245"/>
      <c r="B34" s="245"/>
      <c r="C34" s="245"/>
      <c r="D34" s="117" t="s">
        <v>14</v>
      </c>
      <c r="E34" s="113">
        <f t="shared" si="4"/>
        <v>7685</v>
      </c>
      <c r="F34" s="218">
        <f t="shared" si="4"/>
        <v>1537</v>
      </c>
      <c r="G34" s="219"/>
      <c r="H34" s="219"/>
      <c r="I34" s="219"/>
      <c r="J34" s="220"/>
      <c r="K34" s="218">
        <f>K11+K20</f>
        <v>1537</v>
      </c>
      <c r="L34" s="219"/>
      <c r="M34" s="219"/>
      <c r="N34" s="219"/>
      <c r="O34" s="220"/>
      <c r="P34" s="218">
        <f>P11+P20</f>
        <v>1537</v>
      </c>
      <c r="Q34" s="219"/>
      <c r="R34" s="219"/>
      <c r="S34" s="219"/>
      <c r="T34" s="220"/>
      <c r="U34" s="113">
        <f t="shared" si="5"/>
        <v>1537</v>
      </c>
      <c r="V34" s="113">
        <f t="shared" si="5"/>
        <v>1537</v>
      </c>
      <c r="W34" s="306"/>
      <c r="X34" s="303"/>
      <c r="Y34" s="107" cm="1">
        <f t="array" ref="Y34:AC34">K34-'Приложение 1 (ред.4)'!K36:O36</f>
        <v>692</v>
      </c>
      <c r="Z34" s="106">
        <v>1537</v>
      </c>
      <c r="AA34" s="107">
        <v>1537</v>
      </c>
      <c r="AB34" s="107">
        <v>1537</v>
      </c>
      <c r="AC34" s="107">
        <v>1537</v>
      </c>
      <c r="AD34" s="107" cm="1">
        <f t="array" ref="AD34:AH34">P34-'Приложение 1 (ред.5) (3)'!P36:T36</f>
        <v>487</v>
      </c>
      <c r="AE34" s="107">
        <v>1537</v>
      </c>
      <c r="AF34" s="106">
        <v>1537</v>
      </c>
      <c r="AG34" s="106">
        <v>1537</v>
      </c>
      <c r="AH34" s="106">
        <v>1537</v>
      </c>
    </row>
    <row r="35" spans="1:38" ht="30.75" customHeight="1" x14ac:dyDescent="0.25">
      <c r="A35" s="298" t="s">
        <v>137</v>
      </c>
      <c r="B35" s="298"/>
      <c r="C35" s="298"/>
      <c r="D35" s="298"/>
      <c r="E35" s="298"/>
      <c r="F35" s="298"/>
      <c r="G35" s="298"/>
      <c r="H35" s="298"/>
      <c r="I35" s="298"/>
      <c r="J35" s="298"/>
      <c r="K35" s="298"/>
      <c r="L35" s="298"/>
      <c r="M35" s="298"/>
      <c r="N35" s="298"/>
      <c r="O35" s="298"/>
      <c r="P35" s="298"/>
      <c r="Q35" s="298"/>
      <c r="R35" s="298"/>
      <c r="S35" s="298"/>
      <c r="T35" s="298"/>
      <c r="U35" s="298"/>
      <c r="V35" s="298"/>
      <c r="W35" s="298"/>
      <c r="X35" s="298"/>
      <c r="Y35" s="107" cm="1">
        <f t="array" ref="Y35:AC35">K35-'Приложение 1 (ред.4)'!K37:O37</f>
        <v>0</v>
      </c>
      <c r="Z35" s="106">
        <v>0</v>
      </c>
      <c r="AA35" s="107">
        <v>0</v>
      </c>
      <c r="AB35" s="107">
        <v>0</v>
      </c>
      <c r="AC35" s="107">
        <v>0</v>
      </c>
      <c r="AD35" s="107" cm="1">
        <f t="array" ref="AD35:AH35">P35-'Приложение 1 (ред.5) (3)'!P37:T37</f>
        <v>0</v>
      </c>
      <c r="AE35" s="107">
        <v>0</v>
      </c>
      <c r="AF35" s="106">
        <v>0</v>
      </c>
      <c r="AG35" s="106">
        <v>0</v>
      </c>
      <c r="AH35" s="106">
        <v>0</v>
      </c>
    </row>
    <row r="36" spans="1:38" hidden="1" x14ac:dyDescent="0.25">
      <c r="A36" s="233">
        <v>1</v>
      </c>
      <c r="B36" s="239" t="s">
        <v>117</v>
      </c>
      <c r="C36" s="233" t="s">
        <v>239</v>
      </c>
      <c r="D36" s="165" t="s">
        <v>82</v>
      </c>
      <c r="E36" s="118">
        <f>SUM(F36:V36)</f>
        <v>168820.00396</v>
      </c>
      <c r="F36" s="218">
        <f>F39</f>
        <v>33764.001559999997</v>
      </c>
      <c r="G36" s="219"/>
      <c r="H36" s="219"/>
      <c r="I36" s="219"/>
      <c r="J36" s="220"/>
      <c r="K36" s="113">
        <f t="shared" ref="K36:V36" si="6">K39</f>
        <v>33763.998399999997</v>
      </c>
      <c r="L36" s="113"/>
      <c r="M36" s="113"/>
      <c r="N36" s="113"/>
      <c r="O36" s="113"/>
      <c r="P36" s="113">
        <f t="shared" si="6"/>
        <v>33764.004000000001</v>
      </c>
      <c r="Q36" s="113"/>
      <c r="R36" s="113"/>
      <c r="S36" s="113"/>
      <c r="T36" s="113"/>
      <c r="U36" s="113">
        <f t="shared" si="6"/>
        <v>33764</v>
      </c>
      <c r="V36" s="113">
        <f t="shared" si="6"/>
        <v>33764</v>
      </c>
      <c r="W36" s="299"/>
      <c r="X36" s="234"/>
      <c r="Y36" s="107" cm="1">
        <f t="array" ref="Y36:AC36">K36-'Приложение 1 (ред.4)'!K38:O38</f>
        <v>3341.1617199999964</v>
      </c>
      <c r="Z36" s="106">
        <v>33763.998399999997</v>
      </c>
      <c r="AA36" s="107">
        <v>33763.998399999997</v>
      </c>
      <c r="AB36" s="107">
        <v>33763.998399999997</v>
      </c>
      <c r="AC36" s="107">
        <v>33763.998399999997</v>
      </c>
      <c r="AD36" s="107" cm="1">
        <f t="array" ref="AD36:AH36">P36-'Приложение 1 (ред.5) (3)'!P38:T38</f>
        <v>4391.6479099999997</v>
      </c>
      <c r="AE36" s="107">
        <v>33764.004000000001</v>
      </c>
      <c r="AF36" s="106">
        <v>33764.004000000001</v>
      </c>
      <c r="AG36" s="106">
        <v>33764.004000000001</v>
      </c>
      <c r="AH36" s="106">
        <v>33764.004000000001</v>
      </c>
    </row>
    <row r="37" spans="1:38" x14ac:dyDescent="0.25">
      <c r="A37" s="233"/>
      <c r="B37" s="239"/>
      <c r="C37" s="233"/>
      <c r="D37" s="165" t="s">
        <v>12</v>
      </c>
      <c r="E37" s="172">
        <f>SUM(F37:V37)</f>
        <v>168820.00396</v>
      </c>
      <c r="F37" s="218">
        <f>SUM(F38:J39)</f>
        <v>33764.001559999997</v>
      </c>
      <c r="G37" s="219"/>
      <c r="H37" s="219"/>
      <c r="I37" s="219"/>
      <c r="J37" s="220"/>
      <c r="K37" s="218">
        <f>SUM(K38:O39)</f>
        <v>33763.998399999997</v>
      </c>
      <c r="L37" s="219"/>
      <c r="M37" s="219"/>
      <c r="N37" s="219"/>
      <c r="O37" s="220"/>
      <c r="P37" s="218">
        <f>SUM(P38:P39)</f>
        <v>33764.004000000001</v>
      </c>
      <c r="Q37" s="219"/>
      <c r="R37" s="219"/>
      <c r="S37" s="219"/>
      <c r="T37" s="220"/>
      <c r="U37" s="170">
        <f>SUM(U38:U39)</f>
        <v>33764</v>
      </c>
      <c r="V37" s="170">
        <f>SUM(V38:V39)</f>
        <v>33764</v>
      </c>
      <c r="W37" s="300"/>
      <c r="X37" s="234"/>
      <c r="Y37" s="107"/>
      <c r="AA37" s="107"/>
      <c r="AB37" s="107"/>
      <c r="AC37" s="107"/>
      <c r="AD37" s="107" cm="1">
        <f t="array" ref="AD37:AH37">P37-'Приложение 1 (ред.5) (3)'!P39:T39</f>
        <v>4391.6479099999997</v>
      </c>
      <c r="AE37" s="107">
        <v>33764.004000000001</v>
      </c>
      <c r="AF37" s="106">
        <v>33764.004000000001</v>
      </c>
      <c r="AG37" s="106">
        <v>33764.004000000001</v>
      </c>
      <c r="AH37" s="106">
        <v>33764.004000000001</v>
      </c>
    </row>
    <row r="38" spans="1:38" ht="47.25" x14ac:dyDescent="0.25">
      <c r="A38" s="233"/>
      <c r="B38" s="239"/>
      <c r="C38" s="233"/>
      <c r="D38" s="165" t="s">
        <v>13</v>
      </c>
      <c r="E38" s="172">
        <f>SUM(F38:V38)</f>
        <v>0</v>
      </c>
      <c r="F38" s="218">
        <v>0</v>
      </c>
      <c r="G38" s="219"/>
      <c r="H38" s="219"/>
      <c r="I38" s="219"/>
      <c r="J38" s="220"/>
      <c r="K38" s="218">
        <f>K66</f>
        <v>0</v>
      </c>
      <c r="L38" s="219"/>
      <c r="M38" s="219"/>
      <c r="N38" s="219"/>
      <c r="O38" s="220"/>
      <c r="P38" s="218">
        <v>0</v>
      </c>
      <c r="Q38" s="219"/>
      <c r="R38" s="219"/>
      <c r="S38" s="219"/>
      <c r="T38" s="220"/>
      <c r="U38" s="170">
        <v>0</v>
      </c>
      <c r="V38" s="170">
        <v>0</v>
      </c>
      <c r="W38" s="300"/>
      <c r="X38" s="234"/>
      <c r="Y38" s="107"/>
      <c r="AA38" s="107"/>
      <c r="AB38" s="107"/>
      <c r="AC38" s="107"/>
      <c r="AD38" s="107" cm="1">
        <f t="array" ref="AD38:AH38">P38-'Приложение 1 (ред.5) (3)'!P40:T40</f>
        <v>0</v>
      </c>
      <c r="AE38" s="107">
        <v>0</v>
      </c>
      <c r="AF38" s="106">
        <v>0</v>
      </c>
      <c r="AG38" s="106">
        <v>0</v>
      </c>
      <c r="AH38" s="106">
        <v>0</v>
      </c>
    </row>
    <row r="39" spans="1:38" ht="56.25" customHeight="1" x14ac:dyDescent="0.25">
      <c r="A39" s="233"/>
      <c r="B39" s="239"/>
      <c r="C39" s="233"/>
      <c r="D39" s="165" t="s">
        <v>14</v>
      </c>
      <c r="E39" s="172">
        <f>SUM(F39:V39)</f>
        <v>168820.00396</v>
      </c>
      <c r="F39" s="218">
        <f>F40+F49+F60+F67+F79</f>
        <v>33764.001559999997</v>
      </c>
      <c r="G39" s="219"/>
      <c r="H39" s="219"/>
      <c r="I39" s="219"/>
      <c r="J39" s="220"/>
      <c r="K39" s="218">
        <f>K40+K49+K60+K67+K79</f>
        <v>33763.998399999997</v>
      </c>
      <c r="L39" s="219"/>
      <c r="M39" s="219"/>
      <c r="N39" s="219"/>
      <c r="O39" s="220"/>
      <c r="P39" s="218">
        <f>P40+P49+P60+P67+P79</f>
        <v>33764.004000000001</v>
      </c>
      <c r="Q39" s="219"/>
      <c r="R39" s="219"/>
      <c r="S39" s="219"/>
      <c r="T39" s="220"/>
      <c r="U39" s="172">
        <f>U40+U49+U60+U67+U79</f>
        <v>33764</v>
      </c>
      <c r="V39" s="172">
        <f>V40+V49+V60+V67+V79</f>
        <v>33764</v>
      </c>
      <c r="W39" s="300"/>
      <c r="X39" s="234"/>
      <c r="Y39" s="107" cm="1">
        <f t="array" ref="Y39:AC39">K39-'Приложение 1 (ред.4)'!K39:O39</f>
        <v>3341.1617199999964</v>
      </c>
      <c r="Z39" s="106">
        <v>33763.998399999997</v>
      </c>
      <c r="AA39" s="107">
        <v>33763.998399999997</v>
      </c>
      <c r="AB39" s="107">
        <v>33763.998399999997</v>
      </c>
      <c r="AC39" s="107">
        <v>33763.998399999997</v>
      </c>
      <c r="AD39" s="107" cm="1">
        <f t="array" ref="AD39:AH39">P39-'Приложение 1 (ред.5) (3)'!P41:T41</f>
        <v>4391.6479099999997</v>
      </c>
      <c r="AE39" s="107">
        <v>33764.004000000001</v>
      </c>
      <c r="AF39" s="106">
        <v>33764.004000000001</v>
      </c>
      <c r="AG39" s="106">
        <v>33764.004000000001</v>
      </c>
      <c r="AH39" s="106">
        <v>33764.004000000001</v>
      </c>
    </row>
    <row r="40" spans="1:38" ht="72.75" customHeight="1" x14ac:dyDescent="0.25">
      <c r="A40" s="236" t="s">
        <v>21</v>
      </c>
      <c r="B40" s="167" t="s">
        <v>22</v>
      </c>
      <c r="C40" s="164" t="s">
        <v>239</v>
      </c>
      <c r="D40" s="167" t="s">
        <v>14</v>
      </c>
      <c r="E40" s="159">
        <f>SUM(F40:V40)</f>
        <v>0</v>
      </c>
      <c r="F40" s="214">
        <v>0</v>
      </c>
      <c r="G40" s="215"/>
      <c r="H40" s="215"/>
      <c r="I40" s="215"/>
      <c r="J40" s="216"/>
      <c r="K40" s="214">
        <v>0</v>
      </c>
      <c r="L40" s="215"/>
      <c r="M40" s="215"/>
      <c r="N40" s="215"/>
      <c r="O40" s="216"/>
      <c r="P40" s="214">
        <v>0</v>
      </c>
      <c r="Q40" s="215"/>
      <c r="R40" s="215"/>
      <c r="S40" s="215"/>
      <c r="T40" s="216"/>
      <c r="U40" s="159">
        <v>0</v>
      </c>
      <c r="V40" s="159">
        <v>0</v>
      </c>
      <c r="W40" s="235" t="s">
        <v>84</v>
      </c>
      <c r="X40" s="119" t="s">
        <v>23</v>
      </c>
      <c r="Y40" s="107" cm="1">
        <f t="array" ref="Y40:AC40">K40-'Приложение 1 (ред.4)'!K40:O40</f>
        <v>0</v>
      </c>
      <c r="Z40" s="106">
        <v>0</v>
      </c>
      <c r="AA40" s="107">
        <v>0</v>
      </c>
      <c r="AB40" s="107">
        <v>0</v>
      </c>
      <c r="AC40" s="107">
        <v>0</v>
      </c>
      <c r="AD40" s="107" cm="1">
        <f t="array" ref="AD40:AH40">P40-'Приложение 1 (ред.5) (3)'!P42:T42</f>
        <v>0</v>
      </c>
      <c r="AE40" s="107">
        <v>0</v>
      </c>
      <c r="AF40" s="106">
        <v>0</v>
      </c>
      <c r="AG40" s="106">
        <v>0</v>
      </c>
      <c r="AH40" s="106">
        <v>0</v>
      </c>
    </row>
    <row r="41" spans="1:38" ht="28.5" customHeight="1" x14ac:dyDescent="0.25">
      <c r="A41" s="237"/>
      <c r="B41" s="234" t="s">
        <v>258</v>
      </c>
      <c r="C41" s="235" t="s">
        <v>124</v>
      </c>
      <c r="D41" s="235" t="s">
        <v>124</v>
      </c>
      <c r="E41" s="186" t="s">
        <v>5</v>
      </c>
      <c r="F41" s="217" t="s">
        <v>241</v>
      </c>
      <c r="G41" s="214" t="s">
        <v>190</v>
      </c>
      <c r="H41" s="215"/>
      <c r="I41" s="215"/>
      <c r="J41" s="216"/>
      <c r="K41" s="210">
        <v>2027</v>
      </c>
      <c r="L41" s="230" t="s">
        <v>190</v>
      </c>
      <c r="M41" s="231"/>
      <c r="N41" s="231"/>
      <c r="O41" s="232"/>
      <c r="P41" s="210">
        <v>2028</v>
      </c>
      <c r="Q41" s="230" t="s">
        <v>190</v>
      </c>
      <c r="R41" s="231"/>
      <c r="S41" s="231"/>
      <c r="T41" s="232"/>
      <c r="U41" s="210">
        <v>2029</v>
      </c>
      <c r="V41" s="210">
        <v>2030</v>
      </c>
      <c r="W41" s="235"/>
      <c r="X41" s="119"/>
      <c r="Y41" s="107" t="e" cm="1">
        <f t="array" ref="Y41:AC41">K41-'Приложение 1 (ред.4)'!K41:O41</f>
        <v>#VALUE!</v>
      </c>
      <c r="Z41" s="106" t="e">
        <v>#VALUE!</v>
      </c>
      <c r="AA41" s="107">
        <v>2027</v>
      </c>
      <c r="AB41" s="107">
        <v>2027</v>
      </c>
      <c r="AC41" s="107">
        <v>2027</v>
      </c>
      <c r="AD41" s="107" t="e" cm="1">
        <f t="array" ref="AD41:AH41">P41-'Приложение 1 (ред.5) (3)'!P43:T43</f>
        <v>#VALUE!</v>
      </c>
      <c r="AE41" s="107" t="e">
        <v>#VALUE!</v>
      </c>
      <c r="AF41" s="106">
        <v>2028</v>
      </c>
      <c r="AG41" s="106">
        <v>2028</v>
      </c>
      <c r="AH41" s="106">
        <v>2028</v>
      </c>
    </row>
    <row r="42" spans="1:38" ht="51" customHeight="1" x14ac:dyDescent="0.25">
      <c r="A42" s="237"/>
      <c r="B42" s="234"/>
      <c r="C42" s="235"/>
      <c r="D42" s="235"/>
      <c r="E42" s="188"/>
      <c r="F42" s="217"/>
      <c r="G42" s="156" t="s">
        <v>191</v>
      </c>
      <c r="H42" s="156" t="s">
        <v>192</v>
      </c>
      <c r="I42" s="156" t="s">
        <v>193</v>
      </c>
      <c r="J42" s="156" t="s">
        <v>194</v>
      </c>
      <c r="K42" s="211"/>
      <c r="L42" s="156" t="s">
        <v>191</v>
      </c>
      <c r="M42" s="156" t="s">
        <v>192</v>
      </c>
      <c r="N42" s="156" t="s">
        <v>193</v>
      </c>
      <c r="O42" s="156" t="s">
        <v>194</v>
      </c>
      <c r="P42" s="211"/>
      <c r="Q42" s="156" t="s">
        <v>191</v>
      </c>
      <c r="R42" s="156" t="s">
        <v>192</v>
      </c>
      <c r="S42" s="156" t="s">
        <v>193</v>
      </c>
      <c r="T42" s="156" t="s">
        <v>194</v>
      </c>
      <c r="U42" s="211"/>
      <c r="V42" s="211"/>
      <c r="W42" s="235"/>
      <c r="X42" s="119"/>
      <c r="Y42" s="107" cm="1">
        <f t="array" ref="Y42:AC42">K42-'Приложение 1 (ред.4)'!K42:O42</f>
        <v>0</v>
      </c>
      <c r="Z42" s="106" t="e">
        <v>#VALUE!</v>
      </c>
      <c r="AA42" s="107" t="e">
        <v>#VALUE!</v>
      </c>
      <c r="AB42" s="107" t="e">
        <v>#VALUE!</v>
      </c>
      <c r="AC42" s="107" t="e">
        <v>#VALUE!</v>
      </c>
      <c r="AD42" s="107" t="e" cm="1">
        <f t="array" ref="AD42:AH42">P42-'Приложение 1 (ред.5) (3)'!P44:T44</f>
        <v>#VALUE!</v>
      </c>
      <c r="AE42" s="107" t="e">
        <v>#VALUE!</v>
      </c>
      <c r="AF42" s="106" t="e">
        <v>#VALUE!</v>
      </c>
      <c r="AG42" s="106" t="e">
        <v>#VALUE!</v>
      </c>
      <c r="AH42" s="106" t="e">
        <v>#VALUE!</v>
      </c>
    </row>
    <row r="43" spans="1:38" ht="33.75" customHeight="1" x14ac:dyDescent="0.25">
      <c r="A43" s="237"/>
      <c r="B43" s="234"/>
      <c r="C43" s="235"/>
      <c r="D43" s="235"/>
      <c r="E43" s="157">
        <f>F43+K43+P43+U43+V43</f>
        <v>100</v>
      </c>
      <c r="F43" s="157">
        <v>20</v>
      </c>
      <c r="G43" s="157">
        <v>5</v>
      </c>
      <c r="H43" s="157">
        <v>10</v>
      </c>
      <c r="I43" s="157">
        <v>15</v>
      </c>
      <c r="J43" s="157">
        <v>20</v>
      </c>
      <c r="K43" s="157">
        <v>20</v>
      </c>
      <c r="L43" s="157" t="s">
        <v>131</v>
      </c>
      <c r="M43" s="157" t="s">
        <v>131</v>
      </c>
      <c r="N43" s="157" t="s">
        <v>131</v>
      </c>
      <c r="O43" s="157" t="s">
        <v>131</v>
      </c>
      <c r="P43" s="157">
        <v>20</v>
      </c>
      <c r="Q43" s="157" t="s">
        <v>131</v>
      </c>
      <c r="R43" s="157" t="s">
        <v>131</v>
      </c>
      <c r="S43" s="157" t="s">
        <v>131</v>
      </c>
      <c r="T43" s="157">
        <v>28</v>
      </c>
      <c r="U43" s="157">
        <v>20</v>
      </c>
      <c r="V43" s="157">
        <v>20</v>
      </c>
      <c r="W43" s="235"/>
      <c r="X43" s="119"/>
      <c r="Y43" s="107" t="e" cm="1">
        <f t="array" ref="Y43:AC43">K43-'Приложение 1 (ред.4)'!K43:O43</f>
        <v>#VALUE!</v>
      </c>
      <c r="Z43" s="106" t="e">
        <v>#VALUE!</v>
      </c>
      <c r="AA43" s="107" t="e">
        <v>#VALUE!</v>
      </c>
      <c r="AB43" s="107" t="e">
        <v>#VALUE!</v>
      </c>
      <c r="AC43" s="107" t="e">
        <v>#VALUE!</v>
      </c>
      <c r="AD43" s="107" cm="1">
        <f t="array" ref="AD43:AH43">P43-'Приложение 1 (ред.5) (3)'!P45:T45</f>
        <v>-8</v>
      </c>
      <c r="AE43" s="107" t="e">
        <v>#VALUE!</v>
      </c>
      <c r="AF43" s="106" t="e">
        <v>#VALUE!</v>
      </c>
      <c r="AG43" s="106" t="e">
        <v>#VALUE!</v>
      </c>
      <c r="AH43" s="106">
        <v>-8</v>
      </c>
    </row>
    <row r="44" spans="1:38" ht="31.5" customHeight="1" x14ac:dyDescent="0.25">
      <c r="A44" s="237"/>
      <c r="B44" s="221" t="s">
        <v>259</v>
      </c>
      <c r="C44" s="185" t="s">
        <v>124</v>
      </c>
      <c r="D44" s="184" t="s">
        <v>124</v>
      </c>
      <c r="E44" s="186" t="s">
        <v>5</v>
      </c>
      <c r="F44" s="217" t="s">
        <v>241</v>
      </c>
      <c r="G44" s="214" t="s">
        <v>190</v>
      </c>
      <c r="H44" s="215"/>
      <c r="I44" s="215"/>
      <c r="J44" s="216"/>
      <c r="K44" s="210">
        <v>2027</v>
      </c>
      <c r="L44" s="230" t="s">
        <v>190</v>
      </c>
      <c r="M44" s="231"/>
      <c r="N44" s="231"/>
      <c r="O44" s="232"/>
      <c r="P44" s="210">
        <v>2028</v>
      </c>
      <c r="Q44" s="230" t="s">
        <v>190</v>
      </c>
      <c r="R44" s="231"/>
      <c r="S44" s="231"/>
      <c r="T44" s="232"/>
      <c r="U44" s="210">
        <v>2029</v>
      </c>
      <c r="V44" s="210">
        <v>2030</v>
      </c>
      <c r="W44" s="235"/>
      <c r="X44" s="119"/>
      <c r="Y44" s="107"/>
      <c r="AA44" s="107"/>
      <c r="AB44" s="107"/>
      <c r="AC44" s="107"/>
      <c r="AD44" s="107" t="e" cm="1">
        <f t="array" ref="AD44:AH44">P44-'Приложение 1 (ред.5) (3)'!P46:T46</f>
        <v>#VALUE!</v>
      </c>
      <c r="AE44" s="107" t="e">
        <v>#VALUE!</v>
      </c>
      <c r="AF44" s="106">
        <v>2028</v>
      </c>
      <c r="AG44" s="106">
        <v>2028</v>
      </c>
      <c r="AH44" s="106">
        <v>2028</v>
      </c>
    </row>
    <row r="45" spans="1:38" ht="31.5" x14ac:dyDescent="0.25">
      <c r="A45" s="237"/>
      <c r="B45" s="222"/>
      <c r="C45" s="235"/>
      <c r="D45" s="184"/>
      <c r="E45" s="188"/>
      <c r="F45" s="217"/>
      <c r="G45" s="156" t="s">
        <v>191</v>
      </c>
      <c r="H45" s="156" t="s">
        <v>192</v>
      </c>
      <c r="I45" s="156" t="s">
        <v>193</v>
      </c>
      <c r="J45" s="156" t="s">
        <v>194</v>
      </c>
      <c r="K45" s="211"/>
      <c r="L45" s="156" t="s">
        <v>191</v>
      </c>
      <c r="M45" s="156" t="s">
        <v>192</v>
      </c>
      <c r="N45" s="156" t="s">
        <v>193</v>
      </c>
      <c r="O45" s="156" t="s">
        <v>194</v>
      </c>
      <c r="P45" s="211"/>
      <c r="Q45" s="156" t="s">
        <v>191</v>
      </c>
      <c r="R45" s="156" t="s">
        <v>192</v>
      </c>
      <c r="S45" s="156" t="s">
        <v>193</v>
      </c>
      <c r="T45" s="156" t="s">
        <v>194</v>
      </c>
      <c r="U45" s="211"/>
      <c r="V45" s="211"/>
      <c r="W45" s="235"/>
      <c r="X45" s="119"/>
      <c r="Y45" s="107"/>
      <c r="AA45" s="107"/>
      <c r="AB45" s="107"/>
      <c r="AC45" s="107"/>
      <c r="AD45" s="107" t="e" cm="1">
        <f t="array" ref="AD45:AH45">P45-'Приложение 1 (ред.5) (3)'!P47:T47</f>
        <v>#VALUE!</v>
      </c>
      <c r="AE45" s="107" t="e">
        <v>#VALUE!</v>
      </c>
      <c r="AF45" s="106" t="e">
        <v>#VALUE!</v>
      </c>
      <c r="AG45" s="106" t="e">
        <v>#VALUE!</v>
      </c>
      <c r="AH45" s="106" t="e">
        <v>#VALUE!</v>
      </c>
    </row>
    <row r="46" spans="1:38" ht="33.75" customHeight="1" x14ac:dyDescent="0.25">
      <c r="A46" s="238"/>
      <c r="B46" s="223"/>
      <c r="C46" s="235"/>
      <c r="D46" s="185"/>
      <c r="E46" s="157">
        <f>F46+K46+P46+U46+V46</f>
        <v>5</v>
      </c>
      <c r="F46" s="157">
        <v>1</v>
      </c>
      <c r="G46" s="157" t="s">
        <v>131</v>
      </c>
      <c r="H46" s="157" t="s">
        <v>131</v>
      </c>
      <c r="I46" s="157">
        <v>1</v>
      </c>
      <c r="J46" s="157">
        <v>1</v>
      </c>
      <c r="K46" s="157">
        <v>1</v>
      </c>
      <c r="L46" s="175"/>
      <c r="M46" s="175"/>
      <c r="N46" s="175"/>
      <c r="O46" s="176"/>
      <c r="P46" s="157">
        <v>1</v>
      </c>
      <c r="Q46" s="157" t="s">
        <v>131</v>
      </c>
      <c r="R46" s="157" t="s">
        <v>131</v>
      </c>
      <c r="S46" s="157" t="s">
        <v>131</v>
      </c>
      <c r="T46" s="157">
        <v>9</v>
      </c>
      <c r="U46" s="156">
        <v>1</v>
      </c>
      <c r="V46" s="168">
        <v>1</v>
      </c>
      <c r="W46" s="235"/>
      <c r="X46" s="119"/>
      <c r="Y46" s="107"/>
      <c r="AA46" s="107"/>
      <c r="AB46" s="107"/>
      <c r="AC46" s="107"/>
      <c r="AD46" s="107" cm="1">
        <f t="array" ref="AD46:AH46">P46-'Приложение 1 (ред.5) (3)'!P48:T48</f>
        <v>-8</v>
      </c>
      <c r="AE46" s="107" t="e">
        <v>#VALUE!</v>
      </c>
      <c r="AF46" s="106" t="e">
        <v>#VALUE!</v>
      </c>
      <c r="AG46" s="106" t="e">
        <v>#VALUE!</v>
      </c>
      <c r="AH46" s="106">
        <v>-8</v>
      </c>
      <c r="AL46" s="107"/>
    </row>
    <row r="47" spans="1:38" ht="39" customHeight="1" x14ac:dyDescent="0.25">
      <c r="A47" s="235" t="s">
        <v>16</v>
      </c>
      <c r="B47" s="234" t="s">
        <v>24</v>
      </c>
      <c r="C47" s="235" t="s">
        <v>239</v>
      </c>
      <c r="D47" s="167" t="s">
        <v>12</v>
      </c>
      <c r="E47" s="159">
        <f>SUM(F47:V47)</f>
        <v>27250</v>
      </c>
      <c r="F47" s="214">
        <f>F48+F49</f>
        <v>5450</v>
      </c>
      <c r="G47" s="215"/>
      <c r="H47" s="215"/>
      <c r="I47" s="215"/>
      <c r="J47" s="216"/>
      <c r="K47" s="214">
        <f>K48+K49</f>
        <v>5450</v>
      </c>
      <c r="L47" s="215"/>
      <c r="M47" s="215"/>
      <c r="N47" s="215"/>
      <c r="O47" s="216"/>
      <c r="P47" s="214">
        <f>P48+P49</f>
        <v>5450</v>
      </c>
      <c r="Q47" s="215"/>
      <c r="R47" s="215"/>
      <c r="S47" s="215"/>
      <c r="T47" s="216"/>
      <c r="U47" s="159">
        <f>U48+U49</f>
        <v>5450</v>
      </c>
      <c r="V47" s="159">
        <f>V48+V49</f>
        <v>5450</v>
      </c>
      <c r="W47" s="183" t="s">
        <v>20</v>
      </c>
      <c r="X47" s="264" t="s">
        <v>25</v>
      </c>
      <c r="Y47" s="107" cm="1">
        <f t="array" ref="Y47:AC47">K47-'Приложение 1 (ред.4)'!K44:O44</f>
        <v>1676.41032</v>
      </c>
      <c r="Z47" s="106">
        <v>5450</v>
      </c>
      <c r="AA47" s="107">
        <v>5450</v>
      </c>
      <c r="AB47" s="107">
        <v>5450</v>
      </c>
      <c r="AC47" s="107">
        <v>5450</v>
      </c>
      <c r="AD47" s="107" cm="1">
        <f t="array" ref="AD47:AH47">P47-'Приложение 1 (ред.5) (3)'!P49:T49</f>
        <v>1015</v>
      </c>
      <c r="AE47" s="107">
        <v>5450</v>
      </c>
      <c r="AF47" s="106">
        <v>5450</v>
      </c>
      <c r="AG47" s="106">
        <v>5450</v>
      </c>
      <c r="AH47" s="106">
        <v>5450</v>
      </c>
    </row>
    <row r="48" spans="1:38" ht="45" customHeight="1" x14ac:dyDescent="0.25">
      <c r="A48" s="235"/>
      <c r="B48" s="234"/>
      <c r="C48" s="235"/>
      <c r="D48" s="167" t="s">
        <v>13</v>
      </c>
      <c r="E48" s="159">
        <f>SUM(F48:V48)</f>
        <v>0</v>
      </c>
      <c r="F48" s="214">
        <v>0</v>
      </c>
      <c r="G48" s="215"/>
      <c r="H48" s="215"/>
      <c r="I48" s="215"/>
      <c r="J48" s="216"/>
      <c r="K48" s="214">
        <v>0</v>
      </c>
      <c r="L48" s="215"/>
      <c r="M48" s="215"/>
      <c r="N48" s="215"/>
      <c r="O48" s="216"/>
      <c r="P48" s="214">
        <v>0</v>
      </c>
      <c r="Q48" s="215"/>
      <c r="R48" s="215"/>
      <c r="S48" s="215"/>
      <c r="T48" s="216"/>
      <c r="U48" s="159">
        <v>0</v>
      </c>
      <c r="V48" s="159">
        <v>0</v>
      </c>
      <c r="W48" s="184"/>
      <c r="X48" s="264"/>
      <c r="Y48" s="107" cm="1">
        <f t="array" ref="Y48:AC48">K48-'Приложение 1 (ред.4)'!K45:O45</f>
        <v>0</v>
      </c>
      <c r="Z48" s="106">
        <v>0</v>
      </c>
      <c r="AA48" s="107">
        <v>0</v>
      </c>
      <c r="AB48" s="107">
        <v>0</v>
      </c>
      <c r="AC48" s="107">
        <v>0</v>
      </c>
      <c r="AD48" s="107" cm="1">
        <f t="array" ref="AD48:AH48">P48-'Приложение 1 (ред.5) (3)'!P50:T50</f>
        <v>0</v>
      </c>
      <c r="AE48" s="107">
        <v>0</v>
      </c>
      <c r="AF48" s="106">
        <v>0</v>
      </c>
      <c r="AG48" s="106">
        <v>0</v>
      </c>
      <c r="AH48" s="106">
        <v>0</v>
      </c>
    </row>
    <row r="49" spans="1:38" ht="51" customHeight="1" x14ac:dyDescent="0.25">
      <c r="A49" s="235"/>
      <c r="B49" s="234"/>
      <c r="C49" s="235"/>
      <c r="D49" s="167" t="s">
        <v>14</v>
      </c>
      <c r="E49" s="159">
        <f>SUM(F49:V49)</f>
        <v>27250</v>
      </c>
      <c r="F49" s="214">
        <v>5450</v>
      </c>
      <c r="G49" s="215"/>
      <c r="H49" s="215"/>
      <c r="I49" s="215"/>
      <c r="J49" s="216"/>
      <c r="K49" s="214">
        <v>5450</v>
      </c>
      <c r="L49" s="215"/>
      <c r="M49" s="215"/>
      <c r="N49" s="215"/>
      <c r="O49" s="216"/>
      <c r="P49" s="214">
        <v>5450</v>
      </c>
      <c r="Q49" s="215"/>
      <c r="R49" s="215"/>
      <c r="S49" s="215"/>
      <c r="T49" s="216"/>
      <c r="U49" s="159">
        <v>5450</v>
      </c>
      <c r="V49" s="159">
        <v>5450</v>
      </c>
      <c r="W49" s="185"/>
      <c r="X49" s="264"/>
      <c r="Y49" s="107" cm="1">
        <f t="array" ref="Y49:AC49">K49-'Приложение 1 (ред.4)'!K46:O46</f>
        <v>1676.41032</v>
      </c>
      <c r="Z49" s="106">
        <v>5450</v>
      </c>
      <c r="AA49" s="107">
        <v>5450</v>
      </c>
      <c r="AB49" s="107">
        <v>5450</v>
      </c>
      <c r="AC49" s="107">
        <v>5450</v>
      </c>
      <c r="AD49" s="107" cm="1">
        <f t="array" ref="AD49:AH49">P49-'Приложение 1 (ред.5) (3)'!P51:T51</f>
        <v>1015</v>
      </c>
      <c r="AE49" s="107">
        <v>5450</v>
      </c>
      <c r="AF49" s="106">
        <v>5450</v>
      </c>
      <c r="AG49" s="106">
        <v>5450</v>
      </c>
      <c r="AH49" s="106">
        <v>5450</v>
      </c>
      <c r="AL49" s="107"/>
    </row>
    <row r="50" spans="1:38" ht="20.25" customHeight="1" x14ac:dyDescent="0.25">
      <c r="A50" s="235"/>
      <c r="B50" s="234" t="s">
        <v>260</v>
      </c>
      <c r="C50" s="235" t="s">
        <v>124</v>
      </c>
      <c r="D50" s="183" t="s">
        <v>124</v>
      </c>
      <c r="E50" s="186" t="s">
        <v>5</v>
      </c>
      <c r="F50" s="217" t="s">
        <v>241</v>
      </c>
      <c r="G50" s="214" t="s">
        <v>190</v>
      </c>
      <c r="H50" s="215"/>
      <c r="I50" s="215"/>
      <c r="J50" s="216"/>
      <c r="K50" s="210">
        <v>2027</v>
      </c>
      <c r="L50" s="230" t="s">
        <v>190</v>
      </c>
      <c r="M50" s="231"/>
      <c r="N50" s="231"/>
      <c r="O50" s="232"/>
      <c r="P50" s="210">
        <v>2028</v>
      </c>
      <c r="Q50" s="230" t="s">
        <v>190</v>
      </c>
      <c r="R50" s="231"/>
      <c r="S50" s="231"/>
      <c r="T50" s="232"/>
      <c r="U50" s="210">
        <v>2029</v>
      </c>
      <c r="V50" s="210">
        <v>2030</v>
      </c>
      <c r="W50" s="224"/>
      <c r="X50" s="169"/>
      <c r="Y50" s="107" t="e" cm="1">
        <f t="array" ref="Y50:AC50">K50-'Приложение 1 (ред.4)'!K47:O47</f>
        <v>#VALUE!</v>
      </c>
      <c r="Z50" s="106" t="e">
        <v>#VALUE!</v>
      </c>
      <c r="AA50" s="107">
        <v>2027</v>
      </c>
      <c r="AB50" s="107">
        <v>2027</v>
      </c>
      <c r="AC50" s="107">
        <v>2027</v>
      </c>
      <c r="AD50" s="107" t="e" cm="1">
        <f t="array" ref="AD50:AH50">P50-'Приложение 1 (ред.5) (3)'!P52:T52</f>
        <v>#VALUE!</v>
      </c>
      <c r="AE50" s="107" t="e">
        <v>#VALUE!</v>
      </c>
      <c r="AF50" s="106">
        <v>2028</v>
      </c>
      <c r="AG50" s="106">
        <v>2028</v>
      </c>
      <c r="AH50" s="106">
        <v>2028</v>
      </c>
      <c r="AL50" s="107"/>
    </row>
    <row r="51" spans="1:38" ht="31.5" x14ac:dyDescent="0.25">
      <c r="A51" s="235"/>
      <c r="B51" s="234"/>
      <c r="C51" s="235"/>
      <c r="D51" s="184"/>
      <c r="E51" s="188"/>
      <c r="F51" s="217"/>
      <c r="G51" s="156" t="s">
        <v>191</v>
      </c>
      <c r="H51" s="156" t="s">
        <v>192</v>
      </c>
      <c r="I51" s="156" t="s">
        <v>193</v>
      </c>
      <c r="J51" s="156" t="s">
        <v>194</v>
      </c>
      <c r="K51" s="211"/>
      <c r="L51" s="156" t="s">
        <v>191</v>
      </c>
      <c r="M51" s="156" t="s">
        <v>192</v>
      </c>
      <c r="N51" s="156" t="s">
        <v>193</v>
      </c>
      <c r="O51" s="156" t="s">
        <v>194</v>
      </c>
      <c r="P51" s="211"/>
      <c r="Q51" s="156" t="s">
        <v>191</v>
      </c>
      <c r="R51" s="156" t="s">
        <v>192</v>
      </c>
      <c r="S51" s="156" t="s">
        <v>193</v>
      </c>
      <c r="T51" s="156" t="s">
        <v>194</v>
      </c>
      <c r="U51" s="211"/>
      <c r="V51" s="211"/>
      <c r="W51" s="225"/>
      <c r="X51" s="169"/>
      <c r="Y51" s="107" cm="1">
        <f t="array" ref="Y51:AC51">K51-'Приложение 1 (ред.4)'!K48:O48</f>
        <v>0</v>
      </c>
      <c r="Z51" s="106" t="e">
        <v>#VALUE!</v>
      </c>
      <c r="AA51" s="107" t="e">
        <v>#VALUE!</v>
      </c>
      <c r="AB51" s="107" t="e">
        <v>#VALUE!</v>
      </c>
      <c r="AC51" s="107" t="e">
        <v>#VALUE!</v>
      </c>
      <c r="AD51" s="107" t="e" cm="1">
        <f t="array" ref="AD51:AH51">P51-'Приложение 1 (ред.5) (3)'!P53:T53</f>
        <v>#VALUE!</v>
      </c>
      <c r="AE51" s="107" t="e">
        <v>#VALUE!</v>
      </c>
      <c r="AF51" s="106" t="e">
        <v>#VALUE!</v>
      </c>
      <c r="AG51" s="106" t="e">
        <v>#VALUE!</v>
      </c>
      <c r="AH51" s="106" t="e">
        <v>#VALUE!</v>
      </c>
    </row>
    <row r="52" spans="1:38" x14ac:dyDescent="0.25">
      <c r="A52" s="235"/>
      <c r="B52" s="234"/>
      <c r="C52" s="235"/>
      <c r="D52" s="185"/>
      <c r="E52" s="115">
        <v>4</v>
      </c>
      <c r="F52" s="115">
        <v>4</v>
      </c>
      <c r="G52" s="115">
        <v>4</v>
      </c>
      <c r="H52" s="115">
        <v>4</v>
      </c>
      <c r="I52" s="115">
        <v>4</v>
      </c>
      <c r="J52" s="115">
        <v>4</v>
      </c>
      <c r="K52" s="166">
        <v>4</v>
      </c>
      <c r="L52" s="166">
        <v>4</v>
      </c>
      <c r="M52" s="166">
        <v>4</v>
      </c>
      <c r="N52" s="166">
        <v>4</v>
      </c>
      <c r="O52" s="166">
        <v>4</v>
      </c>
      <c r="P52" s="166">
        <v>4</v>
      </c>
      <c r="Q52" s="166">
        <v>4</v>
      </c>
      <c r="R52" s="166">
        <v>4</v>
      </c>
      <c r="S52" s="166">
        <v>4</v>
      </c>
      <c r="T52" s="166">
        <v>4</v>
      </c>
      <c r="U52" s="156">
        <v>4</v>
      </c>
      <c r="V52" s="156">
        <v>4</v>
      </c>
      <c r="W52" s="226"/>
      <c r="X52" s="169"/>
      <c r="Y52" s="107" cm="1">
        <f t="array" ref="Y52:AC52">K52-'Приложение 1 (ред.4)'!K49:O49</f>
        <v>-13</v>
      </c>
      <c r="Z52" s="106" t="e">
        <v>#VALUE!</v>
      </c>
      <c r="AA52" s="107" t="e">
        <v>#VALUE!</v>
      </c>
      <c r="AB52" s="107">
        <v>-13</v>
      </c>
      <c r="AC52" s="107">
        <v>-13</v>
      </c>
      <c r="AD52" s="107" cm="1">
        <f t="array" ref="AD52:AH52">P52-'Приложение 1 (ред.5) (3)'!P54:T54</f>
        <v>0</v>
      </c>
      <c r="AE52" s="107">
        <v>0</v>
      </c>
      <c r="AF52" s="106">
        <v>0</v>
      </c>
      <c r="AG52" s="106">
        <v>0</v>
      </c>
      <c r="AH52" s="106">
        <v>0</v>
      </c>
    </row>
    <row r="53" spans="1:38" ht="20.25" hidden="1" customHeight="1" x14ac:dyDescent="0.25">
      <c r="A53" s="164"/>
      <c r="B53" s="163" t="s">
        <v>164</v>
      </c>
      <c r="C53" s="164"/>
      <c r="D53" s="167"/>
      <c r="E53" s="114"/>
      <c r="F53" s="214"/>
      <c r="G53" s="215"/>
      <c r="H53" s="215"/>
      <c r="I53" s="215"/>
      <c r="J53" s="216"/>
      <c r="K53" s="214"/>
      <c r="L53" s="215"/>
      <c r="M53" s="215"/>
      <c r="N53" s="215"/>
      <c r="O53" s="216"/>
      <c r="P53" s="114"/>
      <c r="Q53" s="114"/>
      <c r="R53" s="114"/>
      <c r="S53" s="114"/>
      <c r="T53" s="114"/>
      <c r="U53" s="114"/>
      <c r="V53" s="114"/>
      <c r="W53" s="164"/>
      <c r="X53" s="169"/>
      <c r="Y53" s="107" cm="1">
        <f t="array" ref="Y53:AC53">K53-'Приложение 1 (ред.4)'!K50:O50</f>
        <v>0</v>
      </c>
      <c r="Z53" s="106">
        <v>0</v>
      </c>
      <c r="AA53" s="107">
        <v>0</v>
      </c>
      <c r="AB53" s="107">
        <v>0</v>
      </c>
      <c r="AC53" s="107">
        <v>0</v>
      </c>
      <c r="AD53" s="107" cm="1">
        <f t="array" ref="AD53:AH53">P53-'Приложение 1 (ред.5) (3)'!P55:T55</f>
        <v>0</v>
      </c>
      <c r="AE53" s="107">
        <v>0</v>
      </c>
      <c r="AF53" s="106">
        <v>0</v>
      </c>
      <c r="AG53" s="106">
        <v>0</v>
      </c>
      <c r="AH53" s="106">
        <v>0</v>
      </c>
    </row>
    <row r="54" spans="1:38" ht="38.25" hidden="1" customHeight="1" x14ac:dyDescent="0.25">
      <c r="A54" s="164"/>
      <c r="B54" s="167" t="s">
        <v>26</v>
      </c>
      <c r="C54" s="164"/>
      <c r="D54" s="167"/>
      <c r="E54" s="114"/>
      <c r="F54" s="214"/>
      <c r="G54" s="215"/>
      <c r="H54" s="215"/>
      <c r="I54" s="215"/>
      <c r="J54" s="216"/>
      <c r="K54" s="214"/>
      <c r="L54" s="215"/>
      <c r="M54" s="215"/>
      <c r="N54" s="215"/>
      <c r="O54" s="216"/>
      <c r="P54" s="114"/>
      <c r="Q54" s="114"/>
      <c r="R54" s="114"/>
      <c r="S54" s="114"/>
      <c r="T54" s="114"/>
      <c r="U54" s="114"/>
      <c r="V54" s="114"/>
      <c r="W54" s="164"/>
      <c r="X54" s="163"/>
      <c r="Y54" s="107" cm="1">
        <f t="array" ref="Y54:AC54">K54-'Приложение 1 (ред.4)'!K51:O51</f>
        <v>-2750</v>
      </c>
      <c r="Z54" s="106">
        <v>0</v>
      </c>
      <c r="AA54" s="107">
        <v>0</v>
      </c>
      <c r="AB54" s="107">
        <v>0</v>
      </c>
      <c r="AC54" s="107">
        <v>0</v>
      </c>
      <c r="AD54" s="107" cm="1">
        <f t="array" ref="AD54:AH54">P54-'Приложение 1 (ред.5) (3)'!P56:T56</f>
        <v>-2750</v>
      </c>
      <c r="AE54" s="107">
        <v>0</v>
      </c>
      <c r="AF54" s="106">
        <v>0</v>
      </c>
      <c r="AG54" s="106">
        <v>0</v>
      </c>
      <c r="AH54" s="106">
        <v>0</v>
      </c>
    </row>
    <row r="55" spans="1:38" ht="57" hidden="1" customHeight="1" x14ac:dyDescent="0.25">
      <c r="A55" s="164"/>
      <c r="B55" s="167" t="s">
        <v>218</v>
      </c>
      <c r="C55" s="164"/>
      <c r="D55" s="167"/>
      <c r="E55" s="114">
        <f>SUM(F55:V55)</f>
        <v>0</v>
      </c>
      <c r="F55" s="214"/>
      <c r="G55" s="215"/>
      <c r="H55" s="215"/>
      <c r="I55" s="215"/>
      <c r="J55" s="216"/>
      <c r="K55" s="214"/>
      <c r="L55" s="215"/>
      <c r="M55" s="215"/>
      <c r="N55" s="215"/>
      <c r="O55" s="216"/>
      <c r="P55" s="114"/>
      <c r="Q55" s="114"/>
      <c r="R55" s="114"/>
      <c r="S55" s="114"/>
      <c r="T55" s="114"/>
      <c r="U55" s="114"/>
      <c r="V55" s="114"/>
      <c r="W55" s="120"/>
      <c r="X55" s="163"/>
      <c r="Y55" s="107" cm="1">
        <f t="array" ref="Y55:AC55">K55-'Приложение 1 (ред.4)'!K52:O52</f>
        <v>-356.14201000000003</v>
      </c>
      <c r="Z55" s="106">
        <v>0</v>
      </c>
      <c r="AA55" s="107">
        <v>0</v>
      </c>
      <c r="AB55" s="107">
        <v>0</v>
      </c>
      <c r="AC55" s="107">
        <v>0</v>
      </c>
      <c r="AD55" s="107" cm="1">
        <f t="array" ref="AD55:AH55">P55-'Приложение 1 (ред.5) (3)'!P57:T57</f>
        <v>0</v>
      </c>
      <c r="AE55" s="107">
        <v>0</v>
      </c>
      <c r="AF55" s="106">
        <v>0</v>
      </c>
      <c r="AG55" s="106">
        <v>0</v>
      </c>
      <c r="AH55" s="106">
        <v>0</v>
      </c>
    </row>
    <row r="56" spans="1:38" ht="41.65" hidden="1" customHeight="1" x14ac:dyDescent="0.25">
      <c r="A56" s="164"/>
      <c r="B56" s="167" t="s">
        <v>28</v>
      </c>
      <c r="C56" s="164"/>
      <c r="D56" s="167"/>
      <c r="E56" s="114">
        <f>SUM(F56:V56)</f>
        <v>3286</v>
      </c>
      <c r="F56" s="214">
        <f>2750-1107</f>
        <v>1643</v>
      </c>
      <c r="G56" s="215"/>
      <c r="H56" s="215"/>
      <c r="I56" s="215"/>
      <c r="J56" s="216"/>
      <c r="K56" s="214">
        <v>1643</v>
      </c>
      <c r="L56" s="215"/>
      <c r="M56" s="215"/>
      <c r="N56" s="215"/>
      <c r="O56" s="216"/>
      <c r="P56" s="114"/>
      <c r="Q56" s="114"/>
      <c r="R56" s="114"/>
      <c r="S56" s="114"/>
      <c r="T56" s="114"/>
      <c r="U56" s="114"/>
      <c r="V56" s="114"/>
      <c r="W56" s="164"/>
      <c r="X56" s="163"/>
      <c r="Y56" s="107" cm="1">
        <f t="array" ref="Y56:AC56">K56-'Приложение 1 (ред.4)'!K53:O53</f>
        <v>1643</v>
      </c>
      <c r="Z56" s="106">
        <v>1643</v>
      </c>
      <c r="AA56" s="107">
        <v>1643</v>
      </c>
      <c r="AB56" s="107">
        <v>1643</v>
      </c>
      <c r="AC56" s="107">
        <v>1643</v>
      </c>
      <c r="AD56" s="107" cm="1">
        <f t="array" ref="AD56:AH56">P56-'Приложение 1 (ред.5) (3)'!P58:T58</f>
        <v>0</v>
      </c>
      <c r="AE56" s="107">
        <v>0</v>
      </c>
      <c r="AF56" s="106">
        <v>0</v>
      </c>
      <c r="AG56" s="106">
        <v>0</v>
      </c>
      <c r="AH56" s="106">
        <v>0</v>
      </c>
    </row>
    <row r="57" spans="1:38" ht="41.65" hidden="1" customHeight="1" x14ac:dyDescent="0.25">
      <c r="A57" s="164"/>
      <c r="B57" s="167" t="s">
        <v>29</v>
      </c>
      <c r="C57" s="164"/>
      <c r="D57" s="167"/>
      <c r="E57" s="114"/>
      <c r="F57" s="214"/>
      <c r="G57" s="215"/>
      <c r="H57" s="215"/>
      <c r="I57" s="215"/>
      <c r="J57" s="216"/>
      <c r="K57" s="214"/>
      <c r="L57" s="215"/>
      <c r="M57" s="215"/>
      <c r="N57" s="215"/>
      <c r="O57" s="216"/>
      <c r="P57" s="114"/>
      <c r="Q57" s="114"/>
      <c r="R57" s="114"/>
      <c r="S57" s="114"/>
      <c r="T57" s="114"/>
      <c r="U57" s="114"/>
      <c r="V57" s="114"/>
      <c r="W57" s="164"/>
      <c r="X57" s="163"/>
      <c r="Y57" s="107" cm="1">
        <f t="array" ref="Y57:AC57">K57-'Приложение 1 (ред.4)'!K54:O54</f>
        <v>0</v>
      </c>
      <c r="Z57" s="106">
        <v>0</v>
      </c>
      <c r="AA57" s="107">
        <v>0</v>
      </c>
      <c r="AB57" s="107">
        <v>0</v>
      </c>
      <c r="AC57" s="107">
        <v>0</v>
      </c>
      <c r="AD57" s="107" cm="1">
        <f t="array" ref="AD57:AH57">P57-'Приложение 1 (ред.5) (3)'!P59:T59</f>
        <v>0</v>
      </c>
      <c r="AE57" s="107">
        <v>0</v>
      </c>
      <c r="AF57" s="106">
        <v>0</v>
      </c>
      <c r="AG57" s="106">
        <v>0</v>
      </c>
      <c r="AH57" s="106">
        <v>0</v>
      </c>
    </row>
    <row r="58" spans="1:38" ht="43.5" hidden="1" customHeight="1" x14ac:dyDescent="0.25">
      <c r="A58" s="164"/>
      <c r="B58" s="167" t="s">
        <v>30</v>
      </c>
      <c r="C58" s="164"/>
      <c r="D58" s="167"/>
      <c r="E58" s="114">
        <f>SUM(F58:V58)</f>
        <v>5584</v>
      </c>
      <c r="F58" s="214">
        <v>2792</v>
      </c>
      <c r="G58" s="215"/>
      <c r="H58" s="215"/>
      <c r="I58" s="215"/>
      <c r="J58" s="216"/>
      <c r="K58" s="214">
        <v>2792</v>
      </c>
      <c r="L58" s="215"/>
      <c r="M58" s="215"/>
      <c r="N58" s="215"/>
      <c r="O58" s="216"/>
      <c r="P58" s="114">
        <v>0</v>
      </c>
      <c r="Q58" s="114"/>
      <c r="R58" s="114"/>
      <c r="S58" s="114"/>
      <c r="T58" s="114"/>
      <c r="U58" s="114"/>
      <c r="V58" s="114"/>
      <c r="W58" s="164"/>
      <c r="X58" s="163"/>
      <c r="Y58" s="107" cm="1">
        <f t="array" ref="Y58:AC58">K58-'Приложение 1 (ред.4)'!K55:O55</f>
        <v>2792</v>
      </c>
      <c r="Z58" s="106">
        <v>2792</v>
      </c>
      <c r="AA58" s="107">
        <v>2792</v>
      </c>
      <c r="AB58" s="107">
        <v>2792</v>
      </c>
      <c r="AC58" s="107">
        <v>2792</v>
      </c>
      <c r="AD58" s="107" cm="1">
        <f t="array" ref="AD58:AH58">P58-'Приложение 1 (ред.5) (3)'!P60:T60</f>
        <v>0</v>
      </c>
      <c r="AE58" s="107">
        <v>0</v>
      </c>
      <c r="AF58" s="106">
        <v>0</v>
      </c>
      <c r="AG58" s="106">
        <v>0</v>
      </c>
      <c r="AH58" s="106">
        <v>0</v>
      </c>
    </row>
    <row r="59" spans="1:38" ht="29.25" customHeight="1" x14ac:dyDescent="0.25">
      <c r="A59" s="183" t="s">
        <v>31</v>
      </c>
      <c r="B59" s="261" t="s">
        <v>32</v>
      </c>
      <c r="C59" s="235" t="s">
        <v>239</v>
      </c>
      <c r="D59" s="167" t="s">
        <v>12</v>
      </c>
      <c r="E59" s="114">
        <f>SUM(F59:V59)</f>
        <v>14760.807720000001</v>
      </c>
      <c r="F59" s="214">
        <f>F60</f>
        <v>3020.8077199999998</v>
      </c>
      <c r="G59" s="215"/>
      <c r="H59" s="215"/>
      <c r="I59" s="215"/>
      <c r="J59" s="216"/>
      <c r="K59" s="214">
        <f t="shared" ref="K59:P59" si="7">K60</f>
        <v>2935</v>
      </c>
      <c r="L59" s="215"/>
      <c r="M59" s="215"/>
      <c r="N59" s="215"/>
      <c r="O59" s="216"/>
      <c r="P59" s="159">
        <f t="shared" si="7"/>
        <v>2935</v>
      </c>
      <c r="Q59" s="159"/>
      <c r="R59" s="159"/>
      <c r="S59" s="159"/>
      <c r="T59" s="159"/>
      <c r="U59" s="159">
        <f>U60</f>
        <v>2935</v>
      </c>
      <c r="V59" s="159">
        <f>V60</f>
        <v>2935</v>
      </c>
      <c r="W59" s="183" t="s">
        <v>20</v>
      </c>
      <c r="X59" s="234" t="s">
        <v>33</v>
      </c>
      <c r="Y59" s="107" cm="1">
        <f t="array" ref="Y59:AC59">K59-'Приложение 1 (ред.4)'!K56:O56</f>
        <v>418</v>
      </c>
      <c r="Z59" s="106">
        <v>2935</v>
      </c>
      <c r="AA59" s="107">
        <v>2935</v>
      </c>
      <c r="AB59" s="107">
        <v>2935</v>
      </c>
      <c r="AC59" s="107">
        <v>2935</v>
      </c>
      <c r="AD59" s="107" cm="1">
        <f t="array" ref="AD59:AH59">P59-'Приложение 1 (ред.5) (3)'!P61:T61</f>
        <v>143</v>
      </c>
      <c r="AE59" s="107">
        <v>2935</v>
      </c>
      <c r="AF59" s="106">
        <v>2935</v>
      </c>
      <c r="AG59" s="106">
        <v>2935</v>
      </c>
      <c r="AH59" s="106">
        <v>2935</v>
      </c>
      <c r="AI59" s="146"/>
    </row>
    <row r="60" spans="1:38" ht="98.25" customHeight="1" x14ac:dyDescent="0.25">
      <c r="A60" s="184"/>
      <c r="B60" s="261"/>
      <c r="C60" s="235"/>
      <c r="D60" s="167" t="s">
        <v>14</v>
      </c>
      <c r="E60" s="114">
        <f>SUM(F60:V60)</f>
        <v>14760.807720000001</v>
      </c>
      <c r="F60" s="214">
        <f>2935+85.80772</f>
        <v>3020.8077199999998</v>
      </c>
      <c r="G60" s="215"/>
      <c r="H60" s="215"/>
      <c r="I60" s="215"/>
      <c r="J60" s="216"/>
      <c r="K60" s="214">
        <v>2935</v>
      </c>
      <c r="L60" s="215"/>
      <c r="M60" s="215"/>
      <c r="N60" s="215"/>
      <c r="O60" s="216"/>
      <c r="P60" s="214">
        <v>2935</v>
      </c>
      <c r="Q60" s="215"/>
      <c r="R60" s="215"/>
      <c r="S60" s="215"/>
      <c r="T60" s="216"/>
      <c r="U60" s="159">
        <v>2935</v>
      </c>
      <c r="V60" s="159">
        <v>2935</v>
      </c>
      <c r="W60" s="184"/>
      <c r="X60" s="234"/>
      <c r="Y60" s="107" cm="1">
        <f t="array" ref="Y60:AC60">K60-'Приложение 1 (ред.4)'!K57:O57</f>
        <v>418</v>
      </c>
      <c r="Z60" s="106">
        <v>2935</v>
      </c>
      <c r="AA60" s="107">
        <v>2935</v>
      </c>
      <c r="AB60" s="107">
        <v>2935</v>
      </c>
      <c r="AC60" s="107">
        <v>2935</v>
      </c>
      <c r="AD60" s="107" cm="1">
        <f t="array" ref="AD60:AH60">P60-'Приложение 1 (ред.5) (3)'!P62:T62</f>
        <v>143</v>
      </c>
      <c r="AE60" s="107">
        <v>2935</v>
      </c>
      <c r="AF60" s="106">
        <v>2935</v>
      </c>
      <c r="AG60" s="106">
        <v>2935</v>
      </c>
      <c r="AH60" s="106">
        <v>2935</v>
      </c>
    </row>
    <row r="61" spans="1:38" hidden="1" x14ac:dyDescent="0.25">
      <c r="A61" s="184"/>
      <c r="B61" s="121"/>
      <c r="C61" s="164"/>
      <c r="D61" s="174"/>
      <c r="E61" s="122"/>
      <c r="F61" s="214"/>
      <c r="G61" s="215"/>
      <c r="H61" s="215"/>
      <c r="I61" s="215"/>
      <c r="J61" s="216"/>
      <c r="K61" s="214"/>
      <c r="L61" s="215"/>
      <c r="M61" s="215"/>
      <c r="N61" s="215"/>
      <c r="O61" s="216"/>
      <c r="P61" s="214"/>
      <c r="Q61" s="215"/>
      <c r="R61" s="215"/>
      <c r="S61" s="215"/>
      <c r="T61" s="216"/>
      <c r="U61" s="122"/>
      <c r="V61" s="122"/>
      <c r="W61" s="184"/>
      <c r="X61" s="163"/>
      <c r="Y61" s="107"/>
      <c r="AA61" s="107"/>
      <c r="AB61" s="107"/>
      <c r="AC61" s="107"/>
      <c r="AD61" s="107"/>
      <c r="AE61" s="107"/>
    </row>
    <row r="62" spans="1:38" ht="20.25" customHeight="1" x14ac:dyDescent="0.25">
      <c r="A62" s="184"/>
      <c r="B62" s="295" t="s">
        <v>261</v>
      </c>
      <c r="C62" s="235" t="s">
        <v>124</v>
      </c>
      <c r="D62" s="183" t="s">
        <v>124</v>
      </c>
      <c r="E62" s="186" t="s">
        <v>5</v>
      </c>
      <c r="F62" s="217" t="s">
        <v>241</v>
      </c>
      <c r="G62" s="214" t="s">
        <v>190</v>
      </c>
      <c r="H62" s="215"/>
      <c r="I62" s="215"/>
      <c r="J62" s="216"/>
      <c r="K62" s="210">
        <v>2027</v>
      </c>
      <c r="L62" s="230" t="s">
        <v>190</v>
      </c>
      <c r="M62" s="231"/>
      <c r="N62" s="231"/>
      <c r="O62" s="232"/>
      <c r="P62" s="210">
        <v>2028</v>
      </c>
      <c r="Q62" s="230" t="s">
        <v>190</v>
      </c>
      <c r="R62" s="231"/>
      <c r="S62" s="231"/>
      <c r="T62" s="232"/>
      <c r="U62" s="210">
        <v>2029</v>
      </c>
      <c r="V62" s="210">
        <v>2030</v>
      </c>
      <c r="W62" s="184"/>
      <c r="X62" s="163"/>
      <c r="Y62" s="107" t="e" cm="1">
        <f t="array" ref="Y62:AC62">K62-'Приложение 1 (ред.4)'!K58:O58</f>
        <v>#VALUE!</v>
      </c>
      <c r="Z62" s="106" t="e">
        <v>#VALUE!</v>
      </c>
      <c r="AA62" s="107">
        <v>2027</v>
      </c>
      <c r="AB62" s="107">
        <v>2027</v>
      </c>
      <c r="AC62" s="107">
        <v>2027</v>
      </c>
      <c r="AD62" s="107" t="e" cm="1">
        <f t="array" ref="AD62:AH62">P62-'Приложение 1 (ред.5) (3)'!P63:T63</f>
        <v>#VALUE!</v>
      </c>
      <c r="AE62" s="107" t="e">
        <v>#VALUE!</v>
      </c>
      <c r="AF62" s="106">
        <v>2028</v>
      </c>
      <c r="AG62" s="106">
        <v>2028</v>
      </c>
      <c r="AH62" s="106">
        <v>2028</v>
      </c>
    </row>
    <row r="63" spans="1:38" ht="31.5" x14ac:dyDescent="0.25">
      <c r="A63" s="184"/>
      <c r="B63" s="296"/>
      <c r="C63" s="235"/>
      <c r="D63" s="184"/>
      <c r="E63" s="188"/>
      <c r="F63" s="217"/>
      <c r="G63" s="156" t="s">
        <v>191</v>
      </c>
      <c r="H63" s="156" t="s">
        <v>192</v>
      </c>
      <c r="I63" s="156" t="s">
        <v>193</v>
      </c>
      <c r="J63" s="156" t="s">
        <v>194</v>
      </c>
      <c r="K63" s="211"/>
      <c r="L63" s="156" t="s">
        <v>191</v>
      </c>
      <c r="M63" s="156" t="s">
        <v>192</v>
      </c>
      <c r="N63" s="156" t="s">
        <v>193</v>
      </c>
      <c r="O63" s="156" t="s">
        <v>194</v>
      </c>
      <c r="P63" s="211"/>
      <c r="Q63" s="156" t="s">
        <v>191</v>
      </c>
      <c r="R63" s="156" t="s">
        <v>192</v>
      </c>
      <c r="S63" s="156" t="s">
        <v>193</v>
      </c>
      <c r="T63" s="156" t="s">
        <v>194</v>
      </c>
      <c r="U63" s="211"/>
      <c r="V63" s="211"/>
      <c r="W63" s="184"/>
      <c r="X63" s="163"/>
      <c r="Y63" s="107" cm="1">
        <f t="array" ref="Y63:AC63">K63-'Приложение 1 (ред.4)'!K59:O59</f>
        <v>0</v>
      </c>
      <c r="Z63" s="106" t="e">
        <v>#VALUE!</v>
      </c>
      <c r="AA63" s="107" t="e">
        <v>#VALUE!</v>
      </c>
      <c r="AB63" s="107" t="e">
        <v>#VALUE!</v>
      </c>
      <c r="AC63" s="107" t="e">
        <v>#VALUE!</v>
      </c>
      <c r="AD63" s="107" t="e" cm="1">
        <f t="array" ref="AD63:AH63">P63-'Приложение 1 (ред.5) (3)'!P64:T64</f>
        <v>#VALUE!</v>
      </c>
      <c r="AE63" s="107" t="e">
        <v>#VALUE!</v>
      </c>
      <c r="AF63" s="106" t="e">
        <v>#VALUE!</v>
      </c>
      <c r="AG63" s="106" t="e">
        <v>#VALUE!</v>
      </c>
      <c r="AH63" s="106" t="e">
        <v>#VALUE!</v>
      </c>
    </row>
    <row r="64" spans="1:38" x14ac:dyDescent="0.25">
      <c r="A64" s="184"/>
      <c r="B64" s="297"/>
      <c r="C64" s="235"/>
      <c r="D64" s="185"/>
      <c r="E64" s="115">
        <v>4</v>
      </c>
      <c r="F64" s="115">
        <v>4</v>
      </c>
      <c r="G64" s="115">
        <v>4</v>
      </c>
      <c r="H64" s="115">
        <v>4</v>
      </c>
      <c r="I64" s="115">
        <v>4</v>
      </c>
      <c r="J64" s="115">
        <v>4</v>
      </c>
      <c r="K64" s="166">
        <v>4</v>
      </c>
      <c r="L64" s="166">
        <v>4</v>
      </c>
      <c r="M64" s="166">
        <v>4</v>
      </c>
      <c r="N64" s="166">
        <v>4</v>
      </c>
      <c r="O64" s="166">
        <v>4</v>
      </c>
      <c r="P64" s="166">
        <v>4</v>
      </c>
      <c r="Q64" s="166">
        <v>4</v>
      </c>
      <c r="R64" s="166">
        <v>4</v>
      </c>
      <c r="S64" s="166">
        <v>4</v>
      </c>
      <c r="T64" s="166">
        <v>4</v>
      </c>
      <c r="U64" s="156">
        <v>4</v>
      </c>
      <c r="V64" s="156">
        <v>4</v>
      </c>
      <c r="W64" s="185"/>
      <c r="X64" s="163"/>
      <c r="Y64" s="107" cm="1">
        <f t="array" ref="Y64:AC64">K64-'Приложение 1 (ред.4)'!K60:O60</f>
        <v>-13</v>
      </c>
      <c r="Z64" s="106">
        <v>-13</v>
      </c>
      <c r="AA64" s="107">
        <v>-13</v>
      </c>
      <c r="AB64" s="107">
        <v>-13</v>
      </c>
      <c r="AC64" s="107">
        <v>-13</v>
      </c>
      <c r="AD64" s="107" cm="1">
        <f t="array" ref="AD64:AH64">P64-'Приложение 1 (ред.5) (3)'!P65:T65</f>
        <v>0</v>
      </c>
      <c r="AE64" s="107">
        <v>0</v>
      </c>
      <c r="AF64" s="106">
        <v>0</v>
      </c>
      <c r="AG64" s="106">
        <v>0</v>
      </c>
      <c r="AH64" s="106">
        <v>0</v>
      </c>
    </row>
    <row r="65" spans="1:38" ht="31.5" customHeight="1" x14ac:dyDescent="0.25">
      <c r="A65" s="183" t="s">
        <v>35</v>
      </c>
      <c r="B65" s="234" t="s">
        <v>36</v>
      </c>
      <c r="C65" s="235" t="s">
        <v>239</v>
      </c>
      <c r="D65" s="167" t="s">
        <v>12</v>
      </c>
      <c r="E65" s="159">
        <f>SUM(F65:V65)</f>
        <v>88494.192280000003</v>
      </c>
      <c r="F65" s="217">
        <f>F66+F67</f>
        <v>17630.192279999999</v>
      </c>
      <c r="G65" s="217"/>
      <c r="H65" s="217"/>
      <c r="I65" s="217"/>
      <c r="J65" s="217"/>
      <c r="K65" s="217">
        <f>K66+K67</f>
        <v>17716</v>
      </c>
      <c r="L65" s="217"/>
      <c r="M65" s="217"/>
      <c r="N65" s="217"/>
      <c r="O65" s="217"/>
      <c r="P65" s="217">
        <f>SUM(P66:P67)</f>
        <v>17716</v>
      </c>
      <c r="Q65" s="217"/>
      <c r="R65" s="217"/>
      <c r="S65" s="217"/>
      <c r="T65" s="217"/>
      <c r="U65" s="159">
        <f t="shared" ref="U65:V65" si="8">SUM(U66:U67)</f>
        <v>17716</v>
      </c>
      <c r="V65" s="159">
        <f t="shared" si="8"/>
        <v>17716</v>
      </c>
      <c r="W65" s="235" t="s">
        <v>20</v>
      </c>
      <c r="X65" s="163"/>
      <c r="Y65" s="107"/>
      <c r="AA65" s="107"/>
      <c r="AB65" s="107"/>
      <c r="AC65" s="107"/>
      <c r="AD65" s="107" cm="1">
        <f t="array" ref="AD65:AH65">P65-'Приложение 1 (ред.5) (3)'!P67:T67</f>
        <v>3109</v>
      </c>
      <c r="AE65" s="107">
        <v>17716</v>
      </c>
      <c r="AF65" s="106">
        <v>17716</v>
      </c>
      <c r="AG65" s="106">
        <v>17716</v>
      </c>
      <c r="AH65" s="106">
        <v>17716</v>
      </c>
    </row>
    <row r="66" spans="1:38" ht="31.5" x14ac:dyDescent="0.25">
      <c r="A66" s="184"/>
      <c r="B66" s="234"/>
      <c r="C66" s="235"/>
      <c r="D66" s="167" t="s">
        <v>13</v>
      </c>
      <c r="E66" s="159">
        <f>SUM(F66:V66)</f>
        <v>0</v>
      </c>
      <c r="F66" s="217">
        <v>0</v>
      </c>
      <c r="G66" s="217"/>
      <c r="H66" s="217"/>
      <c r="I66" s="217"/>
      <c r="J66" s="217"/>
      <c r="K66" s="217">
        <v>0</v>
      </c>
      <c r="L66" s="217"/>
      <c r="M66" s="217"/>
      <c r="N66" s="217"/>
      <c r="O66" s="217"/>
      <c r="P66" s="217">
        <v>0</v>
      </c>
      <c r="Q66" s="217"/>
      <c r="R66" s="217"/>
      <c r="S66" s="217"/>
      <c r="T66" s="217"/>
      <c r="U66" s="159">
        <v>0</v>
      </c>
      <c r="V66" s="159">
        <v>0</v>
      </c>
      <c r="W66" s="235"/>
      <c r="X66" s="163"/>
      <c r="Y66" s="107"/>
      <c r="AA66" s="107"/>
      <c r="AB66" s="107"/>
      <c r="AC66" s="107"/>
      <c r="AD66" s="107" cm="1">
        <f t="array" ref="AD66:AH66">P66-'Приложение 1 (ред.5) (3)'!P68:T68</f>
        <v>0</v>
      </c>
      <c r="AE66" s="107">
        <v>0</v>
      </c>
      <c r="AF66" s="106">
        <v>0</v>
      </c>
      <c r="AG66" s="106">
        <v>0</v>
      </c>
      <c r="AH66" s="106">
        <v>0</v>
      </c>
    </row>
    <row r="67" spans="1:38" ht="48.75" customHeight="1" x14ac:dyDescent="0.25">
      <c r="A67" s="184"/>
      <c r="B67" s="234"/>
      <c r="C67" s="235"/>
      <c r="D67" s="167" t="s">
        <v>14</v>
      </c>
      <c r="E67" s="159">
        <f>SUM(F67:V67)</f>
        <v>88494.192280000003</v>
      </c>
      <c r="F67" s="217">
        <f>17716-85.80772</f>
        <v>17630.192279999999</v>
      </c>
      <c r="G67" s="217"/>
      <c r="H67" s="217"/>
      <c r="I67" s="217"/>
      <c r="J67" s="217"/>
      <c r="K67" s="217">
        <v>17716</v>
      </c>
      <c r="L67" s="217"/>
      <c r="M67" s="217"/>
      <c r="N67" s="217"/>
      <c r="O67" s="217"/>
      <c r="P67" s="217">
        <v>17716</v>
      </c>
      <c r="Q67" s="217"/>
      <c r="R67" s="217"/>
      <c r="S67" s="217"/>
      <c r="T67" s="217"/>
      <c r="U67" s="114">
        <v>17716</v>
      </c>
      <c r="V67" s="114">
        <v>17716</v>
      </c>
      <c r="W67" s="235"/>
      <c r="X67" s="163"/>
      <c r="Y67" s="107" cm="1">
        <f t="array" ref="Y67:AC67">K67-'Приложение 1 (ред.4)'!K62:O62</f>
        <v>8384.85</v>
      </c>
      <c r="Z67" s="106">
        <v>17716</v>
      </c>
      <c r="AA67" s="107">
        <v>17716</v>
      </c>
      <c r="AB67" s="107">
        <v>17716</v>
      </c>
      <c r="AC67" s="107">
        <v>17716</v>
      </c>
      <c r="AD67" s="107" cm="1">
        <f t="array" ref="AD67:AH67">P67-'Приложение 1 (ред.5) (3)'!P69:T69</f>
        <v>3109</v>
      </c>
      <c r="AE67" s="107">
        <v>17716</v>
      </c>
      <c r="AF67" s="106">
        <v>17716</v>
      </c>
      <c r="AG67" s="106">
        <v>17716</v>
      </c>
      <c r="AH67" s="106">
        <v>17716</v>
      </c>
    </row>
    <row r="68" spans="1:38" ht="20.25" hidden="1" customHeight="1" x14ac:dyDescent="0.25">
      <c r="A68" s="184"/>
      <c r="B68" s="167" t="s">
        <v>98</v>
      </c>
      <c r="C68" s="235"/>
      <c r="D68" s="167"/>
      <c r="E68" s="114">
        <f t="shared" ref="E68:E75" si="9">SUM(F68:V68)</f>
        <v>0</v>
      </c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114"/>
      <c r="Q68" s="114"/>
      <c r="R68" s="114"/>
      <c r="S68" s="114"/>
      <c r="T68" s="114"/>
      <c r="U68" s="114"/>
      <c r="V68" s="114"/>
      <c r="W68" s="235"/>
      <c r="X68" s="163"/>
      <c r="Y68" s="107" cm="1">
        <f t="array" ref="Y68:AC68">K68-'Приложение 1 (ред.4)'!K63:O63</f>
        <v>0</v>
      </c>
      <c r="Z68" s="106">
        <v>0</v>
      </c>
      <c r="AA68" s="107">
        <v>0</v>
      </c>
      <c r="AB68" s="107">
        <v>0</v>
      </c>
      <c r="AC68" s="107">
        <v>0</v>
      </c>
      <c r="AD68" s="107" cm="1">
        <f t="array" ref="AD68:AH68">P68-'Приложение 1 (ред.5) (3)'!P70:T70</f>
        <v>0</v>
      </c>
      <c r="AE68" s="107">
        <v>0</v>
      </c>
      <c r="AF68" s="106">
        <v>0</v>
      </c>
      <c r="AG68" s="106">
        <v>0</v>
      </c>
      <c r="AH68" s="106">
        <v>0</v>
      </c>
    </row>
    <row r="69" spans="1:38" ht="88.15" hidden="1" customHeight="1" x14ac:dyDescent="0.25">
      <c r="A69" s="184"/>
      <c r="B69" s="167" t="s">
        <v>216</v>
      </c>
      <c r="C69" s="235"/>
      <c r="D69" s="167"/>
      <c r="E69" s="114">
        <f t="shared" si="9"/>
        <v>14608</v>
      </c>
      <c r="F69" s="217">
        <v>7304</v>
      </c>
      <c r="G69" s="217"/>
      <c r="H69" s="217"/>
      <c r="I69" s="217"/>
      <c r="J69" s="217"/>
      <c r="K69" s="217">
        <v>7304</v>
      </c>
      <c r="L69" s="217"/>
      <c r="M69" s="217"/>
      <c r="N69" s="217"/>
      <c r="O69" s="217"/>
      <c r="P69" s="114"/>
      <c r="Q69" s="114"/>
      <c r="R69" s="114"/>
      <c r="S69" s="114"/>
      <c r="T69" s="114"/>
      <c r="U69" s="114"/>
      <c r="V69" s="114"/>
      <c r="W69" s="235"/>
      <c r="X69" s="163"/>
      <c r="Y69" s="107" cm="1">
        <f t="array" ref="Y69:AC69">K69-'Приложение 1 (ред.4)'!K64:O64</f>
        <v>7304</v>
      </c>
      <c r="Z69" s="106">
        <v>7304</v>
      </c>
      <c r="AA69" s="107">
        <v>7304</v>
      </c>
      <c r="AB69" s="107">
        <v>7304</v>
      </c>
      <c r="AC69" s="107">
        <v>7304</v>
      </c>
      <c r="AD69" s="107" cm="1">
        <f t="array" ref="AD69:AH69">P69-'Приложение 1 (ред.5) (3)'!P71:T71</f>
        <v>-7304</v>
      </c>
      <c r="AE69" s="107">
        <v>0</v>
      </c>
      <c r="AF69" s="106">
        <v>0</v>
      </c>
      <c r="AG69" s="106">
        <v>0</v>
      </c>
      <c r="AH69" s="106">
        <v>0</v>
      </c>
    </row>
    <row r="70" spans="1:38" ht="31.5" hidden="1" customHeight="1" x14ac:dyDescent="0.25">
      <c r="A70" s="184"/>
      <c r="B70" s="167" t="s">
        <v>99</v>
      </c>
      <c r="C70" s="235"/>
      <c r="D70" s="167"/>
      <c r="E70" s="114">
        <f t="shared" si="9"/>
        <v>14606</v>
      </c>
      <c r="F70" s="217">
        <v>7303</v>
      </c>
      <c r="G70" s="217"/>
      <c r="H70" s="217"/>
      <c r="I70" s="217"/>
      <c r="J70" s="217"/>
      <c r="K70" s="217">
        <v>7303</v>
      </c>
      <c r="L70" s="217"/>
      <c r="M70" s="217"/>
      <c r="N70" s="217"/>
      <c r="O70" s="217"/>
      <c r="P70" s="114"/>
      <c r="Q70" s="114"/>
      <c r="R70" s="114"/>
      <c r="S70" s="114"/>
      <c r="T70" s="114"/>
      <c r="U70" s="114"/>
      <c r="V70" s="114"/>
      <c r="W70" s="235"/>
      <c r="X70" s="163"/>
      <c r="Y70" s="107" cm="1">
        <f t="array" ref="Y70:AC70">K70-'Приложение 1 (ред.4)'!K65:O65</f>
        <v>7303</v>
      </c>
      <c r="Z70" s="106">
        <v>7303</v>
      </c>
      <c r="AA70" s="107">
        <v>7303</v>
      </c>
      <c r="AB70" s="107">
        <v>7303</v>
      </c>
      <c r="AC70" s="107">
        <v>7303</v>
      </c>
      <c r="AD70" s="107" cm="1">
        <f t="array" ref="AD70:AH70">P70-'Приложение 1 (ред.5) (3)'!P72:T72</f>
        <v>-7303</v>
      </c>
      <c r="AE70" s="107">
        <v>0</v>
      </c>
      <c r="AF70" s="106">
        <v>0</v>
      </c>
      <c r="AG70" s="106">
        <v>0</v>
      </c>
      <c r="AH70" s="106">
        <v>0</v>
      </c>
    </row>
    <row r="71" spans="1:38" ht="20.25" hidden="1" customHeight="1" x14ac:dyDescent="0.25">
      <c r="A71" s="184"/>
      <c r="B71" s="167" t="s">
        <v>38</v>
      </c>
      <c r="C71" s="235"/>
      <c r="D71" s="167"/>
      <c r="E71" s="114">
        <f t="shared" si="9"/>
        <v>0</v>
      </c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114"/>
      <c r="Q71" s="114"/>
      <c r="R71" s="114"/>
      <c r="S71" s="114"/>
      <c r="T71" s="114"/>
      <c r="U71" s="114"/>
      <c r="V71" s="114"/>
      <c r="W71" s="235"/>
      <c r="X71" s="163"/>
      <c r="Y71" s="107" cm="1">
        <f t="array" ref="Y71:AC71">K71-'Приложение 1 (ред.4)'!K66:O66</f>
        <v>-3100</v>
      </c>
      <c r="Z71" s="106">
        <v>0</v>
      </c>
      <c r="AA71" s="107">
        <v>0</v>
      </c>
      <c r="AB71" s="107">
        <v>0</v>
      </c>
      <c r="AC71" s="107">
        <v>0</v>
      </c>
      <c r="AD71" s="107" cm="1">
        <f t="array" ref="AD71:AH71">P71-'Приложение 1 (ред.5) (3)'!P73:T73</f>
        <v>0</v>
      </c>
      <c r="AE71" s="107">
        <v>0</v>
      </c>
      <c r="AF71" s="106">
        <v>0</v>
      </c>
      <c r="AG71" s="106">
        <v>0</v>
      </c>
      <c r="AH71" s="106">
        <v>0</v>
      </c>
    </row>
    <row r="72" spans="1:38" ht="20.25" hidden="1" customHeight="1" x14ac:dyDescent="0.25">
      <c r="A72" s="184"/>
      <c r="B72" s="167"/>
      <c r="C72" s="235"/>
      <c r="D72" s="167"/>
      <c r="E72" s="114">
        <f t="shared" si="9"/>
        <v>0</v>
      </c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114"/>
      <c r="Q72" s="114"/>
      <c r="R72" s="114"/>
      <c r="S72" s="114"/>
      <c r="T72" s="114"/>
      <c r="U72" s="114"/>
      <c r="V72" s="114"/>
      <c r="W72" s="235"/>
      <c r="X72" s="163"/>
      <c r="Y72" s="107" cm="1">
        <f t="array" ref="Y72:AC72">K72-'Приложение 1 (ред.4)'!K67:O67</f>
        <v>-865</v>
      </c>
      <c r="Z72" s="106">
        <v>0</v>
      </c>
      <c r="AA72" s="107">
        <v>0</v>
      </c>
      <c r="AB72" s="107">
        <v>0</v>
      </c>
      <c r="AC72" s="107">
        <v>0</v>
      </c>
      <c r="AD72" s="107" cm="1">
        <f t="array" ref="AD72:AH72">P72-'Приложение 1 (ред.5) (3)'!P74:T74</f>
        <v>0</v>
      </c>
      <c r="AE72" s="107">
        <v>0</v>
      </c>
      <c r="AF72" s="106">
        <v>0</v>
      </c>
      <c r="AG72" s="106">
        <v>0</v>
      </c>
      <c r="AH72" s="106">
        <v>0</v>
      </c>
    </row>
    <row r="73" spans="1:38" ht="88.15" hidden="1" customHeight="1" x14ac:dyDescent="0.25">
      <c r="A73" s="184"/>
      <c r="B73" s="167" t="s">
        <v>39</v>
      </c>
      <c r="C73" s="235"/>
      <c r="D73" s="167"/>
      <c r="E73" s="114">
        <f t="shared" si="9"/>
        <v>0</v>
      </c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114"/>
      <c r="Q73" s="114"/>
      <c r="R73" s="114"/>
      <c r="S73" s="114"/>
      <c r="T73" s="114"/>
      <c r="U73" s="114"/>
      <c r="V73" s="114"/>
      <c r="W73" s="235"/>
      <c r="X73" s="163"/>
      <c r="Y73" s="107" cm="1">
        <f t="array" ref="Y73:AC73">K73-'Приложение 1 (ред.4)'!K68:O68</f>
        <v>-5366.15</v>
      </c>
      <c r="Z73" s="106">
        <v>0</v>
      </c>
      <c r="AA73" s="107">
        <v>0</v>
      </c>
      <c r="AB73" s="107">
        <v>0</v>
      </c>
      <c r="AC73" s="107">
        <v>0</v>
      </c>
      <c r="AD73" s="107" cm="1">
        <f t="array" ref="AD73:AH73">P73-'Приложение 1 (ред.5) (3)'!P75:T75</f>
        <v>0</v>
      </c>
      <c r="AE73" s="107">
        <v>0</v>
      </c>
      <c r="AF73" s="106">
        <v>0</v>
      </c>
      <c r="AG73" s="106">
        <v>0</v>
      </c>
      <c r="AH73" s="106">
        <v>0</v>
      </c>
    </row>
    <row r="74" spans="1:38" ht="39.75" hidden="1" customHeight="1" x14ac:dyDescent="0.25">
      <c r="A74" s="184"/>
      <c r="B74" s="167" t="s">
        <v>85</v>
      </c>
      <c r="C74" s="235"/>
      <c r="D74" s="167"/>
      <c r="E74" s="114">
        <f t="shared" si="9"/>
        <v>0</v>
      </c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114"/>
      <c r="Q74" s="114"/>
      <c r="R74" s="114"/>
      <c r="S74" s="114"/>
      <c r="T74" s="114"/>
      <c r="U74" s="114"/>
      <c r="V74" s="114"/>
      <c r="W74" s="235"/>
      <c r="X74" s="163"/>
      <c r="Y74" s="107" cm="1">
        <f t="array" ref="Y74:AC74">K74-'Приложение 1 (ред.4)'!K69:O69</f>
        <v>0</v>
      </c>
      <c r="Z74" s="106">
        <v>0</v>
      </c>
      <c r="AA74" s="107">
        <v>0</v>
      </c>
      <c r="AB74" s="107">
        <v>0</v>
      </c>
      <c r="AC74" s="107">
        <v>0</v>
      </c>
      <c r="AD74" s="107" cm="1">
        <f t="array" ref="AD74:AH74">P74-'Приложение 1 (ред.5) (3)'!P76:T76</f>
        <v>0</v>
      </c>
      <c r="AE74" s="107">
        <v>0</v>
      </c>
      <c r="AF74" s="106">
        <v>0</v>
      </c>
      <c r="AG74" s="106">
        <v>0</v>
      </c>
      <c r="AH74" s="106">
        <v>0</v>
      </c>
    </row>
    <row r="75" spans="1:38" ht="39.75" hidden="1" customHeight="1" x14ac:dyDescent="0.25">
      <c r="A75" s="184"/>
      <c r="B75" s="167" t="s">
        <v>97</v>
      </c>
      <c r="C75" s="235"/>
      <c r="D75" s="167"/>
      <c r="E75" s="114">
        <f t="shared" si="9"/>
        <v>0</v>
      </c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114"/>
      <c r="Q75" s="114"/>
      <c r="R75" s="114"/>
      <c r="S75" s="114"/>
      <c r="T75" s="114"/>
      <c r="U75" s="114"/>
      <c r="V75" s="114"/>
      <c r="W75" s="235"/>
      <c r="X75" s="163"/>
      <c r="Y75" s="107" cm="1">
        <f t="array" ref="Y75:AC75">K75-'Приложение 1 (ред.4)'!K70:O70</f>
        <v>0</v>
      </c>
      <c r="Z75" s="106">
        <v>0</v>
      </c>
      <c r="AA75" s="107">
        <v>0</v>
      </c>
      <c r="AB75" s="107">
        <v>0</v>
      </c>
      <c r="AC75" s="107">
        <v>0</v>
      </c>
      <c r="AD75" s="107" cm="1">
        <f t="array" ref="AD75:AH75">P75-'Приложение 1 (ред.5) (3)'!P77:T77</f>
        <v>0</v>
      </c>
      <c r="AE75" s="107">
        <v>0</v>
      </c>
      <c r="AF75" s="106">
        <v>0</v>
      </c>
      <c r="AG75" s="106">
        <v>0</v>
      </c>
      <c r="AH75" s="106">
        <v>0</v>
      </c>
    </row>
    <row r="76" spans="1:38" ht="20.25" customHeight="1" x14ac:dyDescent="0.25">
      <c r="A76" s="184"/>
      <c r="B76" s="234" t="s">
        <v>262</v>
      </c>
      <c r="C76" s="243" t="s">
        <v>124</v>
      </c>
      <c r="D76" s="243" t="s">
        <v>124</v>
      </c>
      <c r="E76" s="217" t="s">
        <v>5</v>
      </c>
      <c r="F76" s="217" t="s">
        <v>241</v>
      </c>
      <c r="G76" s="217" t="s">
        <v>190</v>
      </c>
      <c r="H76" s="217"/>
      <c r="I76" s="217"/>
      <c r="J76" s="217"/>
      <c r="K76" s="262">
        <v>2027</v>
      </c>
      <c r="L76" s="217" t="s">
        <v>190</v>
      </c>
      <c r="M76" s="217"/>
      <c r="N76" s="217"/>
      <c r="O76" s="217"/>
      <c r="P76" s="168" t="s">
        <v>82</v>
      </c>
      <c r="Q76" s="262" t="s">
        <v>190</v>
      </c>
      <c r="R76" s="262"/>
      <c r="S76" s="262"/>
      <c r="T76" s="262"/>
      <c r="U76" s="262" t="s">
        <v>151</v>
      </c>
      <c r="V76" s="262" t="s">
        <v>152</v>
      </c>
      <c r="W76" s="235"/>
      <c r="X76" s="163"/>
      <c r="Y76" s="107" t="e" cm="1">
        <f t="array" ref="Y76:AC76">K76-'Приложение 1 (ред.4)'!K71:O71</f>
        <v>#VALUE!</v>
      </c>
      <c r="Z76" s="106" t="e">
        <v>#VALUE!</v>
      </c>
      <c r="AA76" s="107">
        <v>2027</v>
      </c>
      <c r="AB76" s="107">
        <v>2027</v>
      </c>
      <c r="AC76" s="107">
        <v>2027</v>
      </c>
      <c r="AD76" s="107" t="e" cm="1">
        <f t="array" ref="AD76:AH76">P76-'Приложение 1 (ред.5) (3)'!P78:T78</f>
        <v>#VALUE!</v>
      </c>
      <c r="AE76" s="107" t="e">
        <v>#VALUE!</v>
      </c>
      <c r="AF76" s="106" t="e">
        <v>#VALUE!</v>
      </c>
      <c r="AG76" s="106" t="e">
        <v>#VALUE!</v>
      </c>
      <c r="AH76" s="106" t="e">
        <v>#VALUE!</v>
      </c>
    </row>
    <row r="77" spans="1:38" ht="31.5" x14ac:dyDescent="0.25">
      <c r="A77" s="184"/>
      <c r="B77" s="234"/>
      <c r="C77" s="243"/>
      <c r="D77" s="243"/>
      <c r="E77" s="217"/>
      <c r="F77" s="217"/>
      <c r="G77" s="168" t="s">
        <v>191</v>
      </c>
      <c r="H77" s="168" t="s">
        <v>192</v>
      </c>
      <c r="I77" s="168" t="s">
        <v>193</v>
      </c>
      <c r="J77" s="168" t="s">
        <v>194</v>
      </c>
      <c r="K77" s="262"/>
      <c r="L77" s="168" t="s">
        <v>191</v>
      </c>
      <c r="M77" s="168" t="s">
        <v>192</v>
      </c>
      <c r="N77" s="168" t="s">
        <v>193</v>
      </c>
      <c r="O77" s="168" t="s">
        <v>194</v>
      </c>
      <c r="P77" s="168" t="s">
        <v>221</v>
      </c>
      <c r="Q77" s="168" t="s">
        <v>191</v>
      </c>
      <c r="R77" s="168" t="s">
        <v>192</v>
      </c>
      <c r="S77" s="168" t="s">
        <v>193</v>
      </c>
      <c r="T77" s="168" t="s">
        <v>194</v>
      </c>
      <c r="U77" s="262"/>
      <c r="V77" s="262"/>
      <c r="W77" s="235"/>
      <c r="X77" s="163"/>
      <c r="Y77" s="107" cm="1">
        <f t="array" ref="Y77:AC77">K77-'Приложение 1 (ред.4)'!K72:O72</f>
        <v>0</v>
      </c>
      <c r="Z77" s="106" t="e">
        <v>#VALUE!</v>
      </c>
      <c r="AA77" s="107" t="e">
        <v>#VALUE!</v>
      </c>
      <c r="AB77" s="107" t="e">
        <v>#VALUE!</v>
      </c>
      <c r="AC77" s="107" t="e">
        <v>#VALUE!</v>
      </c>
      <c r="AD77" s="107" t="e" cm="1">
        <f t="array" ref="AD77:AH77">P77-'Приложение 1 (ред.5) (3)'!P79:T79</f>
        <v>#VALUE!</v>
      </c>
      <c r="AE77" s="107" t="e">
        <v>#VALUE!</v>
      </c>
      <c r="AF77" s="106" t="e">
        <v>#VALUE!</v>
      </c>
      <c r="AG77" s="106" t="e">
        <v>#VALUE!</v>
      </c>
      <c r="AH77" s="106" t="e">
        <v>#VALUE!</v>
      </c>
    </row>
    <row r="78" spans="1:38" x14ac:dyDescent="0.25">
      <c r="A78" s="185"/>
      <c r="B78" s="234"/>
      <c r="C78" s="243"/>
      <c r="D78" s="243"/>
      <c r="E78" s="115">
        <v>4</v>
      </c>
      <c r="F78" s="115">
        <v>4</v>
      </c>
      <c r="G78" s="115">
        <v>4</v>
      </c>
      <c r="H78" s="115">
        <v>4</v>
      </c>
      <c r="I78" s="115">
        <v>4</v>
      </c>
      <c r="J78" s="115">
        <v>4</v>
      </c>
      <c r="K78" s="166">
        <v>4</v>
      </c>
      <c r="L78" s="115">
        <v>4</v>
      </c>
      <c r="M78" s="115">
        <v>4</v>
      </c>
      <c r="N78" s="115">
        <v>4</v>
      </c>
      <c r="O78" s="115">
        <v>4</v>
      </c>
      <c r="P78" s="166">
        <v>4</v>
      </c>
      <c r="Q78" s="166">
        <v>4</v>
      </c>
      <c r="R78" s="166">
        <v>4</v>
      </c>
      <c r="S78" s="166">
        <v>4</v>
      </c>
      <c r="T78" s="166">
        <v>4</v>
      </c>
      <c r="U78" s="168">
        <v>4</v>
      </c>
      <c r="V78" s="168">
        <v>4</v>
      </c>
      <c r="W78" s="235"/>
      <c r="X78" s="163"/>
      <c r="Y78" s="107" cm="1">
        <f t="array" ref="Y78:AC78">K78-'Приложение 1 (ред.4)'!K73:O73</f>
        <v>-13</v>
      </c>
      <c r="Z78" s="106" t="e">
        <v>#VALUE!</v>
      </c>
      <c r="AA78" s="107" t="e">
        <v>#VALUE!</v>
      </c>
      <c r="AB78" s="107">
        <v>-13</v>
      </c>
      <c r="AC78" s="107" t="e">
        <v>#VALUE!</v>
      </c>
      <c r="AD78" s="107" cm="1">
        <f t="array" ref="AD78:AH78">P78-'Приложение 1 (ред.5) (3)'!P80:T80</f>
        <v>0</v>
      </c>
      <c r="AE78" s="107">
        <v>0</v>
      </c>
      <c r="AF78" s="106">
        <v>0</v>
      </c>
      <c r="AG78" s="106">
        <v>0</v>
      </c>
      <c r="AH78" s="106">
        <v>0</v>
      </c>
    </row>
    <row r="79" spans="1:38" ht="114.75" customHeight="1" x14ac:dyDescent="0.25">
      <c r="A79" s="236" t="s">
        <v>41</v>
      </c>
      <c r="B79" s="123" t="s">
        <v>184</v>
      </c>
      <c r="C79" s="151" t="s">
        <v>239</v>
      </c>
      <c r="D79" s="167" t="s">
        <v>14</v>
      </c>
      <c r="E79" s="114">
        <f>SUM(F79:V79)</f>
        <v>38315.003960000002</v>
      </c>
      <c r="F79" s="214">
        <f>7663+0.00156</f>
        <v>7663.0015599999997</v>
      </c>
      <c r="G79" s="215"/>
      <c r="H79" s="215"/>
      <c r="I79" s="215"/>
      <c r="J79" s="216"/>
      <c r="K79" s="214">
        <f>7663-0.0016</f>
        <v>7662.9984000000004</v>
      </c>
      <c r="L79" s="215"/>
      <c r="M79" s="215"/>
      <c r="N79" s="215"/>
      <c r="O79" s="216"/>
      <c r="P79" s="214">
        <f>7663+0.004</f>
        <v>7663.0039999999999</v>
      </c>
      <c r="Q79" s="215"/>
      <c r="R79" s="215"/>
      <c r="S79" s="215"/>
      <c r="T79" s="216"/>
      <c r="U79" s="159">
        <v>7663</v>
      </c>
      <c r="V79" s="159">
        <v>7663</v>
      </c>
      <c r="W79" s="183" t="s">
        <v>42</v>
      </c>
      <c r="X79" s="163" t="s">
        <v>43</v>
      </c>
      <c r="Y79" s="107" cm="1">
        <f t="array" ref="Y79:AC79">K79-'Приложение 1 (ред.4)'!K74:O74</f>
        <v>-7138.0985999999994</v>
      </c>
      <c r="Z79" s="106">
        <v>7662.9984000000004</v>
      </c>
      <c r="AA79" s="107">
        <v>7662.9984000000004</v>
      </c>
      <c r="AB79" s="107">
        <v>7662.9984000000004</v>
      </c>
      <c r="AC79" s="107">
        <v>7662.9984000000004</v>
      </c>
      <c r="AD79" s="107" cm="1">
        <f t="array" ref="AD79:AH79">P79-'Приложение 1 (ред.5) (3)'!P81:T81</f>
        <v>124.64790999999968</v>
      </c>
      <c r="AE79" s="107">
        <v>7663.0039999999999</v>
      </c>
      <c r="AF79" s="106">
        <v>7663.0039999999999</v>
      </c>
      <c r="AG79" s="106">
        <v>7663.0039999999999</v>
      </c>
      <c r="AH79" s="106">
        <v>7663.0039999999999</v>
      </c>
      <c r="AL79" s="107"/>
    </row>
    <row r="80" spans="1:38" ht="15.75" customHeight="1" x14ac:dyDescent="0.25">
      <c r="A80" s="237"/>
      <c r="B80" s="292" t="s">
        <v>263</v>
      </c>
      <c r="C80" s="246" t="s">
        <v>124</v>
      </c>
      <c r="D80" s="246" t="s">
        <v>124</v>
      </c>
      <c r="E80" s="186" t="s">
        <v>5</v>
      </c>
      <c r="F80" s="217" t="s">
        <v>241</v>
      </c>
      <c r="G80" s="214" t="s">
        <v>190</v>
      </c>
      <c r="H80" s="215"/>
      <c r="I80" s="215"/>
      <c r="J80" s="216"/>
      <c r="K80" s="212">
        <v>2027</v>
      </c>
      <c r="L80" s="214" t="s">
        <v>190</v>
      </c>
      <c r="M80" s="215"/>
      <c r="N80" s="215"/>
      <c r="O80" s="216"/>
      <c r="P80" s="212">
        <v>2028</v>
      </c>
      <c r="Q80" s="230" t="s">
        <v>190</v>
      </c>
      <c r="R80" s="231"/>
      <c r="S80" s="231"/>
      <c r="T80" s="232"/>
      <c r="U80" s="212">
        <v>2029</v>
      </c>
      <c r="V80" s="212">
        <v>2030</v>
      </c>
      <c r="W80" s="184"/>
      <c r="X80" s="163"/>
      <c r="Y80" s="107" t="e" cm="1">
        <f t="array" ref="Y80:AC80">K80-'Приложение 1 (ред.4)'!K75:O75</f>
        <v>#VALUE!</v>
      </c>
      <c r="Z80" s="106" t="e">
        <v>#VALUE!</v>
      </c>
      <c r="AA80" s="107">
        <v>2027</v>
      </c>
      <c r="AB80" s="107">
        <v>2027</v>
      </c>
      <c r="AC80" s="107">
        <v>2027</v>
      </c>
      <c r="AD80" s="107" t="e" cm="1">
        <f t="array" ref="AD80:AH80">P80-'Приложение 1 (ред.5) (3)'!P82:T82</f>
        <v>#VALUE!</v>
      </c>
      <c r="AE80" s="107" t="e">
        <v>#VALUE!</v>
      </c>
      <c r="AF80" s="106">
        <v>2028</v>
      </c>
      <c r="AG80" s="106">
        <v>2028</v>
      </c>
      <c r="AH80" s="106">
        <v>2028</v>
      </c>
      <c r="AL80" s="107"/>
    </row>
    <row r="81" spans="1:38" ht="31.5" x14ac:dyDescent="0.25">
      <c r="A81" s="237"/>
      <c r="B81" s="293"/>
      <c r="C81" s="247"/>
      <c r="D81" s="247"/>
      <c r="E81" s="188"/>
      <c r="F81" s="217"/>
      <c r="G81" s="156" t="s">
        <v>191</v>
      </c>
      <c r="H81" s="156" t="s">
        <v>192</v>
      </c>
      <c r="I81" s="156" t="s">
        <v>193</v>
      </c>
      <c r="J81" s="156" t="s">
        <v>194</v>
      </c>
      <c r="K81" s="212"/>
      <c r="L81" s="156" t="s">
        <v>191</v>
      </c>
      <c r="M81" s="156" t="s">
        <v>192</v>
      </c>
      <c r="N81" s="156" t="s">
        <v>193</v>
      </c>
      <c r="O81" s="156" t="s">
        <v>194</v>
      </c>
      <c r="P81" s="212"/>
      <c r="Q81" s="156" t="s">
        <v>191</v>
      </c>
      <c r="R81" s="156" t="s">
        <v>192</v>
      </c>
      <c r="S81" s="156" t="s">
        <v>193</v>
      </c>
      <c r="T81" s="156" t="s">
        <v>194</v>
      </c>
      <c r="U81" s="212"/>
      <c r="V81" s="212"/>
      <c r="W81" s="184"/>
      <c r="X81" s="163"/>
      <c r="Y81" s="107" cm="1">
        <f t="array" ref="Y81:AC81">K81-'Приложение 1 (ред.4)'!K76:O76</f>
        <v>0</v>
      </c>
      <c r="Z81" s="106" t="e">
        <v>#VALUE!</v>
      </c>
      <c r="AA81" s="107" t="e">
        <v>#VALUE!</v>
      </c>
      <c r="AB81" s="107" t="e">
        <v>#VALUE!</v>
      </c>
      <c r="AC81" s="107" t="e">
        <v>#VALUE!</v>
      </c>
      <c r="AD81" s="107" t="e" cm="1">
        <f t="array" ref="AD81:AH81">P81-'Приложение 1 (ред.5) (3)'!P83:T83</f>
        <v>#VALUE!</v>
      </c>
      <c r="AE81" s="107" t="e">
        <v>#VALUE!</v>
      </c>
      <c r="AF81" s="106" t="e">
        <v>#VALUE!</v>
      </c>
      <c r="AG81" s="106" t="e">
        <v>#VALUE!</v>
      </c>
      <c r="AH81" s="106" t="e">
        <v>#VALUE!</v>
      </c>
      <c r="AL81" s="107"/>
    </row>
    <row r="82" spans="1:38" ht="65.25" customHeight="1" x14ac:dyDescent="0.25">
      <c r="A82" s="238"/>
      <c r="B82" s="294"/>
      <c r="C82" s="248"/>
      <c r="D82" s="248"/>
      <c r="E82" s="115">
        <v>106</v>
      </c>
      <c r="F82" s="115">
        <v>106</v>
      </c>
      <c r="G82" s="166">
        <v>106</v>
      </c>
      <c r="H82" s="166">
        <v>106</v>
      </c>
      <c r="I82" s="166">
        <v>106</v>
      </c>
      <c r="J82" s="166">
        <v>106</v>
      </c>
      <c r="K82" s="157">
        <v>106</v>
      </c>
      <c r="L82" s="157" t="s">
        <v>131</v>
      </c>
      <c r="M82" s="157" t="s">
        <v>131</v>
      </c>
      <c r="N82" s="157" t="s">
        <v>131</v>
      </c>
      <c r="O82" s="157" t="s">
        <v>131</v>
      </c>
      <c r="P82" s="157">
        <v>106</v>
      </c>
      <c r="Q82" s="166" t="s">
        <v>131</v>
      </c>
      <c r="R82" s="166" t="s">
        <v>131</v>
      </c>
      <c r="S82" s="166" t="s">
        <v>131</v>
      </c>
      <c r="T82" s="166" t="s">
        <v>131</v>
      </c>
      <c r="U82" s="166">
        <v>106</v>
      </c>
      <c r="V82" s="166">
        <v>106</v>
      </c>
      <c r="W82" s="185"/>
      <c r="X82" s="163"/>
      <c r="Y82" s="107" cm="1">
        <f t="array" ref="Y82:AC82">K82-'Приложение 1 (ред.4)'!K77:O77</f>
        <v>30</v>
      </c>
      <c r="Z82" s="106">
        <v>30</v>
      </c>
      <c r="AA82" s="107">
        <v>30</v>
      </c>
      <c r="AB82" s="107">
        <v>30</v>
      </c>
      <c r="AC82" s="107">
        <v>30</v>
      </c>
      <c r="AD82" s="107" cm="1">
        <f t="array" ref="AD82:AH82">P82-'Приложение 1 (ред.5) (3)'!P84:T84</f>
        <v>66</v>
      </c>
      <c r="AE82" s="107">
        <v>66</v>
      </c>
      <c r="AF82" s="106">
        <v>66</v>
      </c>
      <c r="AG82" s="106">
        <v>66</v>
      </c>
      <c r="AH82" s="106">
        <v>66</v>
      </c>
      <c r="AI82" s="146"/>
      <c r="AL82" s="107"/>
    </row>
    <row r="83" spans="1:38" ht="51" customHeight="1" x14ac:dyDescent="0.25">
      <c r="A83" s="162">
        <v>2</v>
      </c>
      <c r="B83" s="165" t="s">
        <v>116</v>
      </c>
      <c r="C83" s="162" t="s">
        <v>239</v>
      </c>
      <c r="D83" s="165" t="s">
        <v>14</v>
      </c>
      <c r="E83" s="113">
        <f>SUM(F83:V83)</f>
        <v>23365</v>
      </c>
      <c r="F83" s="218">
        <f>F85</f>
        <v>4673</v>
      </c>
      <c r="G83" s="219"/>
      <c r="H83" s="219"/>
      <c r="I83" s="219"/>
      <c r="J83" s="220"/>
      <c r="K83" s="218">
        <f t="shared" ref="K83:V83" si="10">K85</f>
        <v>4673</v>
      </c>
      <c r="L83" s="219"/>
      <c r="M83" s="219"/>
      <c r="N83" s="219"/>
      <c r="O83" s="220"/>
      <c r="P83" s="218">
        <f t="shared" si="10"/>
        <v>4673</v>
      </c>
      <c r="Q83" s="219"/>
      <c r="R83" s="219"/>
      <c r="S83" s="219"/>
      <c r="T83" s="220"/>
      <c r="U83" s="113">
        <f t="shared" si="10"/>
        <v>4673</v>
      </c>
      <c r="V83" s="113">
        <f t="shared" si="10"/>
        <v>4673</v>
      </c>
      <c r="W83" s="162"/>
      <c r="X83" s="163"/>
      <c r="Y83" s="107" cm="1">
        <f t="array" ref="Y83:AC83">K83-'Приложение 1 (ред.4)'!K78:O78</f>
        <v>3587</v>
      </c>
      <c r="Z83" s="106">
        <v>4673</v>
      </c>
      <c r="AA83" s="107">
        <v>4673</v>
      </c>
      <c r="AB83" s="107">
        <v>4673</v>
      </c>
      <c r="AC83" s="107">
        <v>4673</v>
      </c>
      <c r="AD83" s="107" cm="1">
        <f t="array" ref="AD83:AH83">P83-'Приложение 1 (ред.5) (3)'!P85:T85</f>
        <v>2722</v>
      </c>
      <c r="AE83" s="107">
        <v>4673</v>
      </c>
      <c r="AF83" s="106">
        <v>4673</v>
      </c>
      <c r="AG83" s="106">
        <v>4673</v>
      </c>
      <c r="AH83" s="106">
        <v>4673</v>
      </c>
    </row>
    <row r="84" spans="1:38" ht="30.75" hidden="1" customHeight="1" x14ac:dyDescent="0.25">
      <c r="A84" s="183" t="s">
        <v>44</v>
      </c>
      <c r="B84" s="322" t="s">
        <v>200</v>
      </c>
      <c r="C84" s="183" t="s">
        <v>239</v>
      </c>
      <c r="D84" s="167" t="s">
        <v>12</v>
      </c>
      <c r="E84" s="114">
        <f t="shared" ref="E84:E90" si="11">SUM(F84:V84)</f>
        <v>23365</v>
      </c>
      <c r="F84" s="214">
        <f>F85</f>
        <v>4673</v>
      </c>
      <c r="G84" s="215"/>
      <c r="H84" s="215"/>
      <c r="I84" s="215"/>
      <c r="J84" s="216"/>
      <c r="K84" s="114">
        <f>K85</f>
        <v>4673</v>
      </c>
      <c r="L84" s="114"/>
      <c r="M84" s="114"/>
      <c r="N84" s="114"/>
      <c r="O84" s="114"/>
      <c r="P84" s="114">
        <f>P85</f>
        <v>4673</v>
      </c>
      <c r="Q84" s="114"/>
      <c r="R84" s="114"/>
      <c r="S84" s="114"/>
      <c r="T84" s="114"/>
      <c r="U84" s="114">
        <f>U85</f>
        <v>4673</v>
      </c>
      <c r="V84" s="114">
        <f>V85</f>
        <v>4673</v>
      </c>
      <c r="W84" s="183" t="s">
        <v>20</v>
      </c>
      <c r="X84" s="221" t="s">
        <v>46</v>
      </c>
      <c r="Y84" s="107" cm="1">
        <f t="array" ref="Y84:AC84">K84-'Приложение 1 (ред.4)'!K79:O79</f>
        <v>3587</v>
      </c>
      <c r="Z84" s="106">
        <v>4673</v>
      </c>
      <c r="AA84" s="107">
        <v>4673</v>
      </c>
      <c r="AB84" s="107">
        <v>4673</v>
      </c>
      <c r="AC84" s="107">
        <v>4673</v>
      </c>
      <c r="AD84" s="107" cm="1">
        <f t="array" ref="AD84:AH84">P84-'Приложение 1 (ред.5) (3)'!P86:T86</f>
        <v>2722</v>
      </c>
      <c r="AE84" s="107">
        <v>4673</v>
      </c>
      <c r="AF84" s="106">
        <v>4673</v>
      </c>
      <c r="AG84" s="106">
        <v>4673</v>
      </c>
      <c r="AH84" s="106">
        <v>4673</v>
      </c>
    </row>
    <row r="85" spans="1:38" ht="223.5" customHeight="1" x14ac:dyDescent="0.25">
      <c r="A85" s="184"/>
      <c r="B85" s="323"/>
      <c r="C85" s="185"/>
      <c r="D85" s="167" t="s">
        <v>14</v>
      </c>
      <c r="E85" s="114">
        <f t="shared" si="11"/>
        <v>23365</v>
      </c>
      <c r="F85" s="214">
        <v>4673</v>
      </c>
      <c r="G85" s="215"/>
      <c r="H85" s="215"/>
      <c r="I85" s="215"/>
      <c r="J85" s="216"/>
      <c r="K85" s="214">
        <v>4673</v>
      </c>
      <c r="L85" s="215"/>
      <c r="M85" s="215"/>
      <c r="N85" s="215"/>
      <c r="O85" s="216"/>
      <c r="P85" s="214">
        <v>4673</v>
      </c>
      <c r="Q85" s="215"/>
      <c r="R85" s="215"/>
      <c r="S85" s="215"/>
      <c r="T85" s="216"/>
      <c r="U85" s="159">
        <v>4673</v>
      </c>
      <c r="V85" s="159">
        <v>4673</v>
      </c>
      <c r="W85" s="184"/>
      <c r="X85" s="223"/>
      <c r="Y85" s="107" cm="1">
        <f t="array" ref="Y85:AC85">K85-'Приложение 1 (ред.4)'!K80:O80</f>
        <v>3587</v>
      </c>
      <c r="Z85" s="106">
        <v>4673</v>
      </c>
      <c r="AA85" s="107">
        <v>4673</v>
      </c>
      <c r="AB85" s="107">
        <v>4673</v>
      </c>
      <c r="AC85" s="107">
        <v>4673</v>
      </c>
      <c r="AD85" s="107" cm="1">
        <f t="array" ref="AD85:AH85">P85-'Приложение 1 (ред.5) (3)'!P87:T87</f>
        <v>2722</v>
      </c>
      <c r="AE85" s="107">
        <v>4673</v>
      </c>
      <c r="AF85" s="106">
        <v>4673</v>
      </c>
      <c r="AG85" s="106">
        <v>4673</v>
      </c>
      <c r="AH85" s="106">
        <v>4673</v>
      </c>
    </row>
    <row r="86" spans="1:38" ht="47.25" hidden="1" customHeight="1" x14ac:dyDescent="0.25">
      <c r="A86" s="184"/>
      <c r="B86" s="167" t="s">
        <v>47</v>
      </c>
      <c r="C86" s="164"/>
      <c r="D86" s="167"/>
      <c r="E86" s="114">
        <f t="shared" si="11"/>
        <v>3902</v>
      </c>
      <c r="F86" s="214">
        <v>1951</v>
      </c>
      <c r="G86" s="215"/>
      <c r="H86" s="215"/>
      <c r="I86" s="215"/>
      <c r="J86" s="216"/>
      <c r="K86" s="214">
        <v>1951</v>
      </c>
      <c r="L86" s="215"/>
      <c r="M86" s="215"/>
      <c r="N86" s="215"/>
      <c r="O86" s="216"/>
      <c r="P86" s="114"/>
      <c r="Q86" s="114"/>
      <c r="R86" s="114"/>
      <c r="S86" s="114"/>
      <c r="T86" s="114"/>
      <c r="U86" s="114"/>
      <c r="V86" s="114"/>
      <c r="W86" s="184"/>
      <c r="X86" s="163"/>
      <c r="Y86" s="107" cm="1">
        <f t="array" ref="Y86:AC86">K86-'Приложение 1 (ред.4)'!K81:O81</f>
        <v>865</v>
      </c>
      <c r="Z86" s="106">
        <v>1951</v>
      </c>
      <c r="AA86" s="107">
        <v>1951</v>
      </c>
      <c r="AB86" s="107">
        <v>1951</v>
      </c>
      <c r="AC86" s="107">
        <v>1951</v>
      </c>
      <c r="AD86" s="107" cm="1">
        <f t="array" ref="AD86:AH86">P86-'Приложение 1 (ред.5) (3)'!P88:T88</f>
        <v>-1951</v>
      </c>
      <c r="AE86" s="107">
        <v>0</v>
      </c>
      <c r="AF86" s="106">
        <v>0</v>
      </c>
      <c r="AG86" s="106">
        <v>0</v>
      </c>
      <c r="AH86" s="106">
        <v>0</v>
      </c>
    </row>
    <row r="87" spans="1:38" ht="20.25" hidden="1" customHeight="1" x14ac:dyDescent="0.25">
      <c r="A87" s="184"/>
      <c r="B87" s="167" t="s">
        <v>48</v>
      </c>
      <c r="C87" s="164"/>
      <c r="D87" s="167"/>
      <c r="E87" s="114">
        <f t="shared" si="11"/>
        <v>0</v>
      </c>
      <c r="F87" s="214"/>
      <c r="G87" s="215"/>
      <c r="H87" s="215"/>
      <c r="I87" s="215"/>
      <c r="J87" s="216"/>
      <c r="K87" s="214"/>
      <c r="L87" s="215"/>
      <c r="M87" s="215"/>
      <c r="N87" s="215"/>
      <c r="O87" s="216"/>
      <c r="P87" s="114"/>
      <c r="Q87" s="114"/>
      <c r="R87" s="114"/>
      <c r="S87" s="114"/>
      <c r="T87" s="114"/>
      <c r="U87" s="114"/>
      <c r="V87" s="114"/>
      <c r="W87" s="184"/>
      <c r="X87" s="163"/>
      <c r="Y87" s="107" cm="1">
        <f t="array" ref="Y87:AC87">K87-'Приложение 1 (ред.4)'!K82:O82</f>
        <v>0</v>
      </c>
      <c r="Z87" s="106">
        <v>0</v>
      </c>
      <c r="AA87" s="107">
        <v>0</v>
      </c>
      <c r="AB87" s="107">
        <v>0</v>
      </c>
      <c r="AC87" s="107">
        <v>0</v>
      </c>
      <c r="AD87" s="107" cm="1">
        <f t="array" ref="AD87:AH87">P87-'Приложение 1 (ред.5) (3)'!P89:T89</f>
        <v>0</v>
      </c>
      <c r="AE87" s="107">
        <v>0</v>
      </c>
      <c r="AF87" s="106">
        <v>0</v>
      </c>
      <c r="AG87" s="106">
        <v>0</v>
      </c>
      <c r="AH87" s="106">
        <v>0</v>
      </c>
    </row>
    <row r="88" spans="1:38" ht="20.25" hidden="1" customHeight="1" x14ac:dyDescent="0.25">
      <c r="A88" s="184"/>
      <c r="B88" s="167" t="s">
        <v>87</v>
      </c>
      <c r="C88" s="164"/>
      <c r="D88" s="167"/>
      <c r="E88" s="114">
        <f t="shared" si="11"/>
        <v>0</v>
      </c>
      <c r="F88" s="214"/>
      <c r="G88" s="215"/>
      <c r="H88" s="215"/>
      <c r="I88" s="215"/>
      <c r="J88" s="216"/>
      <c r="K88" s="214"/>
      <c r="L88" s="215"/>
      <c r="M88" s="215"/>
      <c r="N88" s="215"/>
      <c r="O88" s="216"/>
      <c r="P88" s="114"/>
      <c r="Q88" s="114"/>
      <c r="R88" s="114"/>
      <c r="S88" s="114"/>
      <c r="T88" s="114"/>
      <c r="U88" s="114"/>
      <c r="V88" s="114"/>
      <c r="W88" s="184"/>
      <c r="X88" s="163"/>
      <c r="Y88" s="107" cm="1">
        <f t="array" ref="Y88:AC88">K88-'Приложение 1 (ред.4)'!K83:O83</f>
        <v>0</v>
      </c>
      <c r="Z88" s="106">
        <v>0</v>
      </c>
      <c r="AA88" s="107">
        <v>0</v>
      </c>
      <c r="AB88" s="107">
        <v>0</v>
      </c>
      <c r="AC88" s="107">
        <v>0</v>
      </c>
      <c r="AD88" s="107" cm="1">
        <f t="array" ref="AD88:AH88">P88-'Приложение 1 (ред.5) (3)'!P90:T90</f>
        <v>0</v>
      </c>
      <c r="AE88" s="107">
        <v>0</v>
      </c>
      <c r="AF88" s="106">
        <v>0</v>
      </c>
      <c r="AG88" s="106">
        <v>0</v>
      </c>
      <c r="AH88" s="106">
        <v>0</v>
      </c>
    </row>
    <row r="89" spans="1:38" ht="20.25" hidden="1" customHeight="1" x14ac:dyDescent="0.25">
      <c r="A89" s="184"/>
      <c r="B89" s="167" t="s">
        <v>86</v>
      </c>
      <c r="C89" s="164"/>
      <c r="D89" s="167"/>
      <c r="E89" s="114">
        <f t="shared" si="11"/>
        <v>0</v>
      </c>
      <c r="F89" s="214"/>
      <c r="G89" s="215"/>
      <c r="H89" s="215"/>
      <c r="I89" s="215"/>
      <c r="J89" s="216"/>
      <c r="K89" s="214"/>
      <c r="L89" s="215"/>
      <c r="M89" s="215"/>
      <c r="N89" s="215"/>
      <c r="O89" s="216"/>
      <c r="P89" s="114"/>
      <c r="Q89" s="114"/>
      <c r="R89" s="114"/>
      <c r="S89" s="114"/>
      <c r="T89" s="114"/>
      <c r="U89" s="114"/>
      <c r="V89" s="114"/>
      <c r="W89" s="184"/>
      <c r="X89" s="163"/>
      <c r="Y89" s="107" cm="1">
        <f t="array" ref="Y89:AC89">K89-'Приложение 1 (ред.4)'!K84:O84</f>
        <v>0</v>
      </c>
      <c r="Z89" s="106">
        <v>0</v>
      </c>
      <c r="AA89" s="107">
        <v>0</v>
      </c>
      <c r="AB89" s="107">
        <v>0</v>
      </c>
      <c r="AC89" s="107">
        <v>0</v>
      </c>
      <c r="AD89" s="107" cm="1">
        <f t="array" ref="AD89:AH89">P89-'Приложение 1 (ред.5) (3)'!P91:T91</f>
        <v>0</v>
      </c>
      <c r="AE89" s="107">
        <v>0</v>
      </c>
      <c r="AF89" s="106">
        <v>0</v>
      </c>
      <c r="AG89" s="106">
        <v>0</v>
      </c>
      <c r="AH89" s="106">
        <v>0</v>
      </c>
    </row>
    <row r="90" spans="1:38" ht="20.25" hidden="1" customHeight="1" x14ac:dyDescent="0.25">
      <c r="A90" s="184"/>
      <c r="B90" s="167" t="s">
        <v>49</v>
      </c>
      <c r="C90" s="164"/>
      <c r="D90" s="167"/>
      <c r="E90" s="114">
        <f t="shared" si="11"/>
        <v>0</v>
      </c>
      <c r="F90" s="214"/>
      <c r="G90" s="215"/>
      <c r="H90" s="215"/>
      <c r="I90" s="215"/>
      <c r="J90" s="216"/>
      <c r="K90" s="214"/>
      <c r="L90" s="215"/>
      <c r="M90" s="215"/>
      <c r="N90" s="215"/>
      <c r="O90" s="216"/>
      <c r="P90" s="114"/>
      <c r="Q90" s="114"/>
      <c r="R90" s="114"/>
      <c r="S90" s="114"/>
      <c r="T90" s="114"/>
      <c r="U90" s="114"/>
      <c r="V90" s="114"/>
      <c r="W90" s="184"/>
      <c r="X90" s="163"/>
      <c r="Y90" s="107" cm="1">
        <f t="array" ref="Y90:AC90">K90-'Приложение 1 (ред.4)'!K85:O85</f>
        <v>0</v>
      </c>
      <c r="Z90" s="106">
        <v>0</v>
      </c>
      <c r="AA90" s="107">
        <v>0</v>
      </c>
      <c r="AB90" s="107">
        <v>0</v>
      </c>
      <c r="AC90" s="107">
        <v>0</v>
      </c>
      <c r="AD90" s="107" cm="1">
        <f t="array" ref="AD90:AH90">P90-'Приложение 1 (ред.5) (3)'!P92:T92</f>
        <v>0</v>
      </c>
      <c r="AE90" s="107">
        <v>0</v>
      </c>
      <c r="AF90" s="106">
        <v>0</v>
      </c>
      <c r="AG90" s="106">
        <v>0</v>
      </c>
      <c r="AH90" s="106">
        <v>0</v>
      </c>
    </row>
    <row r="91" spans="1:38" ht="20.25" customHeight="1" x14ac:dyDescent="0.25">
      <c r="A91" s="184"/>
      <c r="B91" s="221" t="s">
        <v>264</v>
      </c>
      <c r="C91" s="246" t="s">
        <v>124</v>
      </c>
      <c r="D91" s="246" t="s">
        <v>124</v>
      </c>
      <c r="E91" s="186" t="s">
        <v>5</v>
      </c>
      <c r="F91" s="217" t="s">
        <v>241</v>
      </c>
      <c r="G91" s="214" t="s">
        <v>190</v>
      </c>
      <c r="H91" s="215"/>
      <c r="I91" s="215"/>
      <c r="J91" s="216"/>
      <c r="K91" s="212">
        <v>2027</v>
      </c>
      <c r="L91" s="214" t="s">
        <v>190</v>
      </c>
      <c r="M91" s="215"/>
      <c r="N91" s="215"/>
      <c r="O91" s="216"/>
      <c r="P91" s="212">
        <v>2028</v>
      </c>
      <c r="Q91" s="230" t="s">
        <v>190</v>
      </c>
      <c r="R91" s="231"/>
      <c r="S91" s="231"/>
      <c r="T91" s="232"/>
      <c r="U91" s="212">
        <v>2029</v>
      </c>
      <c r="V91" s="212">
        <v>2030</v>
      </c>
      <c r="W91" s="184"/>
      <c r="X91" s="163"/>
      <c r="Y91" s="107" t="e" cm="1">
        <f t="array" ref="Y91:AC91">K91-'Приложение 1 (ред.4)'!K86:O86</f>
        <v>#VALUE!</v>
      </c>
      <c r="Z91" s="106" t="e">
        <v>#VALUE!</v>
      </c>
      <c r="AA91" s="107">
        <v>2027</v>
      </c>
      <c r="AB91" s="107">
        <v>2027</v>
      </c>
      <c r="AC91" s="107">
        <v>2027</v>
      </c>
      <c r="AD91" s="107" t="e" cm="1">
        <f t="array" ref="AD91:AH91">P91-'Приложение 1 (ред.5) (3)'!P93:T93</f>
        <v>#VALUE!</v>
      </c>
      <c r="AE91" s="107" t="e">
        <v>#VALUE!</v>
      </c>
      <c r="AF91" s="106">
        <v>2028</v>
      </c>
      <c r="AG91" s="106">
        <v>2028</v>
      </c>
      <c r="AH91" s="106">
        <v>2028</v>
      </c>
    </row>
    <row r="92" spans="1:38" ht="31.5" x14ac:dyDescent="0.25">
      <c r="A92" s="184"/>
      <c r="B92" s="222"/>
      <c r="C92" s="247"/>
      <c r="D92" s="247"/>
      <c r="E92" s="188"/>
      <c r="F92" s="217"/>
      <c r="G92" s="156" t="s">
        <v>191</v>
      </c>
      <c r="H92" s="156" t="s">
        <v>192</v>
      </c>
      <c r="I92" s="156" t="s">
        <v>193</v>
      </c>
      <c r="J92" s="156" t="s">
        <v>194</v>
      </c>
      <c r="K92" s="212"/>
      <c r="L92" s="156" t="s">
        <v>191</v>
      </c>
      <c r="M92" s="156" t="s">
        <v>192</v>
      </c>
      <c r="N92" s="156" t="s">
        <v>193</v>
      </c>
      <c r="O92" s="156" t="s">
        <v>194</v>
      </c>
      <c r="P92" s="212"/>
      <c r="Q92" s="156" t="s">
        <v>191</v>
      </c>
      <c r="R92" s="156" t="s">
        <v>192</v>
      </c>
      <c r="S92" s="156" t="s">
        <v>193</v>
      </c>
      <c r="T92" s="156" t="s">
        <v>194</v>
      </c>
      <c r="U92" s="212"/>
      <c r="V92" s="212"/>
      <c r="W92" s="184"/>
      <c r="X92" s="163"/>
      <c r="Y92" s="107" cm="1">
        <f t="array" ref="Y92:AC92">K92-'Приложение 1 (ред.4)'!K87:O87</f>
        <v>0</v>
      </c>
      <c r="Z92" s="106" t="e">
        <v>#VALUE!</v>
      </c>
      <c r="AA92" s="107" t="e">
        <v>#VALUE!</v>
      </c>
      <c r="AB92" s="107" t="e">
        <v>#VALUE!</v>
      </c>
      <c r="AC92" s="107" t="e">
        <v>#VALUE!</v>
      </c>
      <c r="AD92" s="107" t="e" cm="1">
        <f t="array" ref="AD92:AH92">P92-'Приложение 1 (ред.5) (3)'!P94:T94</f>
        <v>#VALUE!</v>
      </c>
      <c r="AE92" s="107" t="e">
        <v>#VALUE!</v>
      </c>
      <c r="AF92" s="106" t="e">
        <v>#VALUE!</v>
      </c>
      <c r="AG92" s="106" t="e">
        <v>#VALUE!</v>
      </c>
      <c r="AH92" s="106" t="e">
        <v>#VALUE!</v>
      </c>
    </row>
    <row r="93" spans="1:38" ht="21" customHeight="1" x14ac:dyDescent="0.25">
      <c r="A93" s="185"/>
      <c r="B93" s="223"/>
      <c r="C93" s="248"/>
      <c r="D93" s="248"/>
      <c r="E93" s="157">
        <v>12</v>
      </c>
      <c r="F93" s="157">
        <v>12</v>
      </c>
      <c r="G93" s="143">
        <v>12</v>
      </c>
      <c r="H93" s="143">
        <v>12</v>
      </c>
      <c r="I93" s="143">
        <v>12</v>
      </c>
      <c r="J93" s="157">
        <v>12</v>
      </c>
      <c r="K93" s="143" t="s">
        <v>131</v>
      </c>
      <c r="L93" s="143" t="s">
        <v>131</v>
      </c>
      <c r="M93" s="143" t="s">
        <v>131</v>
      </c>
      <c r="N93" s="143" t="s">
        <v>131</v>
      </c>
      <c r="O93" s="143" t="s">
        <v>131</v>
      </c>
      <c r="P93" s="143" t="s">
        <v>131</v>
      </c>
      <c r="Q93" s="143" t="s">
        <v>131</v>
      </c>
      <c r="R93" s="143" t="s">
        <v>131</v>
      </c>
      <c r="S93" s="143" t="s">
        <v>131</v>
      </c>
      <c r="T93" s="143" t="s">
        <v>131</v>
      </c>
      <c r="U93" s="143" t="s">
        <v>131</v>
      </c>
      <c r="V93" s="143" t="s">
        <v>131</v>
      </c>
      <c r="W93" s="185"/>
      <c r="X93" s="163"/>
      <c r="Y93" s="107" t="e" cm="1">
        <f t="array" ref="Y93:AC93">K93-'Приложение 1 (ред.4)'!K88:O88</f>
        <v>#VALUE!</v>
      </c>
      <c r="Z93" s="106" t="e">
        <v>#VALUE!</v>
      </c>
      <c r="AA93" s="107" t="e">
        <v>#VALUE!</v>
      </c>
      <c r="AB93" s="107" t="e">
        <v>#VALUE!</v>
      </c>
      <c r="AC93" s="107" t="e">
        <v>#VALUE!</v>
      </c>
      <c r="AD93" s="107" t="e" cm="1">
        <f t="array" ref="AD93:AH93">P93-'Приложение 1 (ред.5) (3)'!P95:T95</f>
        <v>#VALUE!</v>
      </c>
      <c r="AE93" s="107" t="e">
        <v>#VALUE!</v>
      </c>
      <c r="AF93" s="106" t="e">
        <v>#VALUE!</v>
      </c>
      <c r="AG93" s="106" t="e">
        <v>#VALUE!</v>
      </c>
      <c r="AH93" s="106" t="e">
        <v>#VALUE!</v>
      </c>
      <c r="AI93" s="146"/>
    </row>
    <row r="94" spans="1:38" ht="53.25" customHeight="1" x14ac:dyDescent="0.25">
      <c r="A94" s="162">
        <v>3</v>
      </c>
      <c r="B94" s="165" t="s">
        <v>115</v>
      </c>
      <c r="C94" s="162" t="s">
        <v>239</v>
      </c>
      <c r="D94" s="165" t="s">
        <v>14</v>
      </c>
      <c r="E94" s="172">
        <f t="shared" ref="E94:E103" si="12">SUM(F94:V94)</f>
        <v>72070</v>
      </c>
      <c r="F94" s="218">
        <f>F95+F111+F120</f>
        <v>14414</v>
      </c>
      <c r="G94" s="219"/>
      <c r="H94" s="219"/>
      <c r="I94" s="219"/>
      <c r="J94" s="220"/>
      <c r="K94" s="218">
        <f t="shared" ref="K94" si="13">K95+K111+K120</f>
        <v>14414</v>
      </c>
      <c r="L94" s="219"/>
      <c r="M94" s="219"/>
      <c r="N94" s="219"/>
      <c r="O94" s="220"/>
      <c r="P94" s="218">
        <f t="shared" ref="P94" si="14">P95+P111+P120</f>
        <v>14414</v>
      </c>
      <c r="Q94" s="219"/>
      <c r="R94" s="219"/>
      <c r="S94" s="219"/>
      <c r="T94" s="220"/>
      <c r="U94" s="172">
        <f>U95+U111+U120</f>
        <v>14414</v>
      </c>
      <c r="V94" s="172">
        <f>V95+V111+V120</f>
        <v>14414</v>
      </c>
      <c r="W94" s="162"/>
      <c r="X94" s="163"/>
      <c r="Y94" s="107" cm="1">
        <f t="array" ref="Y94:AC94">K94-'Приложение 1 (ред.4)'!K89:O89</f>
        <v>-2083.0666700000002</v>
      </c>
      <c r="Z94" s="106">
        <v>14414</v>
      </c>
      <c r="AA94" s="107">
        <v>14414</v>
      </c>
      <c r="AB94" s="107">
        <v>14414</v>
      </c>
      <c r="AC94" s="107">
        <v>14414</v>
      </c>
      <c r="AD94" s="107" cm="1">
        <f t="array" ref="AD94:AH94">P94-'Приложение 1 (ред.5) (3)'!P96:T96</f>
        <v>1323</v>
      </c>
      <c r="AE94" s="107">
        <v>14414</v>
      </c>
      <c r="AF94" s="106">
        <v>14414</v>
      </c>
      <c r="AG94" s="106">
        <v>14414</v>
      </c>
      <c r="AH94" s="106">
        <v>14414</v>
      </c>
    </row>
    <row r="95" spans="1:38" ht="52.5" customHeight="1" x14ac:dyDescent="0.25">
      <c r="A95" s="289" t="s">
        <v>18</v>
      </c>
      <c r="B95" s="261" t="s">
        <v>50</v>
      </c>
      <c r="C95" s="235" t="s">
        <v>239</v>
      </c>
      <c r="D95" s="167" t="s">
        <v>14</v>
      </c>
      <c r="E95" s="159">
        <f t="shared" si="12"/>
        <v>40690</v>
      </c>
      <c r="F95" s="214">
        <v>8138</v>
      </c>
      <c r="G95" s="215"/>
      <c r="H95" s="215"/>
      <c r="I95" s="215"/>
      <c r="J95" s="216"/>
      <c r="K95" s="214">
        <v>8138</v>
      </c>
      <c r="L95" s="215"/>
      <c r="M95" s="215"/>
      <c r="N95" s="215"/>
      <c r="O95" s="216"/>
      <c r="P95" s="214">
        <v>8138</v>
      </c>
      <c r="Q95" s="215"/>
      <c r="R95" s="215"/>
      <c r="S95" s="215"/>
      <c r="T95" s="216"/>
      <c r="U95" s="159">
        <v>8138</v>
      </c>
      <c r="V95" s="159">
        <v>8138</v>
      </c>
      <c r="W95" s="183" t="s">
        <v>20</v>
      </c>
      <c r="X95" s="234" t="s">
        <v>51</v>
      </c>
      <c r="Y95" s="107" cm="1">
        <f t="array" ref="Y95:AC95">K95-'Приложение 1 (ред.4)'!K90:O90</f>
        <v>2138</v>
      </c>
      <c r="Z95" s="106">
        <v>8138</v>
      </c>
      <c r="AA95" s="107">
        <v>8138</v>
      </c>
      <c r="AB95" s="107">
        <v>8138</v>
      </c>
      <c r="AC95" s="107">
        <v>8138</v>
      </c>
      <c r="AD95" s="107" cm="1">
        <f t="array" ref="AD95:AH95">P95-'Приложение 1 (ред.5) (3)'!P97:T97</f>
        <v>2318</v>
      </c>
      <c r="AE95" s="107">
        <v>8138</v>
      </c>
      <c r="AF95" s="106">
        <v>8138</v>
      </c>
      <c r="AG95" s="106">
        <v>8138</v>
      </c>
      <c r="AH95" s="106">
        <v>8138</v>
      </c>
    </row>
    <row r="96" spans="1:38" ht="30" hidden="1" customHeight="1" x14ac:dyDescent="0.25">
      <c r="A96" s="290"/>
      <c r="B96" s="261"/>
      <c r="C96" s="235"/>
      <c r="D96" s="167"/>
      <c r="E96" s="114">
        <f t="shared" si="12"/>
        <v>0</v>
      </c>
      <c r="F96" s="214"/>
      <c r="G96" s="215"/>
      <c r="H96" s="215"/>
      <c r="I96" s="215"/>
      <c r="J96" s="216"/>
      <c r="K96" s="214"/>
      <c r="L96" s="215"/>
      <c r="M96" s="215"/>
      <c r="N96" s="215"/>
      <c r="O96" s="216"/>
      <c r="P96" s="114"/>
      <c r="Q96" s="114"/>
      <c r="R96" s="114"/>
      <c r="S96" s="114"/>
      <c r="T96" s="114"/>
      <c r="U96" s="114"/>
      <c r="V96" s="114"/>
      <c r="W96" s="184"/>
      <c r="X96" s="234"/>
      <c r="Y96" s="107" cm="1">
        <f t="array" ref="Y96:AC96">K96-'Приложение 1 (ред.4)'!K91:O91</f>
        <v>0</v>
      </c>
      <c r="Z96" s="106">
        <v>0</v>
      </c>
      <c r="AA96" s="107">
        <v>0</v>
      </c>
      <c r="AB96" s="107">
        <v>0</v>
      </c>
      <c r="AC96" s="107">
        <v>0</v>
      </c>
      <c r="AD96" s="107"/>
      <c r="AE96" s="107"/>
    </row>
    <row r="97" spans="1:34" ht="68.25" hidden="1" customHeight="1" x14ac:dyDescent="0.25">
      <c r="A97" s="290"/>
      <c r="B97" s="261"/>
      <c r="C97" s="235"/>
      <c r="E97" s="114">
        <f t="shared" si="12"/>
        <v>11640</v>
      </c>
      <c r="F97" s="214">
        <f>SUM(F98:J107)</f>
        <v>5820</v>
      </c>
      <c r="G97" s="215"/>
      <c r="H97" s="215"/>
      <c r="I97" s="215"/>
      <c r="J97" s="216"/>
      <c r="K97" s="214">
        <f>SUM(K98:K107)</f>
        <v>5820</v>
      </c>
      <c r="L97" s="215"/>
      <c r="M97" s="215"/>
      <c r="N97" s="215"/>
      <c r="O97" s="216"/>
      <c r="P97" s="114"/>
      <c r="Q97" s="114"/>
      <c r="R97" s="114"/>
      <c r="S97" s="114"/>
      <c r="T97" s="114"/>
      <c r="U97" s="114"/>
      <c r="V97" s="114"/>
      <c r="W97" s="184"/>
      <c r="X97" s="234"/>
      <c r="Y97" s="107" cm="1">
        <f t="array" ref="Y97:AC97">K97-'Приложение 1 (ред.4)'!K92:O92</f>
        <v>-180</v>
      </c>
      <c r="Z97" s="106">
        <v>5820</v>
      </c>
      <c r="AA97" s="107">
        <v>5820</v>
      </c>
      <c r="AB97" s="107">
        <v>5820</v>
      </c>
      <c r="AC97" s="107">
        <v>5820</v>
      </c>
      <c r="AD97" s="107"/>
      <c r="AE97" s="107"/>
    </row>
    <row r="98" spans="1:34" ht="20.25" hidden="1" customHeight="1" x14ac:dyDescent="0.25">
      <c r="A98" s="290"/>
      <c r="B98" s="124" t="s">
        <v>52</v>
      </c>
      <c r="C98" s="164"/>
      <c r="D98" s="167"/>
      <c r="E98" s="114">
        <f t="shared" si="12"/>
        <v>0</v>
      </c>
      <c r="F98" s="214"/>
      <c r="G98" s="215"/>
      <c r="H98" s="215"/>
      <c r="I98" s="215"/>
      <c r="J98" s="216"/>
      <c r="K98" s="214"/>
      <c r="L98" s="215"/>
      <c r="M98" s="215"/>
      <c r="N98" s="215"/>
      <c r="O98" s="216"/>
      <c r="P98" s="114"/>
      <c r="Q98" s="114"/>
      <c r="R98" s="114"/>
      <c r="S98" s="114"/>
      <c r="T98" s="114"/>
      <c r="U98" s="114"/>
      <c r="V98" s="114"/>
      <c r="W98" s="184"/>
      <c r="X98" s="163"/>
      <c r="Y98" s="107" cm="1">
        <f t="array" ref="Y98:AC98">K98-'Приложение 1 (ред.4)'!K93:O93</f>
        <v>0</v>
      </c>
      <c r="Z98" s="106">
        <v>0</v>
      </c>
      <c r="AA98" s="107">
        <v>0</v>
      </c>
      <c r="AB98" s="107">
        <v>0</v>
      </c>
      <c r="AC98" s="107">
        <v>0</v>
      </c>
      <c r="AD98" s="107"/>
      <c r="AE98" s="107"/>
    </row>
    <row r="99" spans="1:34" ht="31.5" hidden="1" customHeight="1" x14ac:dyDescent="0.25">
      <c r="A99" s="290"/>
      <c r="B99" s="124" t="s">
        <v>53</v>
      </c>
      <c r="C99" s="164"/>
      <c r="D99" s="167"/>
      <c r="E99" s="114">
        <f t="shared" si="12"/>
        <v>0</v>
      </c>
      <c r="F99" s="214"/>
      <c r="G99" s="215"/>
      <c r="H99" s="215"/>
      <c r="I99" s="215"/>
      <c r="J99" s="216"/>
      <c r="K99" s="214"/>
      <c r="L99" s="215"/>
      <c r="M99" s="215"/>
      <c r="N99" s="215"/>
      <c r="O99" s="216"/>
      <c r="P99" s="114"/>
      <c r="Q99" s="114"/>
      <c r="R99" s="114"/>
      <c r="S99" s="114"/>
      <c r="T99" s="114"/>
      <c r="U99" s="114"/>
      <c r="V99" s="114"/>
      <c r="W99" s="184"/>
      <c r="X99" s="163"/>
      <c r="Y99" s="107" cm="1">
        <f t="array" ref="Y99:AC99">K99-'Приложение 1 (ред.4)'!K94:O94</f>
        <v>0</v>
      </c>
      <c r="Z99" s="106">
        <v>0</v>
      </c>
      <c r="AA99" s="107">
        <v>0</v>
      </c>
      <c r="AB99" s="107">
        <v>0</v>
      </c>
      <c r="AC99" s="107">
        <v>0</v>
      </c>
      <c r="AD99" s="107"/>
      <c r="AE99" s="107"/>
    </row>
    <row r="100" spans="1:34" ht="31.5" hidden="1" customHeight="1" x14ac:dyDescent="0.25">
      <c r="A100" s="290"/>
      <c r="B100" s="124" t="s">
        <v>54</v>
      </c>
      <c r="C100" s="164"/>
      <c r="D100" s="167"/>
      <c r="E100" s="114">
        <f t="shared" si="12"/>
        <v>0</v>
      </c>
      <c r="F100" s="214"/>
      <c r="G100" s="215"/>
      <c r="H100" s="215"/>
      <c r="I100" s="215"/>
      <c r="J100" s="216"/>
      <c r="K100" s="214"/>
      <c r="L100" s="215"/>
      <c r="M100" s="215"/>
      <c r="N100" s="215"/>
      <c r="O100" s="216"/>
      <c r="P100" s="114"/>
      <c r="Q100" s="114"/>
      <c r="R100" s="114"/>
      <c r="S100" s="114"/>
      <c r="T100" s="114"/>
      <c r="U100" s="114"/>
      <c r="V100" s="114"/>
      <c r="W100" s="184"/>
      <c r="X100" s="163"/>
      <c r="Y100" s="107" cm="1">
        <f t="array" ref="Y100:AC100">K100-'Приложение 1 (ред.4)'!K95:O95</f>
        <v>0</v>
      </c>
      <c r="Z100" s="106">
        <v>0</v>
      </c>
      <c r="AA100" s="107">
        <v>0</v>
      </c>
      <c r="AB100" s="107">
        <v>0</v>
      </c>
      <c r="AC100" s="107">
        <v>0</v>
      </c>
      <c r="AD100" s="107"/>
      <c r="AE100" s="107"/>
    </row>
    <row r="101" spans="1:34" ht="20.25" hidden="1" customHeight="1" x14ac:dyDescent="0.25">
      <c r="A101" s="290"/>
      <c r="B101" s="124" t="s">
        <v>55</v>
      </c>
      <c r="C101" s="164"/>
      <c r="D101" s="167"/>
      <c r="E101" s="114">
        <f t="shared" si="12"/>
        <v>0</v>
      </c>
      <c r="F101" s="214"/>
      <c r="G101" s="215"/>
      <c r="H101" s="215"/>
      <c r="I101" s="215"/>
      <c r="J101" s="216"/>
      <c r="K101" s="214"/>
      <c r="L101" s="215"/>
      <c r="M101" s="215"/>
      <c r="N101" s="215"/>
      <c r="O101" s="216"/>
      <c r="P101" s="114"/>
      <c r="Q101" s="114"/>
      <c r="R101" s="114"/>
      <c r="S101" s="114"/>
      <c r="T101" s="114"/>
      <c r="U101" s="114"/>
      <c r="V101" s="114"/>
      <c r="W101" s="184"/>
      <c r="X101" s="163"/>
      <c r="Y101" s="107" cm="1">
        <f t="array" ref="Y101:AC101">K101-'Приложение 1 (ред.4)'!K96:O96</f>
        <v>0</v>
      </c>
      <c r="Z101" s="106">
        <v>0</v>
      </c>
      <c r="AA101" s="107">
        <v>0</v>
      </c>
      <c r="AB101" s="107">
        <v>0</v>
      </c>
      <c r="AC101" s="107">
        <v>0</v>
      </c>
      <c r="AD101" s="107"/>
      <c r="AE101" s="107"/>
    </row>
    <row r="102" spans="1:34" ht="31.5" hidden="1" customHeight="1" x14ac:dyDescent="0.25">
      <c r="A102" s="290"/>
      <c r="B102" s="124" t="s">
        <v>56</v>
      </c>
      <c r="C102" s="164"/>
      <c r="D102" s="167"/>
      <c r="E102" s="114">
        <f t="shared" si="12"/>
        <v>0</v>
      </c>
      <c r="F102" s="214"/>
      <c r="G102" s="215"/>
      <c r="H102" s="215"/>
      <c r="I102" s="215"/>
      <c r="J102" s="216"/>
      <c r="K102" s="214"/>
      <c r="L102" s="215"/>
      <c r="M102" s="215"/>
      <c r="N102" s="215"/>
      <c r="O102" s="216"/>
      <c r="P102" s="114"/>
      <c r="Q102" s="114"/>
      <c r="R102" s="114"/>
      <c r="S102" s="114"/>
      <c r="T102" s="114"/>
      <c r="U102" s="114"/>
      <c r="V102" s="114"/>
      <c r="W102" s="184"/>
      <c r="X102" s="163"/>
      <c r="Y102" s="107" cm="1">
        <f t="array" ref="Y102:AC102">K102-'Приложение 1 (ред.4)'!K97:O97</f>
        <v>0</v>
      </c>
      <c r="Z102" s="106">
        <v>0</v>
      </c>
      <c r="AA102" s="107">
        <v>0</v>
      </c>
      <c r="AB102" s="107">
        <v>0</v>
      </c>
      <c r="AC102" s="107">
        <v>0</v>
      </c>
      <c r="AD102" s="107"/>
      <c r="AE102" s="107"/>
    </row>
    <row r="103" spans="1:34" ht="20.25" hidden="1" customHeight="1" x14ac:dyDescent="0.25">
      <c r="A103" s="290"/>
      <c r="B103" s="124" t="s">
        <v>110</v>
      </c>
      <c r="C103" s="164"/>
      <c r="D103" s="167"/>
      <c r="E103" s="114">
        <f t="shared" si="12"/>
        <v>11640</v>
      </c>
      <c r="F103" s="214">
        <v>5820</v>
      </c>
      <c r="G103" s="215"/>
      <c r="H103" s="215"/>
      <c r="I103" s="215"/>
      <c r="J103" s="216"/>
      <c r="K103" s="214">
        <v>5820</v>
      </c>
      <c r="L103" s="215"/>
      <c r="M103" s="215"/>
      <c r="N103" s="215"/>
      <c r="O103" s="216"/>
      <c r="P103" s="114"/>
      <c r="Q103" s="114"/>
      <c r="R103" s="114"/>
      <c r="S103" s="114"/>
      <c r="T103" s="114"/>
      <c r="U103" s="114"/>
      <c r="V103" s="114"/>
      <c r="W103" s="184"/>
      <c r="X103" s="163"/>
      <c r="Y103" s="107" cm="1">
        <f t="array" ref="Y103:AC103">K103-'Приложение 1 (ред.4)'!K98:O98</f>
        <v>-180</v>
      </c>
      <c r="Z103" s="106">
        <v>5820</v>
      </c>
      <c r="AA103" s="107">
        <v>5820</v>
      </c>
      <c r="AB103" s="107">
        <v>5820</v>
      </c>
      <c r="AC103" s="107">
        <v>5820</v>
      </c>
      <c r="AD103" s="107"/>
      <c r="AE103" s="107"/>
    </row>
    <row r="104" spans="1:34" ht="31.5" hidden="1" customHeight="1" x14ac:dyDescent="0.25">
      <c r="A104" s="290"/>
      <c r="B104" s="124" t="s">
        <v>57</v>
      </c>
      <c r="C104" s="164"/>
      <c r="D104" s="167"/>
      <c r="E104" s="114"/>
      <c r="F104" s="214"/>
      <c r="G104" s="215"/>
      <c r="H104" s="215"/>
      <c r="I104" s="215"/>
      <c r="J104" s="216"/>
      <c r="K104" s="214"/>
      <c r="L104" s="215"/>
      <c r="M104" s="215"/>
      <c r="N104" s="215"/>
      <c r="O104" s="216"/>
      <c r="P104" s="114"/>
      <c r="Q104" s="114"/>
      <c r="R104" s="114"/>
      <c r="S104" s="114"/>
      <c r="T104" s="114"/>
      <c r="U104" s="114"/>
      <c r="V104" s="114"/>
      <c r="W104" s="184"/>
      <c r="X104" s="163"/>
      <c r="Y104" s="107" cm="1">
        <f t="array" ref="Y104:AC104">K104-'Приложение 1 (ред.4)'!K99:O99</f>
        <v>0</v>
      </c>
      <c r="Z104" s="106">
        <v>0</v>
      </c>
      <c r="AA104" s="107">
        <v>0</v>
      </c>
      <c r="AB104" s="107">
        <v>0</v>
      </c>
      <c r="AC104" s="107">
        <v>0</v>
      </c>
      <c r="AD104" s="107"/>
      <c r="AE104" s="107"/>
    </row>
    <row r="105" spans="1:34" ht="20.25" hidden="1" customHeight="1" x14ac:dyDescent="0.25">
      <c r="A105" s="290"/>
      <c r="B105" s="124" t="s">
        <v>195</v>
      </c>
      <c r="C105" s="164"/>
      <c r="D105" s="167"/>
      <c r="E105" s="114">
        <f>SUM(F105:V105)</f>
        <v>0</v>
      </c>
      <c r="F105" s="218"/>
      <c r="G105" s="219"/>
      <c r="H105" s="219"/>
      <c r="I105" s="219"/>
      <c r="J105" s="220"/>
      <c r="K105" s="214"/>
      <c r="L105" s="215"/>
      <c r="M105" s="215"/>
      <c r="N105" s="215"/>
      <c r="O105" s="216"/>
      <c r="P105" s="114"/>
      <c r="Q105" s="114"/>
      <c r="R105" s="114"/>
      <c r="S105" s="114"/>
      <c r="T105" s="114"/>
      <c r="U105" s="114"/>
      <c r="V105" s="114"/>
      <c r="W105" s="184"/>
      <c r="X105" s="163"/>
      <c r="Y105" s="107" cm="1">
        <f t="array" ref="Y105:AC105">K105-'Приложение 1 (ред.4)'!K100:O100</f>
        <v>0</v>
      </c>
      <c r="Z105" s="106">
        <v>0</v>
      </c>
      <c r="AA105" s="107">
        <v>0</v>
      </c>
      <c r="AB105" s="107">
        <v>0</v>
      </c>
      <c r="AC105" s="107">
        <v>0</v>
      </c>
      <c r="AD105" s="107"/>
      <c r="AE105" s="107"/>
    </row>
    <row r="106" spans="1:34" ht="20.25" hidden="1" customHeight="1" x14ac:dyDescent="0.25">
      <c r="A106" s="290"/>
      <c r="B106" s="124" t="s">
        <v>58</v>
      </c>
      <c r="C106" s="164"/>
      <c r="D106" s="167"/>
      <c r="E106" s="114">
        <f>SUM(F106:V106)</f>
        <v>0</v>
      </c>
      <c r="F106" s="214"/>
      <c r="G106" s="215"/>
      <c r="H106" s="215"/>
      <c r="I106" s="215"/>
      <c r="J106" s="216"/>
      <c r="K106" s="214"/>
      <c r="L106" s="215"/>
      <c r="M106" s="215"/>
      <c r="N106" s="215"/>
      <c r="O106" s="216"/>
      <c r="P106" s="114"/>
      <c r="Q106" s="114"/>
      <c r="R106" s="114"/>
      <c r="S106" s="114"/>
      <c r="T106" s="114"/>
      <c r="U106" s="114"/>
      <c r="V106" s="114"/>
      <c r="W106" s="184"/>
      <c r="X106" s="163"/>
      <c r="Y106" s="107" cm="1">
        <f t="array" ref="Y106:AC106">K106-'Приложение 1 (ред.4)'!K101:O101</f>
        <v>0</v>
      </c>
      <c r="Z106" s="106">
        <v>0</v>
      </c>
      <c r="AA106" s="107">
        <v>0</v>
      </c>
      <c r="AB106" s="107">
        <v>0</v>
      </c>
      <c r="AC106" s="107">
        <v>0</v>
      </c>
      <c r="AD106" s="107"/>
      <c r="AE106" s="107"/>
    </row>
    <row r="107" spans="1:34" ht="79.5" hidden="1" customHeight="1" x14ac:dyDescent="0.25">
      <c r="A107" s="290"/>
      <c r="B107" s="124" t="s">
        <v>59</v>
      </c>
      <c r="C107" s="164"/>
      <c r="D107" s="167"/>
      <c r="E107" s="114">
        <f>SUM(F107:V107)</f>
        <v>0</v>
      </c>
      <c r="F107" s="214"/>
      <c r="G107" s="215"/>
      <c r="H107" s="215"/>
      <c r="I107" s="215"/>
      <c r="J107" s="216"/>
      <c r="K107" s="214"/>
      <c r="L107" s="215"/>
      <c r="M107" s="215"/>
      <c r="N107" s="215"/>
      <c r="O107" s="216"/>
      <c r="P107" s="114"/>
      <c r="Q107" s="114"/>
      <c r="R107" s="114"/>
      <c r="S107" s="114"/>
      <c r="T107" s="114"/>
      <c r="U107" s="114"/>
      <c r="V107" s="114"/>
      <c r="W107" s="184"/>
      <c r="X107" s="163"/>
      <c r="Y107" s="107" cm="1">
        <f t="array" ref="Y107:AC107">K107-'Приложение 1 (ред.4)'!K102:O102</f>
        <v>0</v>
      </c>
      <c r="Z107" s="106">
        <v>0</v>
      </c>
      <c r="AA107" s="107">
        <v>0</v>
      </c>
      <c r="AB107" s="107">
        <v>0</v>
      </c>
      <c r="AC107" s="107">
        <v>0</v>
      </c>
      <c r="AD107" s="107"/>
      <c r="AE107" s="107"/>
    </row>
    <row r="108" spans="1:34" ht="20.25" customHeight="1" x14ac:dyDescent="0.25">
      <c r="A108" s="290"/>
      <c r="B108" s="221" t="s">
        <v>265</v>
      </c>
      <c r="C108" s="183" t="s">
        <v>124</v>
      </c>
      <c r="D108" s="183" t="s">
        <v>124</v>
      </c>
      <c r="E108" s="186" t="s">
        <v>5</v>
      </c>
      <c r="F108" s="217" t="s">
        <v>241</v>
      </c>
      <c r="G108" s="214" t="s">
        <v>190</v>
      </c>
      <c r="H108" s="215"/>
      <c r="I108" s="215"/>
      <c r="J108" s="216"/>
      <c r="K108" s="212">
        <v>2027</v>
      </c>
      <c r="L108" s="214" t="s">
        <v>190</v>
      </c>
      <c r="M108" s="215"/>
      <c r="N108" s="215"/>
      <c r="O108" s="216"/>
      <c r="P108" s="212">
        <v>2028</v>
      </c>
      <c r="Q108" s="230" t="s">
        <v>190</v>
      </c>
      <c r="R108" s="231"/>
      <c r="S108" s="231"/>
      <c r="T108" s="232"/>
      <c r="U108" s="212">
        <v>2029</v>
      </c>
      <c r="V108" s="212">
        <v>2030</v>
      </c>
      <c r="W108" s="184"/>
      <c r="X108" s="163"/>
      <c r="Y108" s="107" t="e" cm="1">
        <f t="array" ref="Y108:AC108">K108-'Приложение 1 (ред.4)'!K103:O103</f>
        <v>#VALUE!</v>
      </c>
      <c r="Z108" s="106" t="e">
        <v>#VALUE!</v>
      </c>
      <c r="AA108" s="107">
        <v>2027</v>
      </c>
      <c r="AB108" s="107">
        <v>2027</v>
      </c>
      <c r="AC108" s="107">
        <v>2027</v>
      </c>
      <c r="AD108" s="321"/>
      <c r="AE108" s="107"/>
    </row>
    <row r="109" spans="1:34" ht="31.5" x14ac:dyDescent="0.25">
      <c r="A109" s="290"/>
      <c r="B109" s="222"/>
      <c r="C109" s="184"/>
      <c r="D109" s="184"/>
      <c r="E109" s="188"/>
      <c r="F109" s="217"/>
      <c r="G109" s="156" t="s">
        <v>191</v>
      </c>
      <c r="H109" s="156" t="s">
        <v>192</v>
      </c>
      <c r="I109" s="156" t="s">
        <v>193</v>
      </c>
      <c r="J109" s="156" t="s">
        <v>194</v>
      </c>
      <c r="K109" s="212"/>
      <c r="L109" s="156" t="s">
        <v>191</v>
      </c>
      <c r="M109" s="156" t="s">
        <v>192</v>
      </c>
      <c r="N109" s="156" t="s">
        <v>193</v>
      </c>
      <c r="O109" s="156" t="s">
        <v>194</v>
      </c>
      <c r="P109" s="212"/>
      <c r="Q109" s="156" t="s">
        <v>191</v>
      </c>
      <c r="R109" s="156" t="s">
        <v>192</v>
      </c>
      <c r="S109" s="156" t="s">
        <v>193</v>
      </c>
      <c r="T109" s="156" t="s">
        <v>194</v>
      </c>
      <c r="U109" s="212"/>
      <c r="V109" s="212"/>
      <c r="W109" s="184"/>
      <c r="X109" s="163"/>
      <c r="Y109" s="107" cm="1">
        <f t="array" ref="Y109:AC109">K109-'Приложение 1 (ред.4)'!K104:O104</f>
        <v>0</v>
      </c>
      <c r="Z109" s="106" t="e">
        <v>#VALUE!</v>
      </c>
      <c r="AA109" s="107" t="e">
        <v>#VALUE!</v>
      </c>
      <c r="AB109" s="107" t="e">
        <v>#VALUE!</v>
      </c>
      <c r="AC109" s="107" t="e">
        <v>#VALUE!</v>
      </c>
      <c r="AD109" s="321"/>
      <c r="AE109" s="107"/>
    </row>
    <row r="110" spans="1:34" ht="18" customHeight="1" x14ac:dyDescent="0.25">
      <c r="A110" s="291"/>
      <c r="B110" s="223"/>
      <c r="C110" s="185"/>
      <c r="D110" s="185"/>
      <c r="E110" s="115">
        <v>4</v>
      </c>
      <c r="F110" s="115">
        <v>4</v>
      </c>
      <c r="G110" s="115">
        <v>4</v>
      </c>
      <c r="H110" s="115">
        <v>4</v>
      </c>
      <c r="I110" s="115">
        <v>4</v>
      </c>
      <c r="J110" s="115">
        <v>4</v>
      </c>
      <c r="K110" s="115">
        <v>4</v>
      </c>
      <c r="L110" s="115">
        <v>4</v>
      </c>
      <c r="M110" s="115">
        <v>4</v>
      </c>
      <c r="N110" s="115">
        <v>4</v>
      </c>
      <c r="O110" s="115">
        <v>4</v>
      </c>
      <c r="P110" s="115">
        <v>4</v>
      </c>
      <c r="Q110" s="115">
        <v>4</v>
      </c>
      <c r="R110" s="115">
        <v>4</v>
      </c>
      <c r="S110" s="115">
        <v>4</v>
      </c>
      <c r="T110" s="115">
        <v>4</v>
      </c>
      <c r="U110" s="156">
        <v>4</v>
      </c>
      <c r="V110" s="156">
        <v>4</v>
      </c>
      <c r="W110" s="184"/>
      <c r="X110" s="163"/>
      <c r="Y110" s="107" cm="1">
        <f t="array" ref="Y110:AC110">K110-'Приложение 1 (ред.4)'!K105:O105</f>
        <v>-46</v>
      </c>
      <c r="Z110" s="106">
        <v>-46</v>
      </c>
      <c r="AA110" s="107">
        <v>-46</v>
      </c>
      <c r="AB110" s="107">
        <v>-46</v>
      </c>
      <c r="AC110" s="107">
        <v>-46</v>
      </c>
      <c r="AD110" s="107" cm="1">
        <f t="array" ref="AD110:AH110">P110-'Приложение 1 (ред.5) (3)'!P112:T112</f>
        <v>0</v>
      </c>
      <c r="AE110" s="107">
        <v>0</v>
      </c>
      <c r="AF110" s="106">
        <v>0</v>
      </c>
      <c r="AG110" s="106">
        <v>0</v>
      </c>
      <c r="AH110" s="106">
        <v>0</v>
      </c>
    </row>
    <row r="111" spans="1:34" ht="101.25" customHeight="1" x14ac:dyDescent="0.25">
      <c r="A111" s="183" t="s">
        <v>60</v>
      </c>
      <c r="B111" s="167" t="s">
        <v>61</v>
      </c>
      <c r="C111" s="164" t="s">
        <v>239</v>
      </c>
      <c r="D111" s="167" t="s">
        <v>14</v>
      </c>
      <c r="E111" s="159">
        <v>0</v>
      </c>
      <c r="F111" s="214">
        <f>SUM(F112:F116)</f>
        <v>0</v>
      </c>
      <c r="G111" s="215"/>
      <c r="H111" s="215"/>
      <c r="I111" s="215"/>
      <c r="J111" s="216"/>
      <c r="K111" s="214">
        <f>SUM(K112:K116)</f>
        <v>0</v>
      </c>
      <c r="L111" s="215"/>
      <c r="M111" s="215"/>
      <c r="N111" s="215"/>
      <c r="O111" s="216"/>
      <c r="P111" s="214">
        <v>0</v>
      </c>
      <c r="Q111" s="215"/>
      <c r="R111" s="215"/>
      <c r="S111" s="215"/>
      <c r="T111" s="216"/>
      <c r="U111" s="159">
        <v>0</v>
      </c>
      <c r="V111" s="159">
        <v>0</v>
      </c>
      <c r="W111" s="184"/>
      <c r="X111" s="163"/>
      <c r="Y111" s="107" cm="1">
        <f t="array" ref="Y111:AC111">K111-'Приложение 1 (ред.4)'!K106:O106</f>
        <v>0</v>
      </c>
      <c r="Z111" s="106">
        <v>0</v>
      </c>
      <c r="AA111" s="107">
        <v>0</v>
      </c>
      <c r="AB111" s="107">
        <v>0</v>
      </c>
      <c r="AC111" s="107">
        <v>0</v>
      </c>
      <c r="AD111" s="107" cm="1">
        <f t="array" ref="AD111:AH111">P111-'Приложение 1 (ред.5) (3)'!P113:T113</f>
        <v>0</v>
      </c>
      <c r="AE111" s="107">
        <v>0</v>
      </c>
      <c r="AF111" s="106">
        <v>0</v>
      </c>
      <c r="AG111" s="106">
        <v>0</v>
      </c>
      <c r="AH111" s="106">
        <v>0</v>
      </c>
    </row>
    <row r="112" spans="1:34" ht="20.25" hidden="1" customHeight="1" x14ac:dyDescent="0.25">
      <c r="A112" s="184"/>
      <c r="B112" s="124" t="s">
        <v>63</v>
      </c>
      <c r="C112" s="164"/>
      <c r="D112" s="167"/>
      <c r="E112" s="114">
        <f>SUM(F112:V112)</f>
        <v>0</v>
      </c>
      <c r="F112" s="214"/>
      <c r="G112" s="215"/>
      <c r="H112" s="215"/>
      <c r="I112" s="215"/>
      <c r="J112" s="216"/>
      <c r="K112" s="214"/>
      <c r="L112" s="215"/>
      <c r="M112" s="215"/>
      <c r="N112" s="215"/>
      <c r="O112" s="216"/>
      <c r="P112" s="114"/>
      <c r="Q112" s="114"/>
      <c r="R112" s="114"/>
      <c r="S112" s="114"/>
      <c r="T112" s="114"/>
      <c r="U112" s="114"/>
      <c r="V112" s="114"/>
      <c r="W112" s="184"/>
      <c r="X112" s="163"/>
      <c r="Y112" s="107" cm="1">
        <f t="array" ref="Y112:AC112">K112-'Приложение 1 (ред.4)'!K107:O107</f>
        <v>0</v>
      </c>
      <c r="Z112" s="106">
        <v>0</v>
      </c>
      <c r="AA112" s="107">
        <v>0</v>
      </c>
      <c r="AB112" s="107">
        <v>0</v>
      </c>
      <c r="AC112" s="107">
        <v>0</v>
      </c>
      <c r="AD112" s="107" cm="1">
        <f t="array" ref="AD112:AH112">P112-'Приложение 1 (ред.5) (3)'!P114:T114</f>
        <v>0</v>
      </c>
      <c r="AE112" s="107">
        <v>0</v>
      </c>
      <c r="AF112" s="106">
        <v>0</v>
      </c>
      <c r="AG112" s="106">
        <v>0</v>
      </c>
      <c r="AH112" s="106">
        <v>0</v>
      </c>
    </row>
    <row r="113" spans="1:34" ht="20.25" hidden="1" customHeight="1" x14ac:dyDescent="0.25">
      <c r="A113" s="184"/>
      <c r="B113" s="124" t="s">
        <v>64</v>
      </c>
      <c r="C113" s="164"/>
      <c r="D113" s="167"/>
      <c r="E113" s="114">
        <f>SUM(F113:V113)</f>
        <v>0</v>
      </c>
      <c r="F113" s="214"/>
      <c r="G113" s="215"/>
      <c r="H113" s="215"/>
      <c r="I113" s="215"/>
      <c r="J113" s="216"/>
      <c r="K113" s="214"/>
      <c r="L113" s="215"/>
      <c r="M113" s="215"/>
      <c r="N113" s="215"/>
      <c r="O113" s="216"/>
      <c r="P113" s="114"/>
      <c r="Q113" s="114"/>
      <c r="R113" s="114"/>
      <c r="S113" s="114"/>
      <c r="T113" s="114"/>
      <c r="U113" s="114"/>
      <c r="V113" s="114"/>
      <c r="W113" s="184"/>
      <c r="X113" s="163"/>
      <c r="Y113" s="107" cm="1">
        <f t="array" ref="Y113:AC113">K113-'Приложение 1 (ред.4)'!K108:O108</f>
        <v>0</v>
      </c>
      <c r="Z113" s="106">
        <v>0</v>
      </c>
      <c r="AA113" s="107">
        <v>0</v>
      </c>
      <c r="AB113" s="107">
        <v>0</v>
      </c>
      <c r="AC113" s="107">
        <v>0</v>
      </c>
      <c r="AD113" s="107" cm="1">
        <f t="array" ref="AD113:AH113">P113-'Приложение 1 (ред.5) (3)'!P115:T115</f>
        <v>0</v>
      </c>
      <c r="AE113" s="107">
        <v>0</v>
      </c>
      <c r="AF113" s="106">
        <v>0</v>
      </c>
      <c r="AG113" s="106">
        <v>0</v>
      </c>
      <c r="AH113" s="106">
        <v>0</v>
      </c>
    </row>
    <row r="114" spans="1:34" ht="20.25" hidden="1" customHeight="1" x14ac:dyDescent="0.25">
      <c r="A114" s="184"/>
      <c r="B114" s="124" t="s">
        <v>122</v>
      </c>
      <c r="C114" s="164"/>
      <c r="D114" s="167"/>
      <c r="E114" s="114">
        <f>SUM(F114:V114)</f>
        <v>0</v>
      </c>
      <c r="F114" s="214"/>
      <c r="G114" s="215"/>
      <c r="H114" s="215"/>
      <c r="I114" s="215"/>
      <c r="J114" s="216"/>
      <c r="K114" s="214"/>
      <c r="L114" s="215"/>
      <c r="M114" s="215"/>
      <c r="N114" s="215"/>
      <c r="O114" s="216"/>
      <c r="P114" s="114"/>
      <c r="Q114" s="114"/>
      <c r="R114" s="114"/>
      <c r="S114" s="114"/>
      <c r="T114" s="114"/>
      <c r="U114" s="114"/>
      <c r="V114" s="114"/>
      <c r="W114" s="184"/>
      <c r="X114" s="163"/>
      <c r="Y114" s="107" cm="1">
        <f t="array" ref="Y114:AC114">K114-'Приложение 1 (ред.4)'!K109:O109</f>
        <v>0</v>
      </c>
      <c r="Z114" s="106">
        <v>0</v>
      </c>
      <c r="AA114" s="107">
        <v>0</v>
      </c>
      <c r="AB114" s="107">
        <v>0</v>
      </c>
      <c r="AC114" s="107">
        <v>0</v>
      </c>
      <c r="AD114" s="107" cm="1">
        <f t="array" ref="AD114:AH114">P114-'Приложение 1 (ред.5) (3)'!P116:T116</f>
        <v>0</v>
      </c>
      <c r="AE114" s="107">
        <v>0</v>
      </c>
      <c r="AF114" s="106">
        <v>0</v>
      </c>
      <c r="AG114" s="106">
        <v>0</v>
      </c>
      <c r="AH114" s="106">
        <v>0</v>
      </c>
    </row>
    <row r="115" spans="1:34" ht="20.25" hidden="1" customHeight="1" x14ac:dyDescent="0.25">
      <c r="A115" s="184"/>
      <c r="B115" s="124" t="s">
        <v>111</v>
      </c>
      <c r="C115" s="164"/>
      <c r="D115" s="167"/>
      <c r="E115" s="114"/>
      <c r="F115" s="214"/>
      <c r="G115" s="215"/>
      <c r="H115" s="215"/>
      <c r="I115" s="215"/>
      <c r="J115" s="216"/>
      <c r="K115" s="214">
        <v>0</v>
      </c>
      <c r="L115" s="215"/>
      <c r="M115" s="215"/>
      <c r="N115" s="215"/>
      <c r="O115" s="216"/>
      <c r="P115" s="114"/>
      <c r="Q115" s="114"/>
      <c r="R115" s="114"/>
      <c r="S115" s="114"/>
      <c r="T115" s="114"/>
      <c r="U115" s="114"/>
      <c r="V115" s="114"/>
      <c r="W115" s="184"/>
      <c r="X115" s="163"/>
      <c r="Y115" s="107" cm="1">
        <f t="array" ref="Y115:AC115">K115-'Приложение 1 (ред.4)'!K110:O110</f>
        <v>0</v>
      </c>
      <c r="Z115" s="106">
        <v>0</v>
      </c>
      <c r="AA115" s="107">
        <v>0</v>
      </c>
      <c r="AB115" s="107">
        <v>0</v>
      </c>
      <c r="AC115" s="107">
        <v>0</v>
      </c>
      <c r="AD115" s="107" cm="1">
        <f t="array" ref="AD115:AH115">P115-'Приложение 1 (ред.5) (3)'!P117:T117</f>
        <v>0</v>
      </c>
      <c r="AE115" s="107">
        <v>0</v>
      </c>
      <c r="AF115" s="106">
        <v>0</v>
      </c>
      <c r="AG115" s="106">
        <v>0</v>
      </c>
      <c r="AH115" s="106">
        <v>0</v>
      </c>
    </row>
    <row r="116" spans="1:34" ht="60.75" hidden="1" customHeight="1" x14ac:dyDescent="0.25">
      <c r="A116" s="184"/>
      <c r="B116" s="124" t="s">
        <v>88</v>
      </c>
      <c r="C116" s="164"/>
      <c r="D116" s="167"/>
      <c r="E116" s="114">
        <f>SUM(F116:V116)</f>
        <v>0</v>
      </c>
      <c r="F116" s="214"/>
      <c r="G116" s="215"/>
      <c r="H116" s="215"/>
      <c r="I116" s="215"/>
      <c r="J116" s="216"/>
      <c r="K116" s="214"/>
      <c r="L116" s="215"/>
      <c r="M116" s="215"/>
      <c r="N116" s="215"/>
      <c r="O116" s="216"/>
      <c r="P116" s="114"/>
      <c r="Q116" s="114"/>
      <c r="R116" s="114"/>
      <c r="S116" s="114"/>
      <c r="T116" s="114"/>
      <c r="U116" s="114"/>
      <c r="V116" s="114"/>
      <c r="W116" s="184"/>
      <c r="X116" s="163"/>
      <c r="Y116" s="107" cm="1">
        <f t="array" ref="Y116:AC116">K116-'Приложение 1 (ред.4)'!K111:O111</f>
        <v>0</v>
      </c>
      <c r="Z116" s="106">
        <v>0</v>
      </c>
      <c r="AA116" s="107">
        <v>0</v>
      </c>
      <c r="AB116" s="107">
        <v>0</v>
      </c>
      <c r="AC116" s="107">
        <v>0</v>
      </c>
      <c r="AD116" s="107" cm="1">
        <f t="array" ref="AD116:AH116">P116-'Приложение 1 (ред.5) (3)'!P118:T118</f>
        <v>0</v>
      </c>
      <c r="AE116" s="107">
        <v>0</v>
      </c>
      <c r="AF116" s="106">
        <v>0</v>
      </c>
      <c r="AG116" s="106">
        <v>0</v>
      </c>
      <c r="AH116" s="106">
        <v>0</v>
      </c>
    </row>
    <row r="117" spans="1:34" ht="20.25" customHeight="1" x14ac:dyDescent="0.25">
      <c r="A117" s="184"/>
      <c r="B117" s="221" t="s">
        <v>266</v>
      </c>
      <c r="C117" s="183" t="s">
        <v>124</v>
      </c>
      <c r="D117" s="183" t="s">
        <v>124</v>
      </c>
      <c r="E117" s="186" t="s">
        <v>5</v>
      </c>
      <c r="F117" s="217" t="s">
        <v>241</v>
      </c>
      <c r="G117" s="214" t="s">
        <v>190</v>
      </c>
      <c r="H117" s="215"/>
      <c r="I117" s="215"/>
      <c r="J117" s="216"/>
      <c r="K117" s="212">
        <v>2027</v>
      </c>
      <c r="L117" s="214" t="s">
        <v>190</v>
      </c>
      <c r="M117" s="215"/>
      <c r="N117" s="215"/>
      <c r="O117" s="216"/>
      <c r="P117" s="212">
        <v>2028</v>
      </c>
      <c r="Q117" s="230" t="s">
        <v>190</v>
      </c>
      <c r="R117" s="231"/>
      <c r="S117" s="231"/>
      <c r="T117" s="232"/>
      <c r="U117" s="212">
        <v>2029</v>
      </c>
      <c r="V117" s="212">
        <v>2030</v>
      </c>
      <c r="W117" s="184"/>
      <c r="X117" s="163"/>
      <c r="Y117" s="107" t="e" cm="1">
        <f t="array" ref="Y117:AC117">K117-'Приложение 1 (ред.4)'!K112:O112</f>
        <v>#VALUE!</v>
      </c>
      <c r="Z117" s="106" t="e">
        <v>#VALUE!</v>
      </c>
      <c r="AA117" s="107">
        <v>2027</v>
      </c>
      <c r="AB117" s="107">
        <v>2027</v>
      </c>
      <c r="AC117" s="107">
        <v>2027</v>
      </c>
      <c r="AD117" s="107" t="e" cm="1">
        <f t="array" ref="AD117:AH117">P117-'Приложение 1 (ред.5) (3)'!P119:T119</f>
        <v>#VALUE!</v>
      </c>
      <c r="AE117" s="107" t="e">
        <v>#VALUE!</v>
      </c>
      <c r="AF117" s="106">
        <v>2028</v>
      </c>
      <c r="AG117" s="106">
        <v>2028</v>
      </c>
      <c r="AH117" s="106">
        <v>2028</v>
      </c>
    </row>
    <row r="118" spans="1:34" ht="31.5" x14ac:dyDescent="0.25">
      <c r="A118" s="184"/>
      <c r="B118" s="222"/>
      <c r="C118" s="184"/>
      <c r="D118" s="184"/>
      <c r="E118" s="188"/>
      <c r="F118" s="217"/>
      <c r="G118" s="156" t="s">
        <v>191</v>
      </c>
      <c r="H118" s="156" t="s">
        <v>192</v>
      </c>
      <c r="I118" s="156" t="s">
        <v>193</v>
      </c>
      <c r="J118" s="156" t="s">
        <v>194</v>
      </c>
      <c r="K118" s="212"/>
      <c r="L118" s="156" t="s">
        <v>191</v>
      </c>
      <c r="M118" s="156" t="s">
        <v>192</v>
      </c>
      <c r="N118" s="156" t="s">
        <v>193</v>
      </c>
      <c r="O118" s="156" t="s">
        <v>194</v>
      </c>
      <c r="P118" s="212"/>
      <c r="Q118" s="156" t="s">
        <v>191</v>
      </c>
      <c r="R118" s="156" t="s">
        <v>192</v>
      </c>
      <c r="S118" s="156" t="s">
        <v>193</v>
      </c>
      <c r="T118" s="156" t="s">
        <v>194</v>
      </c>
      <c r="U118" s="212"/>
      <c r="V118" s="212"/>
      <c r="W118" s="184"/>
      <c r="X118" s="163"/>
      <c r="Y118" s="107" cm="1">
        <f t="array" ref="Y118:AC118">K118-'Приложение 1 (ред.4)'!K113:O113</f>
        <v>0</v>
      </c>
      <c r="Z118" s="106" t="e">
        <v>#VALUE!</v>
      </c>
      <c r="AA118" s="107" t="e">
        <v>#VALUE!</v>
      </c>
      <c r="AB118" s="107" t="e">
        <v>#VALUE!</v>
      </c>
      <c r="AC118" s="107" t="e">
        <v>#VALUE!</v>
      </c>
      <c r="AD118" s="107" t="e" cm="1">
        <f t="array" ref="AD118:AH118">P118-'Приложение 1 (ред.5) (3)'!P120:T120</f>
        <v>#VALUE!</v>
      </c>
      <c r="AE118" s="107" t="e">
        <v>#VALUE!</v>
      </c>
      <c r="AF118" s="106" t="e">
        <v>#VALUE!</v>
      </c>
      <c r="AG118" s="106" t="e">
        <v>#VALUE!</v>
      </c>
      <c r="AH118" s="106" t="e">
        <v>#VALUE!</v>
      </c>
    </row>
    <row r="119" spans="1:34" ht="37.5" customHeight="1" x14ac:dyDescent="0.25">
      <c r="A119" s="185"/>
      <c r="B119" s="223"/>
      <c r="C119" s="185"/>
      <c r="D119" s="185"/>
      <c r="E119" s="115">
        <v>4</v>
      </c>
      <c r="F119" s="115">
        <v>4</v>
      </c>
      <c r="G119" s="115">
        <v>4</v>
      </c>
      <c r="H119" s="115">
        <v>4</v>
      </c>
      <c r="I119" s="115">
        <v>4</v>
      </c>
      <c r="J119" s="115">
        <v>4</v>
      </c>
      <c r="K119" s="115">
        <v>4</v>
      </c>
      <c r="L119" s="115">
        <v>4</v>
      </c>
      <c r="M119" s="115">
        <v>4</v>
      </c>
      <c r="N119" s="115">
        <v>4</v>
      </c>
      <c r="O119" s="115">
        <v>4</v>
      </c>
      <c r="P119" s="115">
        <v>4</v>
      </c>
      <c r="Q119" s="115">
        <v>4</v>
      </c>
      <c r="R119" s="115">
        <v>4</v>
      </c>
      <c r="S119" s="115">
        <v>4</v>
      </c>
      <c r="T119" s="115">
        <v>4</v>
      </c>
      <c r="U119" s="156">
        <v>4</v>
      </c>
      <c r="V119" s="156">
        <v>4</v>
      </c>
      <c r="W119" s="185"/>
      <c r="X119" s="163"/>
      <c r="Y119" s="107" cm="1">
        <f t="array" ref="Y119:AC119">K119-'Приложение 1 (ред.4)'!K114:O114</f>
        <v>0</v>
      </c>
      <c r="Z119" s="106">
        <v>0</v>
      </c>
      <c r="AA119" s="107">
        <v>0</v>
      </c>
      <c r="AB119" s="107">
        <v>0</v>
      </c>
      <c r="AC119" s="107">
        <v>0</v>
      </c>
      <c r="AD119" s="107" cm="1">
        <f t="array" ref="AD119:AH119">P119-'Приложение 1 (ред.5) (3)'!P121:T121</f>
        <v>0</v>
      </c>
      <c r="AE119" s="107">
        <v>0</v>
      </c>
      <c r="AF119" s="106">
        <v>0</v>
      </c>
      <c r="AG119" s="106">
        <v>0</v>
      </c>
      <c r="AH119" s="106">
        <v>0</v>
      </c>
    </row>
    <row r="120" spans="1:34" ht="69" customHeight="1" x14ac:dyDescent="0.25">
      <c r="A120" s="183" t="s">
        <v>65</v>
      </c>
      <c r="B120" s="167" t="s">
        <v>66</v>
      </c>
      <c r="C120" s="164" t="s">
        <v>239</v>
      </c>
      <c r="D120" s="167" t="s">
        <v>14</v>
      </c>
      <c r="E120" s="159">
        <f>SUM(F120:V120)</f>
        <v>31380</v>
      </c>
      <c r="F120" s="214">
        <v>6276</v>
      </c>
      <c r="G120" s="215"/>
      <c r="H120" s="215"/>
      <c r="I120" s="215"/>
      <c r="J120" s="216"/>
      <c r="K120" s="214">
        <v>6276</v>
      </c>
      <c r="L120" s="215"/>
      <c r="M120" s="215"/>
      <c r="N120" s="215"/>
      <c r="O120" s="216"/>
      <c r="P120" s="214">
        <v>6276</v>
      </c>
      <c r="Q120" s="215"/>
      <c r="R120" s="215"/>
      <c r="S120" s="215"/>
      <c r="T120" s="216"/>
      <c r="U120" s="159">
        <v>6276</v>
      </c>
      <c r="V120" s="159">
        <v>6276</v>
      </c>
      <c r="W120" s="183" t="s">
        <v>20</v>
      </c>
      <c r="X120" s="163"/>
      <c r="Y120" s="107" cm="1">
        <f t="array" ref="Y120:AC120">K120-'Приложение 1 (ред.4)'!K115:O115</f>
        <v>-4221.0666700000002</v>
      </c>
      <c r="Z120" s="106">
        <v>6276</v>
      </c>
      <c r="AA120" s="107">
        <v>6276</v>
      </c>
      <c r="AB120" s="107">
        <v>6276</v>
      </c>
      <c r="AC120" s="107">
        <v>6276</v>
      </c>
      <c r="AD120" s="107" cm="1">
        <f t="array" ref="AD120:AH120">P120-'Приложение 1 (ред.5) (3)'!P122:T122</f>
        <v>-995</v>
      </c>
      <c r="AE120" s="107">
        <v>6276</v>
      </c>
      <c r="AF120" s="106">
        <v>6276</v>
      </c>
      <c r="AG120" s="106">
        <v>6276</v>
      </c>
      <c r="AH120" s="106">
        <v>6276</v>
      </c>
    </row>
    <row r="121" spans="1:34" ht="31.5" hidden="1" customHeight="1" x14ac:dyDescent="0.25">
      <c r="A121" s="184"/>
      <c r="B121" s="167" t="s">
        <v>68</v>
      </c>
      <c r="C121" s="164"/>
      <c r="D121" s="167"/>
      <c r="E121" s="114"/>
      <c r="F121" s="214"/>
      <c r="G121" s="215"/>
      <c r="H121" s="215"/>
      <c r="I121" s="215"/>
      <c r="J121" s="216"/>
      <c r="K121" s="214"/>
      <c r="L121" s="215"/>
      <c r="M121" s="215"/>
      <c r="N121" s="215"/>
      <c r="O121" s="216"/>
      <c r="P121" s="114"/>
      <c r="Q121" s="114"/>
      <c r="R121" s="114"/>
      <c r="S121" s="114"/>
      <c r="T121" s="114"/>
      <c r="U121" s="114"/>
      <c r="V121" s="114"/>
      <c r="W121" s="184"/>
      <c r="X121" s="163"/>
      <c r="Y121" s="107" cm="1">
        <f t="array" ref="Y121:AC121">K121-'Приложение 1 (ред.4)'!K116:O116</f>
        <v>-125</v>
      </c>
      <c r="Z121" s="106">
        <v>0</v>
      </c>
      <c r="AA121" s="107">
        <v>0</v>
      </c>
      <c r="AB121" s="107">
        <v>0</v>
      </c>
      <c r="AC121" s="107">
        <v>0</v>
      </c>
      <c r="AD121" s="107" cm="1">
        <f t="array" ref="AD121:AH121">P121-'Приложение 1 (ред.5) (3)'!P123:T123</f>
        <v>0</v>
      </c>
      <c r="AE121" s="107">
        <v>0</v>
      </c>
      <c r="AF121" s="106">
        <v>0</v>
      </c>
      <c r="AG121" s="106">
        <v>0</v>
      </c>
      <c r="AH121" s="106">
        <v>0</v>
      </c>
    </row>
    <row r="122" spans="1:34" ht="31.5" hidden="1" customHeight="1" x14ac:dyDescent="0.25">
      <c r="A122" s="184"/>
      <c r="B122" s="167" t="s">
        <v>89</v>
      </c>
      <c r="C122" s="164"/>
      <c r="D122" s="167"/>
      <c r="E122" s="114">
        <f>SUM(F122:V122)</f>
        <v>0</v>
      </c>
      <c r="F122" s="214"/>
      <c r="G122" s="215"/>
      <c r="H122" s="215"/>
      <c r="I122" s="215"/>
      <c r="J122" s="216"/>
      <c r="K122" s="214"/>
      <c r="L122" s="215"/>
      <c r="M122" s="215"/>
      <c r="N122" s="215"/>
      <c r="O122" s="216"/>
      <c r="P122" s="114"/>
      <c r="Q122" s="114"/>
      <c r="R122" s="114"/>
      <c r="S122" s="114"/>
      <c r="T122" s="114"/>
      <c r="U122" s="114"/>
      <c r="V122" s="114"/>
      <c r="W122" s="184"/>
      <c r="X122" s="163"/>
      <c r="Y122" s="107" cm="1">
        <f t="array" ref="Y122:AC122">K122-'Приложение 1 (ред.4)'!K117:O117</f>
        <v>-91.206000000000003</v>
      </c>
      <c r="Z122" s="106">
        <v>0</v>
      </c>
      <c r="AA122" s="107">
        <v>0</v>
      </c>
      <c r="AB122" s="107">
        <v>0</v>
      </c>
      <c r="AC122" s="107">
        <v>0</v>
      </c>
      <c r="AD122" s="107" cm="1">
        <f t="array" ref="AD122:AH122">P122-'Приложение 1 (ред.5) (3)'!P124:T124</f>
        <v>0</v>
      </c>
      <c r="AE122" s="107">
        <v>0</v>
      </c>
      <c r="AF122" s="106">
        <v>0</v>
      </c>
      <c r="AG122" s="106">
        <v>0</v>
      </c>
      <c r="AH122" s="106">
        <v>0</v>
      </c>
    </row>
    <row r="123" spans="1:34" ht="63" hidden="1" customHeight="1" x14ac:dyDescent="0.25">
      <c r="A123" s="184"/>
      <c r="B123" s="163" t="s">
        <v>101</v>
      </c>
      <c r="C123" s="164"/>
      <c r="D123" s="167"/>
      <c r="E123" s="114"/>
      <c r="F123" s="214"/>
      <c r="G123" s="215"/>
      <c r="H123" s="215"/>
      <c r="I123" s="215"/>
      <c r="J123" s="216"/>
      <c r="K123" s="214"/>
      <c r="L123" s="215"/>
      <c r="M123" s="215"/>
      <c r="N123" s="215"/>
      <c r="O123" s="216"/>
      <c r="P123" s="114"/>
      <c r="Q123" s="114"/>
      <c r="R123" s="114"/>
      <c r="S123" s="114"/>
      <c r="T123" s="114"/>
      <c r="U123" s="114"/>
      <c r="V123" s="114"/>
      <c r="W123" s="184"/>
      <c r="X123" s="163"/>
      <c r="Y123" s="107" cm="1">
        <f t="array" ref="Y123:AC123">K123-'Приложение 1 (ред.4)'!K118:O118</f>
        <v>-1697.28</v>
      </c>
      <c r="Z123" s="106">
        <v>0</v>
      </c>
      <c r="AA123" s="107">
        <v>0</v>
      </c>
      <c r="AB123" s="107">
        <v>0</v>
      </c>
      <c r="AC123" s="107">
        <v>0</v>
      </c>
      <c r="AD123" s="107" cm="1">
        <f t="array" ref="AD123:AH123">P123-'Приложение 1 (ред.5) (3)'!P125:T125</f>
        <v>0</v>
      </c>
      <c r="AE123" s="107">
        <v>0</v>
      </c>
      <c r="AF123" s="106">
        <v>0</v>
      </c>
      <c r="AG123" s="106">
        <v>0</v>
      </c>
      <c r="AH123" s="106">
        <v>0</v>
      </c>
    </row>
    <row r="124" spans="1:34" ht="18.75" hidden="1" customHeight="1" x14ac:dyDescent="0.25">
      <c r="A124" s="184"/>
      <c r="B124" s="124" t="s">
        <v>69</v>
      </c>
      <c r="C124" s="164"/>
      <c r="D124" s="167"/>
      <c r="E124" s="114">
        <f>SUM(F124:V124)</f>
        <v>0</v>
      </c>
      <c r="F124" s="214"/>
      <c r="G124" s="215"/>
      <c r="H124" s="215"/>
      <c r="I124" s="215"/>
      <c r="J124" s="216"/>
      <c r="K124" s="214"/>
      <c r="L124" s="215"/>
      <c r="M124" s="215"/>
      <c r="N124" s="215"/>
      <c r="O124" s="216"/>
      <c r="P124" s="114"/>
      <c r="Q124" s="114"/>
      <c r="R124" s="114"/>
      <c r="S124" s="114"/>
      <c r="T124" s="114"/>
      <c r="U124" s="114"/>
      <c r="V124" s="114"/>
      <c r="W124" s="184"/>
      <c r="X124" s="163"/>
      <c r="Y124" s="107" cm="1">
        <f t="array" ref="Y124:AC124">K124-'Приложение 1 (ред.4)'!K119:O119</f>
        <v>-4531.72667</v>
      </c>
      <c r="Z124" s="106">
        <v>0</v>
      </c>
      <c r="AA124" s="107">
        <v>0</v>
      </c>
      <c r="AB124" s="107">
        <v>0</v>
      </c>
      <c r="AC124" s="107">
        <v>0</v>
      </c>
      <c r="AD124" s="107" cm="1">
        <f t="array" ref="AD124:AH124">P124-'Приложение 1 (ред.5) (3)'!P126:T126</f>
        <v>0</v>
      </c>
      <c r="AE124" s="107">
        <v>0</v>
      </c>
      <c r="AF124" s="106">
        <v>0</v>
      </c>
      <c r="AG124" s="106">
        <v>0</v>
      </c>
      <c r="AH124" s="106">
        <v>0</v>
      </c>
    </row>
    <row r="125" spans="1:34" ht="18.75" hidden="1" customHeight="1" x14ac:dyDescent="0.25">
      <c r="A125" s="184"/>
      <c r="B125" s="124" t="s">
        <v>70</v>
      </c>
      <c r="C125" s="164"/>
      <c r="D125" s="167"/>
      <c r="E125" s="114">
        <f>SUM(F125:V125)</f>
        <v>0</v>
      </c>
      <c r="F125" s="214"/>
      <c r="G125" s="215"/>
      <c r="H125" s="215"/>
      <c r="I125" s="215"/>
      <c r="J125" s="216"/>
      <c r="K125" s="214"/>
      <c r="L125" s="215"/>
      <c r="M125" s="215"/>
      <c r="N125" s="215"/>
      <c r="O125" s="216"/>
      <c r="P125" s="114"/>
      <c r="Q125" s="114"/>
      <c r="R125" s="114"/>
      <c r="S125" s="114"/>
      <c r="T125" s="114"/>
      <c r="U125" s="114"/>
      <c r="V125" s="114"/>
      <c r="W125" s="184"/>
      <c r="X125" s="163"/>
      <c r="Y125" s="107" cm="1">
        <f t="array" ref="Y125:AC125">K125-'Приложение 1 (ред.4)'!K120:O120</f>
        <v>-735</v>
      </c>
      <c r="Z125" s="106">
        <v>0</v>
      </c>
      <c r="AA125" s="107">
        <v>0</v>
      </c>
      <c r="AB125" s="107">
        <v>0</v>
      </c>
      <c r="AC125" s="107">
        <v>0</v>
      </c>
      <c r="AD125" s="107" cm="1">
        <f t="array" ref="AD125:AH125">P125-'Приложение 1 (ред.5) (3)'!P127:T127</f>
        <v>0</v>
      </c>
      <c r="AE125" s="107">
        <v>0</v>
      </c>
      <c r="AF125" s="106">
        <v>0</v>
      </c>
      <c r="AG125" s="106">
        <v>0</v>
      </c>
      <c r="AH125" s="106">
        <v>0</v>
      </c>
    </row>
    <row r="126" spans="1:34" ht="94.5" hidden="1" customHeight="1" x14ac:dyDescent="0.25">
      <c r="A126" s="184"/>
      <c r="B126" s="124" t="s">
        <v>40</v>
      </c>
      <c r="C126" s="164"/>
      <c r="D126" s="167"/>
      <c r="E126" s="114">
        <f>SUM(F126:V126)</f>
        <v>0</v>
      </c>
      <c r="F126" s="214"/>
      <c r="G126" s="215"/>
      <c r="H126" s="215"/>
      <c r="I126" s="215"/>
      <c r="J126" s="216"/>
      <c r="K126" s="214"/>
      <c r="L126" s="215"/>
      <c r="M126" s="215"/>
      <c r="N126" s="215"/>
      <c r="O126" s="216"/>
      <c r="P126" s="114"/>
      <c r="Q126" s="114"/>
      <c r="R126" s="114"/>
      <c r="S126" s="114"/>
      <c r="T126" s="114"/>
      <c r="U126" s="114"/>
      <c r="V126" s="114"/>
      <c r="W126" s="184"/>
      <c r="X126" s="163"/>
      <c r="Y126" s="107" cm="1">
        <f t="array" ref="Y126:AC126">K126-'Приложение 1 (ред.4)'!K121:O121</f>
        <v>-1850</v>
      </c>
      <c r="Z126" s="106">
        <v>0</v>
      </c>
      <c r="AA126" s="107">
        <v>0</v>
      </c>
      <c r="AB126" s="107">
        <v>0</v>
      </c>
      <c r="AC126" s="107">
        <v>0</v>
      </c>
      <c r="AD126" s="107" cm="1">
        <f t="array" ref="AD126:AH126">P126-'Приложение 1 (ред.5) (3)'!P128:T128</f>
        <v>0</v>
      </c>
      <c r="AE126" s="107">
        <v>0</v>
      </c>
      <c r="AF126" s="106">
        <v>0</v>
      </c>
      <c r="AG126" s="106">
        <v>0</v>
      </c>
      <c r="AH126" s="106">
        <v>0</v>
      </c>
    </row>
    <row r="127" spans="1:34" ht="28.5" hidden="1" customHeight="1" x14ac:dyDescent="0.25">
      <c r="A127" s="184"/>
      <c r="B127" s="124" t="s">
        <v>102</v>
      </c>
      <c r="C127" s="164"/>
      <c r="D127" s="167"/>
      <c r="E127" s="114">
        <f>SUM(F127:V127)</f>
        <v>0</v>
      </c>
      <c r="F127" s="214"/>
      <c r="G127" s="215"/>
      <c r="H127" s="215"/>
      <c r="I127" s="215"/>
      <c r="J127" s="216"/>
      <c r="K127" s="214"/>
      <c r="L127" s="215"/>
      <c r="M127" s="215"/>
      <c r="N127" s="215"/>
      <c r="O127" s="216"/>
      <c r="P127" s="114"/>
      <c r="Q127" s="114"/>
      <c r="R127" s="114"/>
      <c r="S127" s="114"/>
      <c r="T127" s="114"/>
      <c r="U127" s="114"/>
      <c r="V127" s="114"/>
      <c r="W127" s="184"/>
      <c r="X127" s="163"/>
      <c r="Y127" s="107" cm="1">
        <f t="array" ref="Y127:AC127">K127-'Приложение 1 (ред.4)'!K122:O122</f>
        <v>-190</v>
      </c>
      <c r="Z127" s="106">
        <v>0</v>
      </c>
      <c r="AA127" s="107">
        <v>0</v>
      </c>
      <c r="AB127" s="107">
        <v>0</v>
      </c>
      <c r="AC127" s="107">
        <v>0</v>
      </c>
      <c r="AD127" s="107" cm="1">
        <f t="array" ref="AD127:AH127">P127-'Приложение 1 (ред.5) (3)'!P129:T129</f>
        <v>0</v>
      </c>
      <c r="AE127" s="107">
        <v>0</v>
      </c>
      <c r="AF127" s="106">
        <v>0</v>
      </c>
      <c r="AG127" s="106">
        <v>0</v>
      </c>
      <c r="AH127" s="106">
        <v>0</v>
      </c>
    </row>
    <row r="128" spans="1:34" ht="28.5" hidden="1" customHeight="1" x14ac:dyDescent="0.25">
      <c r="A128" s="184"/>
      <c r="B128" s="124" t="s">
        <v>103</v>
      </c>
      <c r="C128" s="164"/>
      <c r="D128" s="167"/>
      <c r="E128" s="114"/>
      <c r="F128" s="214"/>
      <c r="G128" s="215"/>
      <c r="H128" s="215"/>
      <c r="I128" s="215"/>
      <c r="J128" s="216"/>
      <c r="K128" s="214"/>
      <c r="L128" s="215"/>
      <c r="M128" s="215"/>
      <c r="N128" s="215"/>
      <c r="O128" s="216"/>
      <c r="P128" s="114"/>
      <c r="Q128" s="114"/>
      <c r="R128" s="114"/>
      <c r="S128" s="114"/>
      <c r="T128" s="114"/>
      <c r="U128" s="114"/>
      <c r="V128" s="114"/>
      <c r="W128" s="184"/>
      <c r="X128" s="163"/>
      <c r="Y128" s="107" cm="1">
        <f t="array" ref="Y128:AC128">K128-'Приложение 1 (ред.4)'!K123:O123</f>
        <v>-550</v>
      </c>
      <c r="Z128" s="106">
        <v>0</v>
      </c>
      <c r="AA128" s="107">
        <v>0</v>
      </c>
      <c r="AB128" s="107">
        <v>0</v>
      </c>
      <c r="AC128" s="107">
        <v>0</v>
      </c>
      <c r="AD128" s="107" cm="1">
        <f t="array" ref="AD128:AH128">P128-'Приложение 1 (ред.5) (3)'!P130:T130</f>
        <v>0</v>
      </c>
      <c r="AE128" s="107">
        <v>0</v>
      </c>
      <c r="AF128" s="106">
        <v>0</v>
      </c>
      <c r="AG128" s="106">
        <v>0</v>
      </c>
      <c r="AH128" s="106">
        <v>0</v>
      </c>
    </row>
    <row r="129" spans="1:34" ht="21.75" hidden="1" customHeight="1" x14ac:dyDescent="0.25">
      <c r="A129" s="184"/>
      <c r="B129" s="124" t="s">
        <v>165</v>
      </c>
      <c r="C129" s="164"/>
      <c r="D129" s="167"/>
      <c r="E129" s="114"/>
      <c r="F129" s="214">
        <v>7271</v>
      </c>
      <c r="G129" s="215"/>
      <c r="H129" s="215"/>
      <c r="I129" s="215"/>
      <c r="J129" s="216"/>
      <c r="K129" s="214">
        <v>7271</v>
      </c>
      <c r="L129" s="215"/>
      <c r="M129" s="215"/>
      <c r="N129" s="215"/>
      <c r="O129" s="216"/>
      <c r="P129" s="114"/>
      <c r="Q129" s="114"/>
      <c r="R129" s="114"/>
      <c r="S129" s="114"/>
      <c r="T129" s="114"/>
      <c r="U129" s="114"/>
      <c r="V129" s="114"/>
      <c r="W129" s="184"/>
      <c r="X129" s="163"/>
      <c r="Y129" s="107" cm="1">
        <f t="array" ref="Y129:AC129">K129-'Приложение 1 (ред.4)'!K124:O124</f>
        <v>7271</v>
      </c>
      <c r="Z129" s="106">
        <v>7271</v>
      </c>
      <c r="AA129" s="107">
        <v>7271</v>
      </c>
      <c r="AB129" s="107">
        <v>7271</v>
      </c>
      <c r="AC129" s="107">
        <v>7271</v>
      </c>
      <c r="AD129" s="107" cm="1">
        <f t="array" ref="AD129:AH129">P129-'Приложение 1 (ред.5) (3)'!P131:T131</f>
        <v>-7271</v>
      </c>
      <c r="AE129" s="107">
        <v>0</v>
      </c>
      <c r="AF129" s="106">
        <v>0</v>
      </c>
      <c r="AG129" s="106">
        <v>0</v>
      </c>
      <c r="AH129" s="106">
        <v>0</v>
      </c>
    </row>
    <row r="130" spans="1:34" ht="33" hidden="1" customHeight="1" x14ac:dyDescent="0.25">
      <c r="A130" s="184"/>
      <c r="B130" s="167" t="s">
        <v>71</v>
      </c>
      <c r="C130" s="164"/>
      <c r="D130" s="167"/>
      <c r="E130" s="114">
        <f>SUM(F130:V130)</f>
        <v>0</v>
      </c>
      <c r="F130" s="214"/>
      <c r="G130" s="215"/>
      <c r="H130" s="215"/>
      <c r="I130" s="215"/>
      <c r="J130" s="216"/>
      <c r="K130" s="214"/>
      <c r="L130" s="215"/>
      <c r="M130" s="215"/>
      <c r="N130" s="215"/>
      <c r="O130" s="216"/>
      <c r="P130" s="114"/>
      <c r="Q130" s="114"/>
      <c r="R130" s="114"/>
      <c r="S130" s="114"/>
      <c r="T130" s="114"/>
      <c r="U130" s="114"/>
      <c r="V130" s="114"/>
      <c r="W130" s="184"/>
      <c r="X130" s="163" t="s">
        <v>72</v>
      </c>
      <c r="Y130" s="107" cm="1">
        <f t="array" ref="Y130:AC130">K130-'Приложение 1 (ред.4)'!K125:O125</f>
        <v>-361.66699999999997</v>
      </c>
      <c r="Z130" s="106">
        <v>0</v>
      </c>
      <c r="AA130" s="107">
        <v>0</v>
      </c>
      <c r="AB130" s="107">
        <v>0</v>
      </c>
      <c r="AC130" s="107">
        <v>0</v>
      </c>
      <c r="AD130" s="107" cm="1">
        <f t="array" ref="AD130:AH130">P130-'Приложение 1 (ред.5) (3)'!P132:T132</f>
        <v>0</v>
      </c>
      <c r="AE130" s="107">
        <v>0</v>
      </c>
      <c r="AF130" s="106">
        <v>0</v>
      </c>
      <c r="AG130" s="106">
        <v>0</v>
      </c>
      <c r="AH130" s="106">
        <v>0</v>
      </c>
    </row>
    <row r="131" spans="1:34" ht="28.5" hidden="1" customHeight="1" x14ac:dyDescent="0.25">
      <c r="A131" s="184"/>
      <c r="B131" s="167" t="s">
        <v>73</v>
      </c>
      <c r="C131" s="164"/>
      <c r="D131" s="167"/>
      <c r="E131" s="114"/>
      <c r="F131" s="214"/>
      <c r="G131" s="215"/>
      <c r="H131" s="215"/>
      <c r="I131" s="215"/>
      <c r="J131" s="216"/>
      <c r="K131" s="214"/>
      <c r="L131" s="215"/>
      <c r="M131" s="215"/>
      <c r="N131" s="215"/>
      <c r="O131" s="216"/>
      <c r="P131" s="114"/>
      <c r="Q131" s="114"/>
      <c r="R131" s="114"/>
      <c r="S131" s="114"/>
      <c r="T131" s="114"/>
      <c r="U131" s="114"/>
      <c r="V131" s="114"/>
      <c r="W131" s="184"/>
      <c r="X131" s="163"/>
      <c r="Y131" s="107" cm="1">
        <f t="array" ref="Y131:AC131">K131-'Приложение 1 (ред.4)'!K126:O126</f>
        <v>0</v>
      </c>
      <c r="Z131" s="106">
        <v>0</v>
      </c>
      <c r="AA131" s="107">
        <v>0</v>
      </c>
      <c r="AB131" s="107">
        <v>0</v>
      </c>
      <c r="AC131" s="107">
        <v>0</v>
      </c>
      <c r="AD131" s="107" cm="1">
        <f t="array" ref="AD131:AH131">P131-'Приложение 1 (ред.5) (3)'!P133:T133</f>
        <v>0</v>
      </c>
      <c r="AE131" s="107">
        <v>0</v>
      </c>
      <c r="AF131" s="106">
        <v>0</v>
      </c>
      <c r="AG131" s="106">
        <v>0</v>
      </c>
      <c r="AH131" s="106">
        <v>0</v>
      </c>
    </row>
    <row r="132" spans="1:34" ht="30" hidden="1" customHeight="1" x14ac:dyDescent="0.25">
      <c r="A132" s="184"/>
      <c r="B132" s="167" t="s">
        <v>74</v>
      </c>
      <c r="C132" s="164"/>
      <c r="D132" s="167"/>
      <c r="E132" s="114">
        <f>SUM(F132:V132)</f>
        <v>0</v>
      </c>
      <c r="F132" s="214"/>
      <c r="G132" s="215"/>
      <c r="H132" s="215"/>
      <c r="I132" s="215"/>
      <c r="J132" s="216"/>
      <c r="K132" s="214"/>
      <c r="L132" s="215"/>
      <c r="M132" s="215"/>
      <c r="N132" s="215"/>
      <c r="O132" s="216"/>
      <c r="P132" s="114"/>
      <c r="Q132" s="114"/>
      <c r="R132" s="114"/>
      <c r="S132" s="114"/>
      <c r="T132" s="114"/>
      <c r="U132" s="114"/>
      <c r="V132" s="114"/>
      <c r="W132" s="184"/>
      <c r="X132" s="163"/>
      <c r="Y132" s="107" cm="1">
        <f t="array" ref="Y132:AC132">K132-'Приложение 1 (ред.4)'!K127:O127</f>
        <v>-365.18700000000001</v>
      </c>
      <c r="Z132" s="106">
        <v>0</v>
      </c>
      <c r="AA132" s="107">
        <v>0</v>
      </c>
      <c r="AB132" s="107">
        <v>0</v>
      </c>
      <c r="AC132" s="107">
        <v>0</v>
      </c>
      <c r="AD132" s="107" cm="1">
        <f t="array" ref="AD132:AH132">P132-'Приложение 1 (ред.5) (3)'!P134:T134</f>
        <v>0</v>
      </c>
      <c r="AE132" s="107">
        <v>0</v>
      </c>
      <c r="AF132" s="106">
        <v>0</v>
      </c>
      <c r="AG132" s="106">
        <v>0</v>
      </c>
      <c r="AH132" s="106">
        <v>0</v>
      </c>
    </row>
    <row r="133" spans="1:34" ht="20.25" customHeight="1" x14ac:dyDescent="0.25">
      <c r="A133" s="184"/>
      <c r="B133" s="221" t="s">
        <v>235</v>
      </c>
      <c r="C133" s="183" t="s">
        <v>124</v>
      </c>
      <c r="D133" s="183" t="s">
        <v>124</v>
      </c>
      <c r="E133" s="186" t="s">
        <v>5</v>
      </c>
      <c r="F133" s="217" t="s">
        <v>241</v>
      </c>
      <c r="G133" s="214" t="s">
        <v>190</v>
      </c>
      <c r="H133" s="215"/>
      <c r="I133" s="215"/>
      <c r="J133" s="216"/>
      <c r="K133" s="212">
        <v>2027</v>
      </c>
      <c r="L133" s="214" t="s">
        <v>190</v>
      </c>
      <c r="M133" s="215"/>
      <c r="N133" s="215"/>
      <c r="O133" s="216"/>
      <c r="P133" s="212">
        <v>2028</v>
      </c>
      <c r="Q133" s="230" t="s">
        <v>190</v>
      </c>
      <c r="R133" s="231"/>
      <c r="S133" s="231"/>
      <c r="T133" s="232"/>
      <c r="U133" s="212">
        <v>2029</v>
      </c>
      <c r="V133" s="212">
        <v>2030</v>
      </c>
      <c r="W133" s="184"/>
      <c r="X133" s="163"/>
      <c r="Y133" s="107" t="e" cm="1">
        <f t="array" ref="Y133:AC133">K133-'Приложение 1 (ред.4)'!K128:O128</f>
        <v>#VALUE!</v>
      </c>
      <c r="Z133" s="106" t="e">
        <v>#VALUE!</v>
      </c>
      <c r="AA133" s="107">
        <v>2027</v>
      </c>
      <c r="AB133" s="107">
        <v>2027</v>
      </c>
      <c r="AC133" s="107">
        <v>2027</v>
      </c>
      <c r="AD133" s="107" t="e" cm="1">
        <f t="array" ref="AD133:AH133">P133-'Приложение 1 (ред.5) (3)'!P135:T135</f>
        <v>#VALUE!</v>
      </c>
      <c r="AE133" s="107" t="e">
        <v>#VALUE!</v>
      </c>
      <c r="AF133" s="106">
        <v>2028</v>
      </c>
      <c r="AG133" s="106">
        <v>2028</v>
      </c>
      <c r="AH133" s="106">
        <v>2028</v>
      </c>
    </row>
    <row r="134" spans="1:34" ht="31.5" x14ac:dyDescent="0.25">
      <c r="A134" s="184"/>
      <c r="B134" s="222"/>
      <c r="C134" s="184"/>
      <c r="D134" s="184"/>
      <c r="E134" s="188"/>
      <c r="F134" s="217"/>
      <c r="G134" s="156" t="s">
        <v>191</v>
      </c>
      <c r="H134" s="156" t="s">
        <v>192</v>
      </c>
      <c r="I134" s="156" t="s">
        <v>193</v>
      </c>
      <c r="J134" s="156" t="s">
        <v>194</v>
      </c>
      <c r="K134" s="212"/>
      <c r="L134" s="156" t="s">
        <v>191</v>
      </c>
      <c r="M134" s="156" t="s">
        <v>192</v>
      </c>
      <c r="N134" s="156" t="s">
        <v>193</v>
      </c>
      <c r="O134" s="156" t="s">
        <v>194</v>
      </c>
      <c r="P134" s="212"/>
      <c r="Q134" s="156" t="s">
        <v>191</v>
      </c>
      <c r="R134" s="156" t="s">
        <v>192</v>
      </c>
      <c r="S134" s="156" t="s">
        <v>193</v>
      </c>
      <c r="T134" s="156" t="s">
        <v>194</v>
      </c>
      <c r="U134" s="212"/>
      <c r="V134" s="212"/>
      <c r="W134" s="184"/>
      <c r="X134" s="163"/>
      <c r="Y134" s="107" cm="1">
        <f t="array" ref="Y134:AC134">K134-'Приложение 1 (ред.4)'!K129:O129</f>
        <v>0</v>
      </c>
      <c r="Z134" s="106" t="e">
        <v>#VALUE!</v>
      </c>
      <c r="AA134" s="107" t="e">
        <v>#VALUE!</v>
      </c>
      <c r="AB134" s="107" t="e">
        <v>#VALUE!</v>
      </c>
      <c r="AC134" s="107" t="e">
        <v>#VALUE!</v>
      </c>
      <c r="AD134" s="107" t="e" cm="1">
        <f t="array" ref="AD134:AH134">P134-'Приложение 1 (ред.5) (3)'!P136:T136</f>
        <v>#VALUE!</v>
      </c>
      <c r="AE134" s="107" t="e">
        <v>#VALUE!</v>
      </c>
      <c r="AF134" s="106" t="e">
        <v>#VALUE!</v>
      </c>
      <c r="AG134" s="106" t="e">
        <v>#VALUE!</v>
      </c>
      <c r="AH134" s="106" t="e">
        <v>#VALUE!</v>
      </c>
    </row>
    <row r="135" spans="1:34" x14ac:dyDescent="0.25">
      <c r="A135" s="185"/>
      <c r="B135" s="223"/>
      <c r="C135" s="185"/>
      <c r="D135" s="185"/>
      <c r="E135" s="166">
        <v>2</v>
      </c>
      <c r="F135" s="143">
        <v>2</v>
      </c>
      <c r="G135" s="143">
        <v>1</v>
      </c>
      <c r="H135" s="143">
        <v>2</v>
      </c>
      <c r="I135" s="143">
        <v>2</v>
      </c>
      <c r="J135" s="143">
        <v>2</v>
      </c>
      <c r="K135" s="143">
        <v>2</v>
      </c>
      <c r="L135" s="143" t="s">
        <v>131</v>
      </c>
      <c r="M135" s="143" t="s">
        <v>131</v>
      </c>
      <c r="N135" s="143" t="s">
        <v>131</v>
      </c>
      <c r="O135" s="143" t="s">
        <v>131</v>
      </c>
      <c r="P135" s="143">
        <v>2</v>
      </c>
      <c r="Q135" s="143" t="s">
        <v>131</v>
      </c>
      <c r="R135" s="143" t="s">
        <v>131</v>
      </c>
      <c r="S135" s="143" t="s">
        <v>131</v>
      </c>
      <c r="T135" s="143" t="s">
        <v>131</v>
      </c>
      <c r="U135" s="156">
        <v>2</v>
      </c>
      <c r="V135" s="156">
        <v>2</v>
      </c>
      <c r="W135" s="185"/>
      <c r="X135" s="163"/>
      <c r="Y135" s="107" cm="1">
        <f t="array" ref="Y135:AC135">K135-'Приложение 1 (ред.4)'!K130:O130</f>
        <v>1</v>
      </c>
      <c r="Z135" s="106" t="e">
        <v>#VALUE!</v>
      </c>
      <c r="AA135" s="107" t="e">
        <v>#VALUE!</v>
      </c>
      <c r="AB135" s="107">
        <v>1</v>
      </c>
      <c r="AC135" s="107" t="e">
        <v>#VALUE!</v>
      </c>
      <c r="AD135" s="107" cm="1">
        <f t="array" ref="AD135:AH135">P135-'Приложение 1 (ред.5) (3)'!P137:T137</f>
        <v>0</v>
      </c>
      <c r="AE135" s="107">
        <v>1</v>
      </c>
      <c r="AF135" s="106">
        <v>0</v>
      </c>
      <c r="AG135" s="106">
        <v>0</v>
      </c>
      <c r="AH135" s="106">
        <v>0</v>
      </c>
    </row>
    <row r="136" spans="1:34" ht="85.5" hidden="1" customHeight="1" x14ac:dyDescent="0.25">
      <c r="A136" s="233"/>
      <c r="B136" s="239"/>
      <c r="C136" s="233"/>
      <c r="D136" s="245"/>
      <c r="E136" s="113"/>
      <c r="F136" s="288"/>
      <c r="G136" s="288"/>
      <c r="H136" s="288"/>
      <c r="I136" s="288"/>
      <c r="J136" s="288"/>
      <c r="K136" s="288"/>
      <c r="L136" s="288"/>
      <c r="M136" s="288"/>
      <c r="N136" s="288"/>
      <c r="O136" s="288"/>
      <c r="P136" s="113"/>
      <c r="Q136" s="113"/>
      <c r="R136" s="113"/>
      <c r="S136" s="113"/>
      <c r="T136" s="113"/>
      <c r="U136" s="113"/>
      <c r="V136" s="113"/>
      <c r="W136" s="233"/>
      <c r="X136" s="234"/>
      <c r="Y136" s="107" cm="1">
        <f t="array" ref="Y136:AC136">K136-'Приложение 1 (ред.4)'!K131:O131</f>
        <v>0</v>
      </c>
      <c r="Z136" s="106">
        <v>0</v>
      </c>
      <c r="AA136" s="107">
        <v>0</v>
      </c>
      <c r="AB136" s="107">
        <v>0</v>
      </c>
      <c r="AC136" s="107">
        <v>0</v>
      </c>
      <c r="AD136" s="107" cm="1">
        <f t="array" ref="AD136:AH136">P136-'Приложение 1 (ред.5) (3)'!P138:T138</f>
        <v>0</v>
      </c>
      <c r="AE136" s="107">
        <v>0</v>
      </c>
      <c r="AF136" s="106">
        <v>0</v>
      </c>
      <c r="AG136" s="106">
        <v>0</v>
      </c>
      <c r="AH136" s="106">
        <v>0</v>
      </c>
    </row>
    <row r="137" spans="1:34" ht="38.25" hidden="1" customHeight="1" x14ac:dyDescent="0.25">
      <c r="A137" s="233"/>
      <c r="B137" s="239"/>
      <c r="C137" s="233"/>
      <c r="D137" s="245"/>
      <c r="E137" s="113"/>
      <c r="F137" s="287"/>
      <c r="G137" s="287"/>
      <c r="H137" s="287"/>
      <c r="I137" s="287"/>
      <c r="J137" s="287"/>
      <c r="K137" s="287"/>
      <c r="L137" s="287"/>
      <c r="M137" s="287"/>
      <c r="N137" s="287"/>
      <c r="O137" s="287"/>
      <c r="P137" s="118"/>
      <c r="Q137" s="118"/>
      <c r="R137" s="118"/>
      <c r="S137" s="118"/>
      <c r="T137" s="118"/>
      <c r="U137" s="118"/>
      <c r="V137" s="118"/>
      <c r="W137" s="233"/>
      <c r="X137" s="234"/>
      <c r="Y137" s="107" cm="1">
        <f t="array" ref="Y137:AC137">K137-'Приложение 1 (ред.4)'!K132:O132</f>
        <v>0</v>
      </c>
      <c r="Z137" s="106">
        <v>0</v>
      </c>
      <c r="AA137" s="107">
        <v>0</v>
      </c>
      <c r="AB137" s="107">
        <v>0</v>
      </c>
      <c r="AC137" s="107">
        <v>0</v>
      </c>
      <c r="AD137" s="107" cm="1">
        <f t="array" ref="AD137:AH137">P137-'Приложение 1 (ред.5) (3)'!P139:T139</f>
        <v>0</v>
      </c>
      <c r="AE137" s="107">
        <v>0</v>
      </c>
      <c r="AF137" s="106">
        <v>0</v>
      </c>
      <c r="AG137" s="106">
        <v>0</v>
      </c>
      <c r="AH137" s="106">
        <v>0</v>
      </c>
    </row>
    <row r="138" spans="1:34" ht="36" hidden="1" customHeight="1" x14ac:dyDescent="0.25">
      <c r="A138" s="233"/>
      <c r="B138" s="239"/>
      <c r="C138" s="233"/>
      <c r="D138" s="245"/>
      <c r="E138" s="113"/>
      <c r="F138" s="287"/>
      <c r="G138" s="287"/>
      <c r="H138" s="287"/>
      <c r="I138" s="287"/>
      <c r="J138" s="287"/>
      <c r="K138" s="287"/>
      <c r="L138" s="287"/>
      <c r="M138" s="287"/>
      <c r="N138" s="287"/>
      <c r="O138" s="287"/>
      <c r="P138" s="118"/>
      <c r="Q138" s="118"/>
      <c r="R138" s="118"/>
      <c r="S138" s="118"/>
      <c r="T138" s="118"/>
      <c r="U138" s="118"/>
      <c r="V138" s="118"/>
      <c r="W138" s="233"/>
      <c r="X138" s="234"/>
      <c r="Y138" s="107" cm="1">
        <f t="array" ref="Y138:AC138">K138-'Приложение 1 (ред.4)'!K133:O133</f>
        <v>0</v>
      </c>
      <c r="Z138" s="106">
        <v>0</v>
      </c>
      <c r="AA138" s="107">
        <v>0</v>
      </c>
      <c r="AB138" s="107">
        <v>0</v>
      </c>
      <c r="AC138" s="107">
        <v>0</v>
      </c>
      <c r="AD138" s="107" cm="1">
        <f t="array" ref="AD138:AH138">P138-'Приложение 1 (ред.5) (3)'!P140:T140</f>
        <v>0</v>
      </c>
      <c r="AE138" s="107">
        <v>0</v>
      </c>
      <c r="AF138" s="106">
        <v>0</v>
      </c>
      <c r="AG138" s="106">
        <v>0</v>
      </c>
      <c r="AH138" s="106">
        <v>0</v>
      </c>
    </row>
    <row r="139" spans="1:34" ht="75" hidden="1" customHeight="1" x14ac:dyDescent="0.25">
      <c r="A139" s="164"/>
      <c r="B139" s="167"/>
      <c r="C139" s="167"/>
      <c r="D139" s="167"/>
      <c r="E139" s="114"/>
      <c r="F139" s="213"/>
      <c r="G139" s="213"/>
      <c r="H139" s="213"/>
      <c r="I139" s="213"/>
      <c r="J139" s="213"/>
      <c r="K139" s="213"/>
      <c r="L139" s="213"/>
      <c r="M139" s="213"/>
      <c r="N139" s="213"/>
      <c r="O139" s="213"/>
      <c r="P139" s="125"/>
      <c r="Q139" s="125"/>
      <c r="R139" s="125"/>
      <c r="S139" s="125"/>
      <c r="T139" s="125"/>
      <c r="U139" s="125"/>
      <c r="V139" s="125"/>
      <c r="W139" s="164"/>
      <c r="X139" s="163"/>
      <c r="Y139" s="107" cm="1">
        <f t="array" ref="Y139:AC139">K139-'Приложение 1 (ред.4)'!K134:O134</f>
        <v>0</v>
      </c>
      <c r="Z139" s="106">
        <v>0</v>
      </c>
      <c r="AA139" s="107">
        <v>0</v>
      </c>
      <c r="AB139" s="107">
        <v>0</v>
      </c>
      <c r="AC139" s="107">
        <v>0</v>
      </c>
      <c r="AD139" s="107" cm="1">
        <f t="array" ref="AD139:AH139">P139-'Приложение 1 (ред.5) (3)'!P141:T141</f>
        <v>0</v>
      </c>
      <c r="AE139" s="107">
        <v>0</v>
      </c>
      <c r="AF139" s="106">
        <v>0</v>
      </c>
      <c r="AG139" s="106">
        <v>0</v>
      </c>
      <c r="AH139" s="106">
        <v>0</v>
      </c>
    </row>
    <row r="140" spans="1:34" hidden="1" x14ac:dyDescent="0.25">
      <c r="A140" s="233"/>
      <c r="B140" s="245"/>
      <c r="C140" s="233"/>
      <c r="D140" s="165"/>
      <c r="E140" s="113"/>
      <c r="F140" s="126"/>
      <c r="G140" s="126"/>
      <c r="H140" s="126"/>
      <c r="I140" s="126"/>
      <c r="J140" s="126"/>
      <c r="K140" s="126"/>
      <c r="L140" s="158"/>
      <c r="M140" s="158"/>
      <c r="N140" s="158"/>
      <c r="O140" s="158"/>
      <c r="P140" s="213"/>
      <c r="Q140" s="213"/>
      <c r="R140" s="213"/>
      <c r="S140" s="213"/>
      <c r="T140" s="213"/>
      <c r="U140" s="158"/>
      <c r="V140" s="158"/>
      <c r="W140" s="235"/>
      <c r="X140" s="163"/>
      <c r="Y140" s="107"/>
      <c r="AA140" s="107"/>
      <c r="AB140" s="107"/>
      <c r="AC140" s="107"/>
      <c r="AD140" s="107" t="e" cm="1">
        <f t="array" ref="AD140:AH140">P140-'Приложение 1 (ред.5) (3)'!P142:T142</f>
        <v>#VALUE!</v>
      </c>
      <c r="AE140" s="107">
        <v>0</v>
      </c>
      <c r="AF140" s="106">
        <v>0</v>
      </c>
      <c r="AG140" s="106">
        <v>0</v>
      </c>
      <c r="AH140" s="106">
        <v>0</v>
      </c>
    </row>
    <row r="141" spans="1:34" hidden="1" x14ac:dyDescent="0.25">
      <c r="A141" s="233"/>
      <c r="B141" s="245"/>
      <c r="C141" s="233"/>
      <c r="D141" s="165"/>
      <c r="E141" s="113"/>
      <c r="F141" s="127"/>
      <c r="G141" s="127"/>
      <c r="H141" s="127"/>
      <c r="I141" s="127"/>
      <c r="J141" s="127"/>
      <c r="K141" s="127"/>
      <c r="L141" s="158"/>
      <c r="M141" s="158"/>
      <c r="N141" s="158"/>
      <c r="O141" s="158"/>
      <c r="P141" s="213"/>
      <c r="Q141" s="213"/>
      <c r="R141" s="213"/>
      <c r="S141" s="213"/>
      <c r="T141" s="213"/>
      <c r="U141" s="158"/>
      <c r="V141" s="158"/>
      <c r="W141" s="235"/>
      <c r="X141" s="163"/>
      <c r="Y141" s="107"/>
      <c r="AA141" s="107"/>
      <c r="AB141" s="107"/>
      <c r="AC141" s="107"/>
      <c r="AD141" s="107" t="e" cm="1">
        <f t="array" ref="AD141:AH141">P141-'Приложение 1 (ред.5) (3)'!P143:T143</f>
        <v>#VALUE!</v>
      </c>
      <c r="AE141" s="107">
        <v>0</v>
      </c>
      <c r="AF141" s="106">
        <v>0</v>
      </c>
      <c r="AG141" s="106">
        <v>0</v>
      </c>
      <c r="AH141" s="106">
        <v>0</v>
      </c>
    </row>
    <row r="142" spans="1:34" hidden="1" x14ac:dyDescent="0.25">
      <c r="A142" s="233"/>
      <c r="B142" s="245"/>
      <c r="C142" s="233"/>
      <c r="D142" s="165"/>
      <c r="E142" s="113"/>
      <c r="F142" s="127"/>
      <c r="G142" s="127"/>
      <c r="H142" s="127"/>
      <c r="I142" s="127"/>
      <c r="J142" s="127"/>
      <c r="K142" s="127"/>
      <c r="L142" s="158"/>
      <c r="M142" s="158"/>
      <c r="N142" s="158"/>
      <c r="O142" s="158"/>
      <c r="P142" s="213"/>
      <c r="Q142" s="213"/>
      <c r="R142" s="213"/>
      <c r="S142" s="213"/>
      <c r="T142" s="213"/>
      <c r="U142" s="158"/>
      <c r="V142" s="158"/>
      <c r="W142" s="235"/>
      <c r="X142" s="163"/>
      <c r="Y142" s="107"/>
      <c r="AA142" s="107"/>
      <c r="AB142" s="107"/>
      <c r="AC142" s="107"/>
      <c r="AD142" s="107" t="e" cm="1">
        <f t="array" ref="AD142:AH142">P142-'Приложение 1 (ред.5) (3)'!P144:T144</f>
        <v>#VALUE!</v>
      </c>
      <c r="AE142" s="107">
        <v>0</v>
      </c>
      <c r="AF142" s="106">
        <v>0</v>
      </c>
      <c r="AG142" s="106">
        <v>0</v>
      </c>
      <c r="AH142" s="106">
        <v>0</v>
      </c>
    </row>
    <row r="143" spans="1:34" hidden="1" x14ac:dyDescent="0.25">
      <c r="A143" s="233"/>
      <c r="B143" s="245"/>
      <c r="C143" s="233"/>
      <c r="D143" s="165"/>
      <c r="E143" s="113"/>
      <c r="F143" s="127"/>
      <c r="G143" s="127"/>
      <c r="H143" s="127"/>
      <c r="I143" s="127"/>
      <c r="J143" s="127"/>
      <c r="K143" s="127"/>
      <c r="L143" s="158"/>
      <c r="M143" s="158"/>
      <c r="N143" s="158"/>
      <c r="O143" s="158"/>
      <c r="P143" s="213"/>
      <c r="Q143" s="213"/>
      <c r="R143" s="213"/>
      <c r="S143" s="213"/>
      <c r="T143" s="213"/>
      <c r="U143" s="158"/>
      <c r="V143" s="158"/>
      <c r="W143" s="235"/>
      <c r="X143" s="163"/>
      <c r="Y143" s="107"/>
      <c r="AA143" s="107"/>
      <c r="AB143" s="107"/>
      <c r="AC143" s="107"/>
      <c r="AD143" s="107" t="e" cm="1">
        <f t="array" ref="AD143:AH143">P143-'Приложение 1 (ред.5) (3)'!P145:T145</f>
        <v>#VALUE!</v>
      </c>
      <c r="AE143" s="107">
        <v>0</v>
      </c>
      <c r="AF143" s="106">
        <v>0</v>
      </c>
      <c r="AG143" s="106">
        <v>0</v>
      </c>
      <c r="AH143" s="106">
        <v>0</v>
      </c>
    </row>
    <row r="144" spans="1:34" hidden="1" x14ac:dyDescent="0.25">
      <c r="A144" s="244"/>
      <c r="B144" s="234"/>
      <c r="C144" s="235"/>
      <c r="D144" s="167"/>
      <c r="E144" s="114"/>
      <c r="F144" s="128"/>
      <c r="G144" s="129"/>
      <c r="H144" s="129"/>
      <c r="I144" s="129"/>
      <c r="J144" s="129"/>
      <c r="K144" s="128"/>
      <c r="L144" s="129"/>
      <c r="M144" s="129"/>
      <c r="N144" s="129"/>
      <c r="O144" s="129"/>
      <c r="P144" s="213"/>
      <c r="Q144" s="213"/>
      <c r="R144" s="213"/>
      <c r="S144" s="213"/>
      <c r="T144" s="213"/>
      <c r="U144" s="158"/>
      <c r="V144" s="158"/>
      <c r="W144" s="235"/>
      <c r="X144" s="234"/>
      <c r="Y144" s="107" cm="1">
        <f t="array" ref="Y144:AC144">K158-'Приложение 1 (ред.4)'!K135:O135</f>
        <v>298</v>
      </c>
      <c r="Z144" s="130">
        <v>599</v>
      </c>
      <c r="AA144" s="107">
        <v>599</v>
      </c>
      <c r="AB144" s="107">
        <v>599</v>
      </c>
      <c r="AC144" s="107">
        <v>599</v>
      </c>
      <c r="AD144" s="107" t="e" cm="1">
        <f t="array" ref="AD144:AH144">P144-'Приложение 1 (ред.5) (3)'!P146:T146</f>
        <v>#VALUE!</v>
      </c>
      <c r="AE144" s="107">
        <v>0</v>
      </c>
      <c r="AF144" s="106">
        <v>0</v>
      </c>
      <c r="AG144" s="106">
        <v>0</v>
      </c>
      <c r="AH144" s="106">
        <v>0</v>
      </c>
    </row>
    <row r="145" spans="1:37" hidden="1" x14ac:dyDescent="0.25">
      <c r="A145" s="244"/>
      <c r="B145" s="234"/>
      <c r="C145" s="235"/>
      <c r="D145" s="167"/>
      <c r="E145" s="114"/>
      <c r="F145" s="128"/>
      <c r="G145" s="129"/>
      <c r="H145" s="129"/>
      <c r="I145" s="129"/>
      <c r="J145" s="129"/>
      <c r="K145" s="128"/>
      <c r="L145" s="129"/>
      <c r="M145" s="129"/>
      <c r="N145" s="129"/>
      <c r="O145" s="129"/>
      <c r="P145" s="213"/>
      <c r="Q145" s="213"/>
      <c r="R145" s="213"/>
      <c r="S145" s="213"/>
      <c r="T145" s="213"/>
      <c r="U145" s="158"/>
      <c r="V145" s="158"/>
      <c r="W145" s="243"/>
      <c r="X145" s="234"/>
      <c r="Y145" s="107" cm="1">
        <f t="array" ref="Y145:AC145">K159-'Приложение 1 (ред.4)'!K136:O136</f>
        <v>0</v>
      </c>
      <c r="Z145" s="130">
        <v>0</v>
      </c>
      <c r="AA145" s="107">
        <v>0</v>
      </c>
      <c r="AB145" s="107">
        <v>0</v>
      </c>
      <c r="AC145" s="107">
        <v>0</v>
      </c>
      <c r="AD145" s="107" t="e" cm="1">
        <f t="array" ref="AD145:AH145">P145-'Приложение 1 (ред.5) (3)'!P147:T147</f>
        <v>#VALUE!</v>
      </c>
      <c r="AE145" s="107">
        <v>0</v>
      </c>
      <c r="AF145" s="106">
        <v>0</v>
      </c>
      <c r="AG145" s="106">
        <v>0</v>
      </c>
      <c r="AH145" s="106">
        <v>0</v>
      </c>
    </row>
    <row r="146" spans="1:37" hidden="1" x14ac:dyDescent="0.25">
      <c r="A146" s="244"/>
      <c r="B146" s="234"/>
      <c r="C146" s="235"/>
      <c r="D146" s="167"/>
      <c r="E146" s="114"/>
      <c r="F146" s="128"/>
      <c r="G146" s="129"/>
      <c r="H146" s="129"/>
      <c r="I146" s="129"/>
      <c r="J146" s="129"/>
      <c r="K146" s="128"/>
      <c r="L146" s="129"/>
      <c r="M146" s="129"/>
      <c r="N146" s="129"/>
      <c r="O146" s="129"/>
      <c r="P146" s="213"/>
      <c r="Q146" s="213"/>
      <c r="R146" s="213"/>
      <c r="S146" s="213"/>
      <c r="T146" s="213"/>
      <c r="U146" s="158"/>
      <c r="V146" s="158"/>
      <c r="W146" s="243"/>
      <c r="X146" s="234"/>
      <c r="Y146" s="107" cm="1">
        <f t="array" ref="Y146:AC146">K160-'Приложение 1 (ред.4)'!K137:O137</f>
        <v>0</v>
      </c>
      <c r="Z146" s="130">
        <v>0</v>
      </c>
      <c r="AA146" s="107">
        <v>0</v>
      </c>
      <c r="AB146" s="107">
        <v>0</v>
      </c>
      <c r="AC146" s="107">
        <v>0</v>
      </c>
      <c r="AD146" s="107" t="e" cm="1">
        <f t="array" ref="AD146:AH146">P146-'Приложение 1 (ред.5) (3)'!P148:T148</f>
        <v>#VALUE!</v>
      </c>
      <c r="AE146" s="107">
        <v>0</v>
      </c>
      <c r="AF146" s="106">
        <v>0</v>
      </c>
      <c r="AG146" s="106">
        <v>0</v>
      </c>
      <c r="AH146" s="106">
        <v>0</v>
      </c>
    </row>
    <row r="147" spans="1:37" hidden="1" x14ac:dyDescent="0.25">
      <c r="A147" s="244"/>
      <c r="B147" s="234"/>
      <c r="C147" s="235"/>
      <c r="D147" s="167"/>
      <c r="E147" s="114"/>
      <c r="F147" s="128"/>
      <c r="G147" s="129"/>
      <c r="H147" s="129"/>
      <c r="I147" s="129"/>
      <c r="J147" s="129"/>
      <c r="K147" s="128"/>
      <c r="L147" s="129"/>
      <c r="M147" s="129"/>
      <c r="N147" s="129"/>
      <c r="O147" s="129"/>
      <c r="P147" s="213"/>
      <c r="Q147" s="213"/>
      <c r="R147" s="213"/>
      <c r="S147" s="213"/>
      <c r="T147" s="213"/>
      <c r="U147" s="158"/>
      <c r="V147" s="158"/>
      <c r="W147" s="243"/>
      <c r="X147" s="234"/>
      <c r="Y147" s="107"/>
      <c r="Z147" s="130"/>
      <c r="AA147" s="107"/>
      <c r="AB147" s="107"/>
      <c r="AC147" s="107"/>
      <c r="AD147" s="107" t="e" cm="1">
        <f t="array" ref="AD147:AH147">P147-'Приложение 1 (ред.5) (3)'!P149:T149</f>
        <v>#VALUE!</v>
      </c>
      <c r="AE147" s="107">
        <v>0</v>
      </c>
      <c r="AF147" s="106">
        <v>0</v>
      </c>
      <c r="AG147" s="106">
        <v>0</v>
      </c>
      <c r="AH147" s="106">
        <v>0</v>
      </c>
    </row>
    <row r="148" spans="1:37" ht="27.75" hidden="1" customHeight="1" x14ac:dyDescent="0.25">
      <c r="A148" s="244"/>
      <c r="B148" s="234"/>
      <c r="C148" s="235"/>
      <c r="D148" s="235"/>
      <c r="E148" s="217"/>
      <c r="F148" s="217"/>
      <c r="G148" s="129"/>
      <c r="H148" s="129"/>
      <c r="I148" s="129"/>
      <c r="J148" s="129"/>
      <c r="K148" s="217"/>
      <c r="L148" s="129"/>
      <c r="M148" s="129"/>
      <c r="N148" s="129"/>
      <c r="O148" s="129"/>
      <c r="P148" s="262"/>
      <c r="Q148" s="262"/>
      <c r="R148" s="262"/>
      <c r="S148" s="262"/>
      <c r="T148" s="262"/>
      <c r="U148" s="217"/>
      <c r="V148" s="217"/>
      <c r="W148" s="243"/>
      <c r="X148" s="234"/>
      <c r="Y148" s="107"/>
      <c r="Z148" s="130"/>
      <c r="AA148" s="107"/>
      <c r="AB148" s="107"/>
      <c r="AC148" s="107"/>
      <c r="AD148" s="107" t="e" cm="1">
        <f t="array" ref="AD148:AH148">P148-'Приложение 1 (ред.5) (3)'!P150:T150</f>
        <v>#VALUE!</v>
      </c>
      <c r="AE148" s="107">
        <v>0</v>
      </c>
      <c r="AF148" s="106">
        <v>0</v>
      </c>
      <c r="AG148" s="106">
        <v>0</v>
      </c>
      <c r="AH148" s="106">
        <v>0</v>
      </c>
    </row>
    <row r="149" spans="1:37" ht="27.75" hidden="1" customHeight="1" x14ac:dyDescent="0.25">
      <c r="A149" s="244"/>
      <c r="B149" s="234"/>
      <c r="C149" s="235"/>
      <c r="D149" s="235"/>
      <c r="E149" s="217"/>
      <c r="F149" s="217"/>
      <c r="G149" s="129"/>
      <c r="H149" s="129"/>
      <c r="I149" s="129"/>
      <c r="J149" s="129"/>
      <c r="K149" s="217"/>
      <c r="L149" s="129"/>
      <c r="M149" s="129"/>
      <c r="N149" s="129"/>
      <c r="O149" s="129"/>
      <c r="P149" s="262"/>
      <c r="Q149" s="262"/>
      <c r="R149" s="262"/>
      <c r="S149" s="262"/>
      <c r="T149" s="262"/>
      <c r="U149" s="217"/>
      <c r="V149" s="217"/>
      <c r="W149" s="243"/>
      <c r="X149" s="234"/>
      <c r="Y149" s="107"/>
      <c r="Z149" s="130"/>
      <c r="AA149" s="107"/>
      <c r="AB149" s="107"/>
      <c r="AC149" s="107"/>
      <c r="AD149" s="107" cm="1">
        <f t="array" ref="AD149:AH149">P149-'Приложение 1 (ред.5) (3)'!P151:T151</f>
        <v>0</v>
      </c>
      <c r="AE149" s="107">
        <v>0</v>
      </c>
      <c r="AF149" s="106">
        <v>0</v>
      </c>
      <c r="AG149" s="106">
        <v>0</v>
      </c>
      <c r="AH149" s="106">
        <v>0</v>
      </c>
    </row>
    <row r="150" spans="1:37" ht="27.75" hidden="1" customHeight="1" x14ac:dyDescent="0.25">
      <c r="A150" s="244"/>
      <c r="B150" s="234"/>
      <c r="C150" s="235"/>
      <c r="D150" s="235"/>
      <c r="E150" s="131"/>
      <c r="F150" s="132"/>
      <c r="G150" s="129"/>
      <c r="H150" s="129"/>
      <c r="I150" s="129"/>
      <c r="J150" s="129"/>
      <c r="K150" s="132"/>
      <c r="L150" s="129"/>
      <c r="M150" s="129"/>
      <c r="N150" s="129"/>
      <c r="O150" s="129"/>
      <c r="P150" s="213"/>
      <c r="Q150" s="213"/>
      <c r="R150" s="213"/>
      <c r="S150" s="213"/>
      <c r="T150" s="213"/>
      <c r="U150" s="217"/>
      <c r="V150" s="217"/>
      <c r="W150" s="243"/>
      <c r="X150" s="234"/>
      <c r="Y150" s="107"/>
      <c r="Z150" s="130"/>
      <c r="AA150" s="107"/>
      <c r="AB150" s="107"/>
      <c r="AC150" s="107"/>
      <c r="AD150" s="107" t="e" cm="1">
        <f t="array" ref="AD150:AH150">P150-'Приложение 1 (ред.5) (3)'!P152:T152</f>
        <v>#VALUE!</v>
      </c>
      <c r="AE150" s="107">
        <v>0</v>
      </c>
      <c r="AF150" s="106">
        <v>0</v>
      </c>
      <c r="AG150" s="106">
        <v>0</v>
      </c>
      <c r="AH150" s="106">
        <v>0</v>
      </c>
    </row>
    <row r="151" spans="1:37" ht="27.75" customHeight="1" x14ac:dyDescent="0.25">
      <c r="A151" s="244" t="s">
        <v>253</v>
      </c>
      <c r="B151" s="234" t="s">
        <v>254</v>
      </c>
      <c r="C151" s="235" t="s">
        <v>239</v>
      </c>
      <c r="D151" s="183" t="s">
        <v>14</v>
      </c>
      <c r="E151" s="186">
        <v>0</v>
      </c>
      <c r="F151" s="189">
        <v>0</v>
      </c>
      <c r="G151" s="190"/>
      <c r="H151" s="190"/>
      <c r="I151" s="190"/>
      <c r="J151" s="191"/>
      <c r="K151" s="186">
        <v>0</v>
      </c>
      <c r="L151" s="129"/>
      <c r="M151" s="129"/>
      <c r="N151" s="129"/>
      <c r="O151" s="129"/>
      <c r="P151" s="189">
        <v>0</v>
      </c>
      <c r="Q151" s="190"/>
      <c r="R151" s="190"/>
      <c r="S151" s="190"/>
      <c r="T151" s="191"/>
      <c r="U151" s="186">
        <v>0</v>
      </c>
      <c r="V151" s="186">
        <v>0</v>
      </c>
      <c r="W151" s="243" t="s">
        <v>20</v>
      </c>
      <c r="X151" s="234"/>
      <c r="Y151" s="107"/>
      <c r="Z151" s="130"/>
      <c r="AA151" s="107"/>
      <c r="AB151" s="107"/>
      <c r="AC151" s="107"/>
      <c r="AD151" s="107" t="e" cm="1">
        <f t="array" ref="AD151:AH151">P151-'Приложение 1 (ред.5) (3)'!P153:T153</f>
        <v>#VALUE!</v>
      </c>
      <c r="AE151" s="107">
        <v>0</v>
      </c>
      <c r="AF151" s="106">
        <v>0</v>
      </c>
      <c r="AG151" s="106">
        <v>0</v>
      </c>
      <c r="AH151" s="106">
        <v>0</v>
      </c>
      <c r="AI151" s="147"/>
    </row>
    <row r="152" spans="1:37" x14ac:dyDescent="0.25">
      <c r="A152" s="244"/>
      <c r="B152" s="234"/>
      <c r="C152" s="235"/>
      <c r="D152" s="184"/>
      <c r="E152" s="187"/>
      <c r="F152" s="192"/>
      <c r="G152" s="193"/>
      <c r="H152" s="193"/>
      <c r="I152" s="193"/>
      <c r="J152" s="194"/>
      <c r="K152" s="187"/>
      <c r="L152" s="129"/>
      <c r="M152" s="129"/>
      <c r="N152" s="129"/>
      <c r="O152" s="129"/>
      <c r="P152" s="192"/>
      <c r="Q152" s="193"/>
      <c r="R152" s="193"/>
      <c r="S152" s="193"/>
      <c r="T152" s="194"/>
      <c r="U152" s="187"/>
      <c r="V152" s="187"/>
      <c r="W152" s="243"/>
      <c r="X152" s="234"/>
      <c r="Y152" s="107"/>
      <c r="Z152" s="130"/>
      <c r="AA152" s="107"/>
      <c r="AB152" s="107"/>
      <c r="AC152" s="107"/>
      <c r="AD152" s="107" t="e" cm="1">
        <f t="array" ref="AD152:AH152">P152-'Приложение 1 (ред.5) (3)'!P154:T154</f>
        <v>#VALUE!</v>
      </c>
      <c r="AE152" s="107">
        <v>0</v>
      </c>
      <c r="AF152" s="106">
        <v>0</v>
      </c>
      <c r="AG152" s="106">
        <v>0</v>
      </c>
      <c r="AH152" s="106">
        <v>0</v>
      </c>
    </row>
    <row r="153" spans="1:37" x14ac:dyDescent="0.25">
      <c r="A153" s="244"/>
      <c r="B153" s="234"/>
      <c r="C153" s="235"/>
      <c r="D153" s="184"/>
      <c r="E153" s="187"/>
      <c r="F153" s="192"/>
      <c r="G153" s="193"/>
      <c r="H153" s="193"/>
      <c r="I153" s="193"/>
      <c r="J153" s="194"/>
      <c r="K153" s="187"/>
      <c r="L153" s="129"/>
      <c r="M153" s="129"/>
      <c r="N153" s="129"/>
      <c r="O153" s="129"/>
      <c r="P153" s="192"/>
      <c r="Q153" s="193"/>
      <c r="R153" s="193"/>
      <c r="S153" s="193"/>
      <c r="T153" s="194"/>
      <c r="U153" s="187"/>
      <c r="V153" s="187"/>
      <c r="W153" s="243"/>
      <c r="X153" s="234"/>
      <c r="Y153" s="107"/>
      <c r="Z153" s="130"/>
      <c r="AA153" s="107"/>
      <c r="AB153" s="107"/>
      <c r="AC153" s="107"/>
      <c r="AD153" s="107" t="e" cm="1">
        <f t="array" ref="AD153:AH153">P153-'Приложение 1 (ред.5) (3)'!P155:T155</f>
        <v>#VALUE!</v>
      </c>
      <c r="AE153" s="107">
        <v>0</v>
      </c>
      <c r="AF153" s="106">
        <v>0</v>
      </c>
      <c r="AG153" s="106">
        <v>0</v>
      </c>
      <c r="AH153" s="106">
        <v>0</v>
      </c>
    </row>
    <row r="154" spans="1:37" x14ac:dyDescent="0.25">
      <c r="A154" s="244"/>
      <c r="B154" s="234"/>
      <c r="C154" s="235"/>
      <c r="D154" s="185"/>
      <c r="E154" s="188"/>
      <c r="F154" s="195"/>
      <c r="G154" s="196"/>
      <c r="H154" s="196"/>
      <c r="I154" s="196"/>
      <c r="J154" s="197"/>
      <c r="K154" s="188"/>
      <c r="L154" s="129"/>
      <c r="M154" s="129"/>
      <c r="N154" s="129"/>
      <c r="O154" s="129"/>
      <c r="P154" s="195"/>
      <c r="Q154" s="196"/>
      <c r="R154" s="196"/>
      <c r="S154" s="196"/>
      <c r="T154" s="197"/>
      <c r="U154" s="188"/>
      <c r="V154" s="188"/>
      <c r="W154" s="243"/>
      <c r="X154" s="234"/>
      <c r="Y154" s="107"/>
      <c r="Z154" s="130"/>
      <c r="AA154" s="107"/>
      <c r="AB154" s="107"/>
      <c r="AC154" s="107"/>
      <c r="AD154" s="107" t="e" cm="1">
        <f t="array" ref="AD154:AH154">P154-'Приложение 1 (ред.5) (3)'!P156:T156</f>
        <v>#VALUE!</v>
      </c>
      <c r="AE154" s="107">
        <v>0</v>
      </c>
      <c r="AF154" s="106">
        <v>0</v>
      </c>
      <c r="AG154" s="106">
        <v>0</v>
      </c>
      <c r="AH154" s="106">
        <v>0</v>
      </c>
    </row>
    <row r="155" spans="1:37" x14ac:dyDescent="0.25">
      <c r="A155" s="244"/>
      <c r="B155" s="234" t="s">
        <v>267</v>
      </c>
      <c r="C155" s="246" t="s">
        <v>124</v>
      </c>
      <c r="D155" s="246" t="s">
        <v>124</v>
      </c>
      <c r="E155" s="180">
        <v>2</v>
      </c>
      <c r="F155" s="217" t="s">
        <v>241</v>
      </c>
      <c r="G155" s="214" t="s">
        <v>190</v>
      </c>
      <c r="H155" s="215"/>
      <c r="I155" s="215"/>
      <c r="J155" s="216"/>
      <c r="K155" s="198" t="s">
        <v>131</v>
      </c>
      <c r="L155" s="177"/>
      <c r="M155" s="177"/>
      <c r="N155" s="177"/>
      <c r="O155" s="177"/>
      <c r="P155" s="201" t="s">
        <v>131</v>
      </c>
      <c r="Q155" s="202"/>
      <c r="R155" s="202"/>
      <c r="S155" s="202"/>
      <c r="T155" s="203"/>
      <c r="U155" s="198" t="s">
        <v>131</v>
      </c>
      <c r="V155" s="198" t="s">
        <v>131</v>
      </c>
      <c r="W155" s="243"/>
      <c r="X155" s="234"/>
      <c r="Y155" s="107"/>
      <c r="Z155" s="130"/>
      <c r="AA155" s="107"/>
      <c r="AB155" s="107"/>
      <c r="AC155" s="107"/>
      <c r="AD155" s="107" t="e" cm="1">
        <f t="array" ref="AD155:AH155">P155-'Приложение 1 (ред.5) (3)'!P157:T157</f>
        <v>#VALUE!</v>
      </c>
      <c r="AE155" s="107" t="e">
        <v>#VALUE!</v>
      </c>
      <c r="AF155" s="106" t="e">
        <v>#VALUE!</v>
      </c>
      <c r="AG155" s="106" t="e">
        <v>#VALUE!</v>
      </c>
      <c r="AH155" s="106" t="e">
        <v>#VALUE!</v>
      </c>
      <c r="AI155" s="178"/>
      <c r="AJ155" s="178"/>
      <c r="AK155" s="178"/>
    </row>
    <row r="156" spans="1:37" ht="31.5" x14ac:dyDescent="0.25">
      <c r="A156" s="244"/>
      <c r="B156" s="234"/>
      <c r="C156" s="247"/>
      <c r="D156" s="247"/>
      <c r="E156" s="181"/>
      <c r="F156" s="217"/>
      <c r="G156" s="156" t="s">
        <v>191</v>
      </c>
      <c r="H156" s="156" t="s">
        <v>192</v>
      </c>
      <c r="I156" s="156" t="s">
        <v>193</v>
      </c>
      <c r="J156" s="156" t="s">
        <v>194</v>
      </c>
      <c r="K156" s="199"/>
      <c r="L156" s="177"/>
      <c r="M156" s="177"/>
      <c r="N156" s="177"/>
      <c r="O156" s="177"/>
      <c r="P156" s="204"/>
      <c r="Q156" s="205"/>
      <c r="R156" s="205"/>
      <c r="S156" s="205"/>
      <c r="T156" s="206"/>
      <c r="U156" s="199"/>
      <c r="V156" s="199"/>
      <c r="W156" s="243"/>
      <c r="X156" s="234"/>
      <c r="Y156" s="107"/>
      <c r="Z156" s="130"/>
      <c r="AA156" s="107"/>
      <c r="AB156" s="107"/>
      <c r="AC156" s="107"/>
      <c r="AD156" s="107" cm="1">
        <f t="array" ref="AD156:AH156">P156-'Приложение 1 (ред.5) (3)'!P158:T158</f>
        <v>0</v>
      </c>
      <c r="AE156" s="107">
        <v>0</v>
      </c>
      <c r="AF156" s="106">
        <v>0</v>
      </c>
      <c r="AG156" s="106">
        <v>0</v>
      </c>
      <c r="AH156" s="106">
        <v>0</v>
      </c>
      <c r="AI156" s="149"/>
    </row>
    <row r="157" spans="1:37" x14ac:dyDescent="0.25">
      <c r="A157" s="244"/>
      <c r="B157" s="234"/>
      <c r="C157" s="248"/>
      <c r="D157" s="248"/>
      <c r="E157" s="182"/>
      <c r="F157" s="143">
        <v>2</v>
      </c>
      <c r="G157" s="143" t="s">
        <v>131</v>
      </c>
      <c r="H157" s="143">
        <v>1</v>
      </c>
      <c r="I157" s="143">
        <v>1</v>
      </c>
      <c r="J157" s="143">
        <v>2</v>
      </c>
      <c r="K157" s="200"/>
      <c r="L157" s="177"/>
      <c r="M157" s="177"/>
      <c r="N157" s="177"/>
      <c r="O157" s="177"/>
      <c r="P157" s="207"/>
      <c r="Q157" s="208"/>
      <c r="R157" s="208"/>
      <c r="S157" s="208"/>
      <c r="T157" s="209"/>
      <c r="U157" s="200"/>
      <c r="V157" s="200"/>
      <c r="W157" s="243"/>
      <c r="X157" s="234"/>
      <c r="Y157" s="107"/>
      <c r="Z157" s="130"/>
      <c r="AA157" s="107"/>
      <c r="AB157" s="107"/>
      <c r="AC157" s="107"/>
      <c r="AD157" s="107" t="e" cm="1">
        <f t="array" ref="AD157:AH157">P157-'Приложение 1 (ред.5) (3)'!P159:T159</f>
        <v>#VALUE!</v>
      </c>
      <c r="AE157" s="107">
        <v>0</v>
      </c>
      <c r="AF157" s="106">
        <v>0</v>
      </c>
      <c r="AG157" s="106">
        <v>0</v>
      </c>
      <c r="AH157" s="106">
        <v>0</v>
      </c>
    </row>
    <row r="158" spans="1:37" ht="51.75" customHeight="1" x14ac:dyDescent="0.25">
      <c r="A158" s="233">
        <v>5</v>
      </c>
      <c r="B158" s="239" t="s">
        <v>223</v>
      </c>
      <c r="C158" s="233" t="s">
        <v>239</v>
      </c>
      <c r="D158" s="165" t="s">
        <v>12</v>
      </c>
      <c r="E158" s="172">
        <f>SUM(F158:V158)</f>
        <v>2995</v>
      </c>
      <c r="F158" s="218">
        <f>SUM(F159:J161)</f>
        <v>599</v>
      </c>
      <c r="G158" s="219"/>
      <c r="H158" s="219"/>
      <c r="I158" s="219"/>
      <c r="J158" s="220"/>
      <c r="K158" s="218">
        <f>SUM(K159:O161)</f>
        <v>599</v>
      </c>
      <c r="L158" s="219"/>
      <c r="M158" s="219"/>
      <c r="N158" s="219"/>
      <c r="O158" s="220"/>
      <c r="P158" s="218">
        <f>SUM(P159:P161)</f>
        <v>599</v>
      </c>
      <c r="Q158" s="219"/>
      <c r="R158" s="219"/>
      <c r="S158" s="219"/>
      <c r="T158" s="220"/>
      <c r="U158" s="172">
        <f>SUM(U159:U161)</f>
        <v>599</v>
      </c>
      <c r="V158" s="172">
        <f>SUM(V159:V161)</f>
        <v>599</v>
      </c>
      <c r="W158" s="235" t="s">
        <v>42</v>
      </c>
      <c r="X158" s="160"/>
      <c r="Y158" s="107"/>
      <c r="Z158" s="130"/>
      <c r="AA158" s="107"/>
      <c r="AB158" s="107"/>
      <c r="AC158" s="107"/>
      <c r="AD158" s="107" cm="1">
        <f t="array" ref="AD158:AH158">P158-'Приложение 1 (ред.5) (3)'!P160:T160</f>
        <v>-2873.348</v>
      </c>
      <c r="AE158" s="107">
        <v>599</v>
      </c>
      <c r="AF158" s="106">
        <v>599</v>
      </c>
      <c r="AG158" s="106">
        <v>599</v>
      </c>
      <c r="AH158" s="106">
        <v>599</v>
      </c>
    </row>
    <row r="159" spans="1:37" ht="51.75" customHeight="1" x14ac:dyDescent="0.25">
      <c r="A159" s="233"/>
      <c r="B159" s="239"/>
      <c r="C159" s="233"/>
      <c r="D159" s="165" t="s">
        <v>78</v>
      </c>
      <c r="E159" s="172">
        <f t="shared" ref="E159:E165" si="15">SUM(F159:V159)</f>
        <v>0</v>
      </c>
      <c r="F159" s="218">
        <v>0</v>
      </c>
      <c r="G159" s="219"/>
      <c r="H159" s="219"/>
      <c r="I159" s="219"/>
      <c r="J159" s="220"/>
      <c r="K159" s="227">
        <v>0</v>
      </c>
      <c r="L159" s="228"/>
      <c r="M159" s="228"/>
      <c r="N159" s="228"/>
      <c r="O159" s="229"/>
      <c r="P159" s="227">
        <f>P163</f>
        <v>0</v>
      </c>
      <c r="Q159" s="228"/>
      <c r="R159" s="228"/>
      <c r="S159" s="228"/>
      <c r="T159" s="229"/>
      <c r="U159" s="171">
        <f t="shared" ref="U159:V161" si="16">U163</f>
        <v>0</v>
      </c>
      <c r="V159" s="171">
        <f t="shared" si="16"/>
        <v>0</v>
      </c>
      <c r="W159" s="235"/>
      <c r="X159" s="160"/>
      <c r="Y159" s="107"/>
      <c r="Z159" s="130"/>
      <c r="AA159" s="107"/>
      <c r="AB159" s="107"/>
      <c r="AC159" s="107"/>
      <c r="AD159" s="107" cm="1">
        <f t="array" ref="AD159:AH159">P159-'Приложение 1 (ред.5) (3)'!P161:T161</f>
        <v>0</v>
      </c>
      <c r="AE159" s="107">
        <v>0</v>
      </c>
      <c r="AF159" s="106">
        <v>0</v>
      </c>
      <c r="AG159" s="106">
        <v>0</v>
      </c>
      <c r="AH159" s="106">
        <v>0</v>
      </c>
    </row>
    <row r="160" spans="1:37" ht="51.75" customHeight="1" x14ac:dyDescent="0.25">
      <c r="A160" s="233"/>
      <c r="B160" s="239"/>
      <c r="C160" s="233"/>
      <c r="D160" s="165" t="s">
        <v>13</v>
      </c>
      <c r="E160" s="172">
        <f t="shared" si="15"/>
        <v>0</v>
      </c>
      <c r="F160" s="218">
        <v>0</v>
      </c>
      <c r="G160" s="219"/>
      <c r="H160" s="219"/>
      <c r="I160" s="219"/>
      <c r="J160" s="220"/>
      <c r="K160" s="227">
        <v>0</v>
      </c>
      <c r="L160" s="228"/>
      <c r="M160" s="228"/>
      <c r="N160" s="228"/>
      <c r="O160" s="229"/>
      <c r="P160" s="227">
        <f>P164</f>
        <v>0</v>
      </c>
      <c r="Q160" s="228"/>
      <c r="R160" s="228"/>
      <c r="S160" s="228"/>
      <c r="T160" s="229"/>
      <c r="U160" s="171">
        <f t="shared" si="16"/>
        <v>0</v>
      </c>
      <c r="V160" s="171">
        <f t="shared" si="16"/>
        <v>0</v>
      </c>
      <c r="W160" s="235"/>
      <c r="X160" s="160"/>
      <c r="Y160" s="107"/>
      <c r="Z160" s="130"/>
      <c r="AA160" s="107"/>
      <c r="AB160" s="107"/>
      <c r="AC160" s="107"/>
      <c r="AD160" s="107" cm="1">
        <f t="array" ref="AD160:AH160">P160-'Приложение 1 (ред.5) (3)'!P162:T162</f>
        <v>0</v>
      </c>
      <c r="AE160" s="107">
        <v>0</v>
      </c>
      <c r="AF160" s="106">
        <v>0</v>
      </c>
      <c r="AG160" s="106">
        <v>0</v>
      </c>
      <c r="AH160" s="106">
        <v>0</v>
      </c>
    </row>
    <row r="161" spans="1:34" ht="51.75" customHeight="1" x14ac:dyDescent="0.25">
      <c r="A161" s="233"/>
      <c r="B161" s="239"/>
      <c r="C161" s="233"/>
      <c r="D161" s="165" t="s">
        <v>14</v>
      </c>
      <c r="E161" s="172">
        <f>SUM(F161:V161)</f>
        <v>2995</v>
      </c>
      <c r="F161" s="218">
        <f>F165</f>
        <v>599</v>
      </c>
      <c r="G161" s="219"/>
      <c r="H161" s="219"/>
      <c r="I161" s="219"/>
      <c r="J161" s="220"/>
      <c r="K161" s="227">
        <f>K165</f>
        <v>599</v>
      </c>
      <c r="L161" s="228"/>
      <c r="M161" s="228"/>
      <c r="N161" s="228"/>
      <c r="O161" s="229"/>
      <c r="P161" s="227">
        <f>P165</f>
        <v>599</v>
      </c>
      <c r="Q161" s="228"/>
      <c r="R161" s="228"/>
      <c r="S161" s="228"/>
      <c r="T161" s="229"/>
      <c r="U161" s="171">
        <f t="shared" si="16"/>
        <v>599</v>
      </c>
      <c r="V161" s="171">
        <f t="shared" si="16"/>
        <v>599</v>
      </c>
      <c r="W161" s="235"/>
      <c r="X161" s="160"/>
      <c r="Y161" s="107"/>
      <c r="Z161" s="130"/>
      <c r="AA161" s="107"/>
      <c r="AB161" s="107"/>
      <c r="AC161" s="107"/>
      <c r="AD161" s="107" cm="1">
        <f t="array" ref="AD161:AH161">P161-'Приложение 1 (ред.5) (3)'!P163:T163</f>
        <v>-2873.348</v>
      </c>
      <c r="AE161" s="107">
        <v>599</v>
      </c>
      <c r="AF161" s="106">
        <v>599</v>
      </c>
      <c r="AG161" s="106">
        <v>599</v>
      </c>
      <c r="AH161" s="106">
        <v>599</v>
      </c>
    </row>
    <row r="162" spans="1:34" ht="18.75" customHeight="1" x14ac:dyDescent="0.25">
      <c r="A162" s="258" t="s">
        <v>226</v>
      </c>
      <c r="B162" s="261" t="s">
        <v>224</v>
      </c>
      <c r="C162" s="235" t="s">
        <v>239</v>
      </c>
      <c r="D162" s="167" t="s">
        <v>12</v>
      </c>
      <c r="E162" s="159">
        <f t="shared" si="15"/>
        <v>2995</v>
      </c>
      <c r="F162" s="214">
        <f>F165</f>
        <v>599</v>
      </c>
      <c r="G162" s="215"/>
      <c r="H162" s="215"/>
      <c r="I162" s="215"/>
      <c r="J162" s="216"/>
      <c r="K162" s="214">
        <f>K165</f>
        <v>599</v>
      </c>
      <c r="L162" s="215"/>
      <c r="M162" s="215"/>
      <c r="N162" s="215"/>
      <c r="O162" s="216"/>
      <c r="P162" s="214">
        <f>P164+P165</f>
        <v>599</v>
      </c>
      <c r="Q162" s="215"/>
      <c r="R162" s="215"/>
      <c r="S162" s="215"/>
      <c r="T162" s="216"/>
      <c r="U162" s="159">
        <f>U164+U165</f>
        <v>599</v>
      </c>
      <c r="V162" s="159">
        <f>V164+V165</f>
        <v>599</v>
      </c>
      <c r="W162" s="183" t="s">
        <v>42</v>
      </c>
      <c r="X162" s="221" t="s">
        <v>108</v>
      </c>
      <c r="Y162" s="107" cm="1">
        <f t="array" ref="Y162:AC162">K162-'Приложение 1 (ред.4)'!K146:O146</f>
        <v>298</v>
      </c>
      <c r="Z162" s="130">
        <v>599</v>
      </c>
      <c r="AA162" s="107">
        <v>599</v>
      </c>
      <c r="AB162" s="107">
        <v>599</v>
      </c>
      <c r="AC162" s="107">
        <v>599</v>
      </c>
      <c r="AD162" s="107" cm="1">
        <f t="array" ref="AD162:AH162">P162-'Приложение 1 (ред.5) (3)'!P164:T164</f>
        <v>-2873.348</v>
      </c>
      <c r="AE162" s="107">
        <v>599</v>
      </c>
      <c r="AF162" s="106">
        <v>599</v>
      </c>
      <c r="AG162" s="106">
        <v>599</v>
      </c>
      <c r="AH162" s="106">
        <v>599</v>
      </c>
    </row>
    <row r="163" spans="1:34" ht="47.25" x14ac:dyDescent="0.25">
      <c r="A163" s="259"/>
      <c r="B163" s="261"/>
      <c r="C163" s="235"/>
      <c r="D163" s="167" t="s">
        <v>78</v>
      </c>
      <c r="E163" s="159">
        <f t="shared" si="15"/>
        <v>0</v>
      </c>
      <c r="F163" s="214">
        <v>0</v>
      </c>
      <c r="G163" s="215"/>
      <c r="H163" s="215"/>
      <c r="I163" s="215"/>
      <c r="J163" s="216"/>
      <c r="K163" s="281">
        <v>0</v>
      </c>
      <c r="L163" s="282"/>
      <c r="M163" s="282"/>
      <c r="N163" s="282"/>
      <c r="O163" s="283"/>
      <c r="P163" s="281">
        <v>0</v>
      </c>
      <c r="Q163" s="282"/>
      <c r="R163" s="282"/>
      <c r="S163" s="282"/>
      <c r="T163" s="283"/>
      <c r="U163" s="133">
        <v>0</v>
      </c>
      <c r="V163" s="133">
        <v>0</v>
      </c>
      <c r="W163" s="184"/>
      <c r="X163" s="222"/>
      <c r="Y163" s="107" cm="1">
        <f t="array" ref="Y163:AC163">K163-'Приложение 1 (ред.4)'!K147:O147</f>
        <v>0</v>
      </c>
      <c r="Z163" s="130">
        <v>0</v>
      </c>
      <c r="AA163" s="107">
        <v>0</v>
      </c>
      <c r="AB163" s="107">
        <v>0</v>
      </c>
      <c r="AC163" s="107">
        <v>0</v>
      </c>
      <c r="AD163" s="107" cm="1">
        <f t="array" ref="AD163:AH163">P163-'Приложение 1 (ред.5) (3)'!P165:T165</f>
        <v>0</v>
      </c>
      <c r="AE163" s="107">
        <v>0</v>
      </c>
      <c r="AF163" s="106">
        <v>0</v>
      </c>
      <c r="AG163" s="106">
        <v>0</v>
      </c>
      <c r="AH163" s="106">
        <v>0</v>
      </c>
    </row>
    <row r="164" spans="1:34" ht="31.5" x14ac:dyDescent="0.25">
      <c r="A164" s="259"/>
      <c r="B164" s="261"/>
      <c r="C164" s="235"/>
      <c r="D164" s="167" t="s">
        <v>13</v>
      </c>
      <c r="E164" s="159">
        <f t="shared" si="15"/>
        <v>0</v>
      </c>
      <c r="F164" s="281">
        <v>0</v>
      </c>
      <c r="G164" s="282"/>
      <c r="H164" s="282"/>
      <c r="I164" s="282"/>
      <c r="J164" s="283"/>
      <c r="K164" s="214">
        <v>0</v>
      </c>
      <c r="L164" s="215"/>
      <c r="M164" s="215"/>
      <c r="N164" s="215"/>
      <c r="O164" s="216"/>
      <c r="P164" s="214">
        <v>0</v>
      </c>
      <c r="Q164" s="215"/>
      <c r="R164" s="215"/>
      <c r="S164" s="215"/>
      <c r="T164" s="216"/>
      <c r="U164" s="159">
        <v>0</v>
      </c>
      <c r="V164" s="133">
        <v>0</v>
      </c>
      <c r="W164" s="184"/>
      <c r="X164" s="222"/>
      <c r="Y164" s="107" cm="1">
        <f t="array" ref="Y164:AC164">K164-'Приложение 1 (ред.4)'!K148:O148</f>
        <v>0</v>
      </c>
      <c r="Z164" s="130">
        <v>0</v>
      </c>
      <c r="AA164" s="107">
        <v>0</v>
      </c>
      <c r="AB164" s="107">
        <v>0</v>
      </c>
      <c r="AC164" s="107">
        <v>0</v>
      </c>
      <c r="AD164" s="107" cm="1">
        <f t="array" ref="AD164:AH164">P164-'Приложение 1 (ред.5) (3)'!P166:T166</f>
        <v>0</v>
      </c>
      <c r="AE164" s="107">
        <v>0</v>
      </c>
      <c r="AF164" s="106">
        <v>0</v>
      </c>
      <c r="AG164" s="106">
        <v>0</v>
      </c>
      <c r="AH164" s="106">
        <v>0</v>
      </c>
    </row>
    <row r="165" spans="1:34" ht="47.25" x14ac:dyDescent="0.25">
      <c r="A165" s="259"/>
      <c r="B165" s="261"/>
      <c r="C165" s="235"/>
      <c r="D165" s="167" t="s">
        <v>14</v>
      </c>
      <c r="E165" s="159">
        <f t="shared" si="15"/>
        <v>2995</v>
      </c>
      <c r="F165" s="281">
        <v>599</v>
      </c>
      <c r="G165" s="282"/>
      <c r="H165" s="282"/>
      <c r="I165" s="282"/>
      <c r="J165" s="283"/>
      <c r="K165" s="281">
        <v>599</v>
      </c>
      <c r="L165" s="282"/>
      <c r="M165" s="282"/>
      <c r="N165" s="282"/>
      <c r="O165" s="283"/>
      <c r="P165" s="281">
        <v>599</v>
      </c>
      <c r="Q165" s="282"/>
      <c r="R165" s="282"/>
      <c r="S165" s="282"/>
      <c r="T165" s="283"/>
      <c r="U165" s="159">
        <v>599</v>
      </c>
      <c r="V165" s="133">
        <v>599</v>
      </c>
      <c r="W165" s="184"/>
      <c r="X165" s="222"/>
      <c r="Y165" s="107" cm="1">
        <f t="array" ref="Y165:AC165">K165-'Приложение 1 (ред.4)'!K149:O149</f>
        <v>298</v>
      </c>
      <c r="Z165" s="130">
        <v>599</v>
      </c>
      <c r="AA165" s="107">
        <v>599</v>
      </c>
      <c r="AB165" s="107">
        <v>599</v>
      </c>
      <c r="AC165" s="107">
        <v>599</v>
      </c>
      <c r="AD165" s="107" cm="1">
        <f t="array" ref="AD165:AH165">P165-'Приложение 1 (ред.5) (3)'!P167:T167</f>
        <v>-2873.348</v>
      </c>
      <c r="AE165" s="107">
        <v>599</v>
      </c>
      <c r="AF165" s="106">
        <v>599</v>
      </c>
      <c r="AG165" s="106">
        <v>599</v>
      </c>
      <c r="AH165" s="106">
        <v>599</v>
      </c>
    </row>
    <row r="166" spans="1:34" ht="39.4" customHeight="1" x14ac:dyDescent="0.25">
      <c r="A166" s="259"/>
      <c r="B166" s="221" t="s">
        <v>268</v>
      </c>
      <c r="C166" s="243" t="s">
        <v>124</v>
      </c>
      <c r="D166" s="246" t="s">
        <v>124</v>
      </c>
      <c r="E166" s="186" t="s">
        <v>5</v>
      </c>
      <c r="F166" s="217" t="s">
        <v>241</v>
      </c>
      <c r="G166" s="217" t="s">
        <v>190</v>
      </c>
      <c r="H166" s="217"/>
      <c r="I166" s="217"/>
      <c r="J166" s="217"/>
      <c r="K166" s="212">
        <v>2027</v>
      </c>
      <c r="L166" s="214" t="s">
        <v>190</v>
      </c>
      <c r="M166" s="215"/>
      <c r="N166" s="215"/>
      <c r="O166" s="216"/>
      <c r="P166" s="212">
        <v>2028</v>
      </c>
      <c r="Q166" s="230" t="s">
        <v>190</v>
      </c>
      <c r="R166" s="231"/>
      <c r="S166" s="231"/>
      <c r="T166" s="232"/>
      <c r="U166" s="212">
        <v>2029</v>
      </c>
      <c r="V166" s="212">
        <v>2030</v>
      </c>
      <c r="W166" s="184"/>
      <c r="X166" s="222"/>
      <c r="Y166" s="107" t="e" cm="1">
        <f t="array" ref="Y166:AC166">K166-'Приложение 1 (ред.4)'!K150:O150</f>
        <v>#VALUE!</v>
      </c>
      <c r="Z166" s="130" t="e">
        <v>#VALUE!</v>
      </c>
      <c r="AA166" s="107">
        <v>2027</v>
      </c>
      <c r="AB166" s="107">
        <v>2027</v>
      </c>
      <c r="AC166" s="107">
        <v>2027</v>
      </c>
      <c r="AD166" s="107" t="e" cm="1">
        <f t="array" ref="AD166:AH166">P166-'Приложение 1 (ред.5) (3)'!P168:T168</f>
        <v>#VALUE!</v>
      </c>
      <c r="AE166" s="107" t="e">
        <v>#VALUE!</v>
      </c>
      <c r="AF166" s="106">
        <v>2028</v>
      </c>
      <c r="AG166" s="106">
        <v>2028</v>
      </c>
      <c r="AH166" s="106">
        <v>2028</v>
      </c>
    </row>
    <row r="167" spans="1:34" ht="43.5" customHeight="1" x14ac:dyDescent="0.25">
      <c r="A167" s="259"/>
      <c r="B167" s="222"/>
      <c r="C167" s="243"/>
      <c r="D167" s="247"/>
      <c r="E167" s="188"/>
      <c r="F167" s="217"/>
      <c r="G167" s="168" t="s">
        <v>191</v>
      </c>
      <c r="H167" s="168" t="s">
        <v>192</v>
      </c>
      <c r="I167" s="168" t="s">
        <v>193</v>
      </c>
      <c r="J167" s="168" t="s">
        <v>194</v>
      </c>
      <c r="K167" s="212"/>
      <c r="L167" s="156" t="s">
        <v>191</v>
      </c>
      <c r="M167" s="156" t="s">
        <v>192</v>
      </c>
      <c r="N167" s="156" t="s">
        <v>193</v>
      </c>
      <c r="O167" s="156" t="s">
        <v>194</v>
      </c>
      <c r="P167" s="212"/>
      <c r="Q167" s="156" t="s">
        <v>191</v>
      </c>
      <c r="R167" s="156" t="s">
        <v>192</v>
      </c>
      <c r="S167" s="156" t="s">
        <v>193</v>
      </c>
      <c r="T167" s="156" t="s">
        <v>194</v>
      </c>
      <c r="U167" s="212"/>
      <c r="V167" s="212"/>
      <c r="W167" s="184"/>
      <c r="X167" s="222"/>
      <c r="Y167" s="107" cm="1">
        <f t="array" ref="Y167:AC167">K167-'Приложение 1 (ред.4)'!K151:O151</f>
        <v>0</v>
      </c>
      <c r="Z167" s="130" t="e">
        <v>#VALUE!</v>
      </c>
      <c r="AA167" s="107" t="e">
        <v>#VALUE!</v>
      </c>
      <c r="AB167" s="107" t="e">
        <v>#VALUE!</v>
      </c>
      <c r="AC167" s="107" t="e">
        <v>#VALUE!</v>
      </c>
      <c r="AD167" s="107" t="e" cm="1">
        <f t="array" ref="AD167:AH167">P167-'Приложение 1 (ред.5) (3)'!P169:T169</f>
        <v>#VALUE!</v>
      </c>
      <c r="AE167" s="107" t="e">
        <v>#VALUE!</v>
      </c>
      <c r="AF167" s="106" t="e">
        <v>#VALUE!</v>
      </c>
      <c r="AG167" s="106" t="e">
        <v>#VALUE!</v>
      </c>
      <c r="AH167" s="106" t="e">
        <v>#VALUE!</v>
      </c>
    </row>
    <row r="168" spans="1:34" ht="30" customHeight="1" x14ac:dyDescent="0.25">
      <c r="A168" s="260"/>
      <c r="B168" s="223"/>
      <c r="C168" s="243"/>
      <c r="D168" s="248"/>
      <c r="E168" s="115">
        <v>6</v>
      </c>
      <c r="F168" s="115">
        <v>6</v>
      </c>
      <c r="G168" s="159" t="s">
        <v>131</v>
      </c>
      <c r="H168" s="159" t="s">
        <v>131</v>
      </c>
      <c r="I168" s="115">
        <v>6</v>
      </c>
      <c r="J168" s="159" t="s">
        <v>131</v>
      </c>
      <c r="K168" s="153" t="s">
        <v>131</v>
      </c>
      <c r="L168" s="153" t="s">
        <v>131</v>
      </c>
      <c r="M168" s="153" t="s">
        <v>131</v>
      </c>
      <c r="N168" s="153" t="s">
        <v>131</v>
      </c>
      <c r="O168" s="153" t="s">
        <v>131</v>
      </c>
      <c r="P168" s="153" t="s">
        <v>131</v>
      </c>
      <c r="Q168" s="153" t="s">
        <v>131</v>
      </c>
      <c r="R168" s="153" t="s">
        <v>131</v>
      </c>
      <c r="S168" s="153" t="s">
        <v>131</v>
      </c>
      <c r="T168" s="153" t="s">
        <v>131</v>
      </c>
      <c r="U168" s="156" t="s">
        <v>131</v>
      </c>
      <c r="V168" s="156" t="s">
        <v>131</v>
      </c>
      <c r="W168" s="185"/>
      <c r="X168" s="223"/>
      <c r="Y168" s="107" t="e" cm="1">
        <f t="array" ref="Y168:AC168">K168-'Приложение 1 (ред.4)'!K152:O152</f>
        <v>#VALUE!</v>
      </c>
      <c r="Z168" s="130" t="e">
        <v>#VALUE!</v>
      </c>
      <c r="AA168" s="107" t="e">
        <v>#VALUE!</v>
      </c>
      <c r="AB168" s="107" t="e">
        <v>#VALUE!</v>
      </c>
      <c r="AC168" s="107" t="e">
        <v>#VALUE!</v>
      </c>
      <c r="AD168" s="107" t="e" cm="1">
        <f t="array" ref="AD168:AH168">P168-'Приложение 1 (ред.5) (3)'!P170:T170</f>
        <v>#VALUE!</v>
      </c>
      <c r="AE168" s="107" t="e">
        <v>#VALUE!</v>
      </c>
      <c r="AF168" s="106" t="e">
        <v>#VALUE!</v>
      </c>
      <c r="AG168" s="106" t="e">
        <v>#VALUE!</v>
      </c>
      <c r="AH168" s="106" t="e">
        <v>#VALUE!</v>
      </c>
    </row>
    <row r="169" spans="1:34" ht="30" customHeight="1" x14ac:dyDescent="0.25">
      <c r="A169" s="244" t="s">
        <v>250</v>
      </c>
      <c r="B169" s="245" t="s">
        <v>251</v>
      </c>
      <c r="C169" s="240" t="s">
        <v>239</v>
      </c>
      <c r="D169" s="165" t="s">
        <v>12</v>
      </c>
      <c r="E169" s="172">
        <f>SUM(E170:E172)</f>
        <v>53240.396039999992</v>
      </c>
      <c r="F169" s="218">
        <f>SUM(F170:J172)</f>
        <v>10448.78844</v>
      </c>
      <c r="G169" s="219"/>
      <c r="H169" s="219"/>
      <c r="I169" s="219"/>
      <c r="J169" s="220"/>
      <c r="K169" s="218">
        <f t="shared" ref="K169" si="17">SUM(K170:O172)</f>
        <v>28422.0916</v>
      </c>
      <c r="L169" s="219"/>
      <c r="M169" s="219"/>
      <c r="N169" s="219"/>
      <c r="O169" s="220"/>
      <c r="P169" s="218">
        <f t="shared" ref="P169" si="18">SUM(P170:T172)</f>
        <v>14369.516</v>
      </c>
      <c r="Q169" s="219"/>
      <c r="R169" s="219"/>
      <c r="S169" s="219"/>
      <c r="T169" s="220"/>
      <c r="U169" s="144">
        <f>SUM(U170:U172)</f>
        <v>0</v>
      </c>
      <c r="V169" s="144">
        <f>SUM(V170:V172)</f>
        <v>0</v>
      </c>
      <c r="W169" s="183" t="s">
        <v>42</v>
      </c>
      <c r="X169" s="161"/>
      <c r="Y169" s="107"/>
      <c r="Z169" s="130"/>
      <c r="AA169" s="107"/>
      <c r="AB169" s="107"/>
      <c r="AC169" s="107"/>
      <c r="AD169" s="107"/>
      <c r="AE169" s="107"/>
    </row>
    <row r="170" spans="1:34" ht="30" customHeight="1" x14ac:dyDescent="0.25">
      <c r="A170" s="244"/>
      <c r="B170" s="245"/>
      <c r="C170" s="241"/>
      <c r="D170" s="165" t="s">
        <v>78</v>
      </c>
      <c r="E170" s="172">
        <f t="shared" ref="E170:E171" si="19">SUM(F170:V170)</f>
        <v>26686.479999999996</v>
      </c>
      <c r="F170" s="218">
        <f t="shared" ref="F170:F171" si="20">F174</f>
        <v>3058.19</v>
      </c>
      <c r="G170" s="219"/>
      <c r="H170" s="219"/>
      <c r="I170" s="219"/>
      <c r="J170" s="220"/>
      <c r="K170" s="145">
        <f t="shared" ref="K170:T170" si="21">K174</f>
        <v>18301.05</v>
      </c>
      <c r="L170" s="145">
        <f t="shared" si="21"/>
        <v>0</v>
      </c>
      <c r="M170" s="145">
        <f t="shared" si="21"/>
        <v>0</v>
      </c>
      <c r="N170" s="145">
        <f t="shared" si="21"/>
        <v>0</v>
      </c>
      <c r="O170" s="145">
        <f t="shared" si="21"/>
        <v>0</v>
      </c>
      <c r="P170" s="145">
        <f t="shared" si="21"/>
        <v>5327.24</v>
      </c>
      <c r="Q170" s="145">
        <f t="shared" si="21"/>
        <v>0</v>
      </c>
      <c r="R170" s="145">
        <f t="shared" si="21"/>
        <v>0</v>
      </c>
      <c r="S170" s="145">
        <f t="shared" si="21"/>
        <v>0</v>
      </c>
      <c r="T170" s="145">
        <f t="shared" si="21"/>
        <v>0</v>
      </c>
      <c r="U170" s="145">
        <v>0</v>
      </c>
      <c r="V170" s="145">
        <v>0</v>
      </c>
      <c r="W170" s="184"/>
      <c r="X170" s="161"/>
      <c r="Y170" s="107"/>
      <c r="Z170" s="130"/>
      <c r="AA170" s="107"/>
      <c r="AB170" s="107"/>
      <c r="AC170" s="107"/>
      <c r="AD170" s="107"/>
      <c r="AE170" s="107"/>
    </row>
    <row r="171" spans="1:34" ht="30" customHeight="1" x14ac:dyDescent="0.25">
      <c r="A171" s="244"/>
      <c r="B171" s="245"/>
      <c r="C171" s="241"/>
      <c r="D171" s="165" t="s">
        <v>13</v>
      </c>
      <c r="E171" s="172">
        <f t="shared" si="19"/>
        <v>25255.37</v>
      </c>
      <c r="F171" s="218">
        <f t="shared" si="20"/>
        <v>7135.75</v>
      </c>
      <c r="G171" s="219"/>
      <c r="H171" s="219"/>
      <c r="I171" s="219"/>
      <c r="J171" s="220"/>
      <c r="K171" s="145">
        <f t="shared" ref="K171:T171" si="22">K175</f>
        <v>9427.82</v>
      </c>
      <c r="L171" s="145">
        <f t="shared" si="22"/>
        <v>0</v>
      </c>
      <c r="M171" s="145">
        <f t="shared" si="22"/>
        <v>0</v>
      </c>
      <c r="N171" s="145">
        <f t="shared" si="22"/>
        <v>0</v>
      </c>
      <c r="O171" s="145">
        <f t="shared" si="22"/>
        <v>0</v>
      </c>
      <c r="P171" s="145">
        <f t="shared" si="22"/>
        <v>8691.7999999999993</v>
      </c>
      <c r="Q171" s="145">
        <f t="shared" si="22"/>
        <v>0</v>
      </c>
      <c r="R171" s="145">
        <f t="shared" si="22"/>
        <v>0</v>
      </c>
      <c r="S171" s="145">
        <f t="shared" si="22"/>
        <v>0</v>
      </c>
      <c r="T171" s="145">
        <f t="shared" si="22"/>
        <v>0</v>
      </c>
      <c r="U171" s="145">
        <v>0</v>
      </c>
      <c r="V171" s="145">
        <v>0</v>
      </c>
      <c r="W171" s="184"/>
      <c r="X171" s="161"/>
      <c r="Y171" s="107"/>
      <c r="Z171" s="130"/>
      <c r="AA171" s="107"/>
      <c r="AB171" s="107"/>
      <c r="AC171" s="107"/>
      <c r="AD171" s="107"/>
      <c r="AE171" s="107"/>
    </row>
    <row r="172" spans="1:34" ht="30" customHeight="1" x14ac:dyDescent="0.25">
      <c r="A172" s="244"/>
      <c r="B172" s="245"/>
      <c r="C172" s="242"/>
      <c r="D172" s="165" t="s">
        <v>14</v>
      </c>
      <c r="E172" s="172">
        <f>SUM(F172:V172)</f>
        <v>1298.5460400000002</v>
      </c>
      <c r="F172" s="218">
        <f>F176</f>
        <v>254.84843999999998</v>
      </c>
      <c r="G172" s="219"/>
      <c r="H172" s="219"/>
      <c r="I172" s="219"/>
      <c r="J172" s="220"/>
      <c r="K172" s="145">
        <f>K176</f>
        <v>693.22160000000008</v>
      </c>
      <c r="L172" s="145">
        <f t="shared" ref="L172:T172" si="23">L176</f>
        <v>0</v>
      </c>
      <c r="M172" s="145">
        <f t="shared" si="23"/>
        <v>0</v>
      </c>
      <c r="N172" s="145">
        <f t="shared" si="23"/>
        <v>0</v>
      </c>
      <c r="O172" s="145">
        <f t="shared" si="23"/>
        <v>0</v>
      </c>
      <c r="P172" s="145">
        <f t="shared" si="23"/>
        <v>350.476</v>
      </c>
      <c r="Q172" s="145">
        <f t="shared" si="23"/>
        <v>0</v>
      </c>
      <c r="R172" s="145">
        <f t="shared" si="23"/>
        <v>0</v>
      </c>
      <c r="S172" s="145">
        <f t="shared" si="23"/>
        <v>0</v>
      </c>
      <c r="T172" s="145">
        <f t="shared" si="23"/>
        <v>0</v>
      </c>
      <c r="U172" s="172">
        <v>0</v>
      </c>
      <c r="V172" s="172">
        <v>0</v>
      </c>
      <c r="W172" s="184"/>
      <c r="X172" s="161"/>
      <c r="Y172" s="107"/>
      <c r="Z172" s="130"/>
      <c r="AA172" s="107"/>
      <c r="AB172" s="107"/>
      <c r="AC172" s="107"/>
      <c r="AD172" s="107"/>
      <c r="AE172" s="107"/>
    </row>
    <row r="173" spans="1:34" ht="30" customHeight="1" x14ac:dyDescent="0.25">
      <c r="A173" s="244" t="s">
        <v>252</v>
      </c>
      <c r="B173" s="234" t="s">
        <v>269</v>
      </c>
      <c r="C173" s="243" t="s">
        <v>239</v>
      </c>
      <c r="D173" s="167" t="s">
        <v>12</v>
      </c>
      <c r="E173" s="159">
        <f>SUM(E174:E176)</f>
        <v>53240.396039999992</v>
      </c>
      <c r="F173" s="217">
        <f>SUM(F174:J176)</f>
        <v>10448.78844</v>
      </c>
      <c r="G173" s="217"/>
      <c r="H173" s="217"/>
      <c r="I173" s="217"/>
      <c r="J173" s="217"/>
      <c r="K173" s="217">
        <f t="shared" ref="K173" si="24">SUM(K174:O176)</f>
        <v>28422.0916</v>
      </c>
      <c r="L173" s="217"/>
      <c r="M173" s="217"/>
      <c r="N173" s="217"/>
      <c r="O173" s="217"/>
      <c r="P173" s="217">
        <f t="shared" ref="P173" si="25">SUM(P174:T176)</f>
        <v>14369.516</v>
      </c>
      <c r="Q173" s="217"/>
      <c r="R173" s="217"/>
      <c r="S173" s="217"/>
      <c r="T173" s="217"/>
      <c r="U173" s="150">
        <f>SUM(U174:U176)</f>
        <v>0</v>
      </c>
      <c r="V173" s="150">
        <f>SUM(V174:V176)</f>
        <v>0</v>
      </c>
      <c r="W173" s="184"/>
      <c r="X173" s="161"/>
      <c r="Y173" s="107"/>
      <c r="Z173" s="130"/>
      <c r="AA173" s="107"/>
      <c r="AB173" s="107"/>
      <c r="AC173" s="107"/>
      <c r="AD173" s="107"/>
      <c r="AE173" s="107"/>
    </row>
    <row r="174" spans="1:34" ht="55.5" customHeight="1" x14ac:dyDescent="0.25">
      <c r="A174" s="244"/>
      <c r="B174" s="234"/>
      <c r="C174" s="243"/>
      <c r="D174" s="167" t="s">
        <v>78</v>
      </c>
      <c r="E174" s="159">
        <f t="shared" ref="E174:E175" si="26">SUM(F174:V174)</f>
        <v>26686.479999999996</v>
      </c>
      <c r="F174" s="217">
        <v>3058.19</v>
      </c>
      <c r="G174" s="217"/>
      <c r="H174" s="217"/>
      <c r="I174" s="217"/>
      <c r="J174" s="217"/>
      <c r="K174" s="159">
        <v>18301.05</v>
      </c>
      <c r="L174" s="159"/>
      <c r="M174" s="159"/>
      <c r="N174" s="159"/>
      <c r="O174" s="159"/>
      <c r="P174" s="159">
        <v>5327.24</v>
      </c>
      <c r="Q174" s="159"/>
      <c r="R174" s="159"/>
      <c r="S174" s="159"/>
      <c r="T174" s="159"/>
      <c r="U174" s="150">
        <v>0</v>
      </c>
      <c r="V174" s="150">
        <v>0</v>
      </c>
      <c r="W174" s="184"/>
      <c r="X174" s="161"/>
      <c r="Y174" s="107"/>
      <c r="Z174" s="130"/>
      <c r="AA174" s="107"/>
      <c r="AB174" s="107"/>
      <c r="AC174" s="107"/>
      <c r="AD174" s="107"/>
      <c r="AE174" s="107"/>
    </row>
    <row r="175" spans="1:34" ht="42" customHeight="1" x14ac:dyDescent="0.25">
      <c r="A175" s="244"/>
      <c r="B175" s="234"/>
      <c r="C175" s="243"/>
      <c r="D175" s="167" t="s">
        <v>13</v>
      </c>
      <c r="E175" s="159">
        <f t="shared" si="26"/>
        <v>25255.37</v>
      </c>
      <c r="F175" s="217">
        <v>7135.75</v>
      </c>
      <c r="G175" s="217"/>
      <c r="H175" s="217"/>
      <c r="I175" s="217"/>
      <c r="J175" s="217"/>
      <c r="K175" s="159">
        <v>9427.82</v>
      </c>
      <c r="L175" s="159"/>
      <c r="M175" s="159"/>
      <c r="N175" s="159"/>
      <c r="O175" s="159"/>
      <c r="P175" s="159">
        <v>8691.7999999999993</v>
      </c>
      <c r="Q175" s="159"/>
      <c r="R175" s="159"/>
      <c r="S175" s="159"/>
      <c r="T175" s="159"/>
      <c r="U175" s="150">
        <v>0</v>
      </c>
      <c r="V175" s="150">
        <v>0</v>
      </c>
      <c r="W175" s="184"/>
      <c r="X175" s="161"/>
      <c r="Y175" s="107"/>
      <c r="Z175" s="130"/>
      <c r="AA175" s="107"/>
      <c r="AB175" s="107"/>
      <c r="AC175" s="107"/>
      <c r="AD175" s="107"/>
      <c r="AE175" s="107"/>
    </row>
    <row r="176" spans="1:34" ht="61.5" customHeight="1" x14ac:dyDescent="0.25">
      <c r="A176" s="244"/>
      <c r="B176" s="234"/>
      <c r="C176" s="243"/>
      <c r="D176" s="167" t="s">
        <v>14</v>
      </c>
      <c r="E176" s="159">
        <f>SUM(F176:V176)</f>
        <v>1298.5460400000002</v>
      </c>
      <c r="F176" s="217">
        <f>254.85-0.00156</f>
        <v>254.84843999999998</v>
      </c>
      <c r="G176" s="217"/>
      <c r="H176" s="217"/>
      <c r="I176" s="217"/>
      <c r="J176" s="217"/>
      <c r="K176" s="159">
        <f>693.22+0.0016</f>
        <v>693.22160000000008</v>
      </c>
      <c r="L176" s="159"/>
      <c r="M176" s="159"/>
      <c r="N176" s="159"/>
      <c r="O176" s="159"/>
      <c r="P176" s="159">
        <f>350.48-0.004</f>
        <v>350.476</v>
      </c>
      <c r="Q176" s="159"/>
      <c r="R176" s="159"/>
      <c r="S176" s="159"/>
      <c r="T176" s="159"/>
      <c r="U176" s="150">
        <v>0</v>
      </c>
      <c r="V176" s="150">
        <v>0</v>
      </c>
      <c r="W176" s="184"/>
      <c r="X176" s="161"/>
      <c r="Y176" s="107"/>
      <c r="Z176" s="130"/>
      <c r="AA176" s="107"/>
      <c r="AB176" s="107"/>
      <c r="AC176" s="107"/>
      <c r="AD176" s="107"/>
      <c r="AE176" s="107"/>
    </row>
    <row r="177" spans="1:35" ht="30" customHeight="1" x14ac:dyDescent="0.25">
      <c r="A177" s="244"/>
      <c r="B177" s="234" t="s">
        <v>270</v>
      </c>
      <c r="C177" s="240" t="s">
        <v>124</v>
      </c>
      <c r="D177" s="246" t="s">
        <v>124</v>
      </c>
      <c r="E177" s="186" t="s">
        <v>5</v>
      </c>
      <c r="F177" s="217" t="s">
        <v>241</v>
      </c>
      <c r="G177" s="217" t="s">
        <v>190</v>
      </c>
      <c r="H177" s="217"/>
      <c r="I177" s="217"/>
      <c r="J177" s="217"/>
      <c r="K177" s="212">
        <v>2027</v>
      </c>
      <c r="L177" s="154"/>
      <c r="M177" s="154"/>
      <c r="N177" s="154"/>
      <c r="O177" s="154"/>
      <c r="P177" s="212">
        <v>2028</v>
      </c>
      <c r="Q177" s="154"/>
      <c r="R177" s="154"/>
      <c r="S177" s="154"/>
      <c r="T177" s="154"/>
      <c r="U177" s="212">
        <v>2029</v>
      </c>
      <c r="V177" s="212">
        <v>2030</v>
      </c>
      <c r="W177" s="184"/>
      <c r="X177" s="161"/>
      <c r="Y177" s="107"/>
      <c r="Z177" s="130"/>
      <c r="AA177" s="107"/>
      <c r="AB177" s="107"/>
      <c r="AC177" s="107"/>
      <c r="AD177" s="107"/>
      <c r="AE177" s="107"/>
    </row>
    <row r="178" spans="1:35" ht="30" customHeight="1" x14ac:dyDescent="0.25">
      <c r="A178" s="244"/>
      <c r="B178" s="234"/>
      <c r="C178" s="241"/>
      <c r="D178" s="247"/>
      <c r="E178" s="188"/>
      <c r="F178" s="217"/>
      <c r="G178" s="168" t="s">
        <v>191</v>
      </c>
      <c r="H178" s="168" t="s">
        <v>192</v>
      </c>
      <c r="I178" s="168" t="s">
        <v>193</v>
      </c>
      <c r="J178" s="168" t="s">
        <v>194</v>
      </c>
      <c r="K178" s="212"/>
      <c r="L178" s="154"/>
      <c r="M178" s="154"/>
      <c r="N178" s="154"/>
      <c r="O178" s="154"/>
      <c r="P178" s="212"/>
      <c r="Q178" s="154"/>
      <c r="R178" s="154"/>
      <c r="S178" s="154"/>
      <c r="T178" s="154"/>
      <c r="U178" s="212"/>
      <c r="V178" s="212"/>
      <c r="W178" s="184"/>
      <c r="X178" s="161"/>
      <c r="Y178" s="107"/>
      <c r="Z178" s="130"/>
      <c r="AA178" s="107"/>
      <c r="AB178" s="107"/>
      <c r="AC178" s="107"/>
      <c r="AD178" s="107"/>
      <c r="AE178" s="107"/>
    </row>
    <row r="179" spans="1:35" ht="30" customHeight="1" x14ac:dyDescent="0.25">
      <c r="A179" s="244"/>
      <c r="B179" s="234"/>
      <c r="C179" s="242"/>
      <c r="D179" s="248"/>
      <c r="E179" s="157">
        <v>13</v>
      </c>
      <c r="F179" s="157">
        <v>3</v>
      </c>
      <c r="G179" s="157" t="s">
        <v>131</v>
      </c>
      <c r="H179" s="157" t="s">
        <v>131</v>
      </c>
      <c r="I179" s="157" t="s">
        <v>131</v>
      </c>
      <c r="J179" s="157">
        <v>3</v>
      </c>
      <c r="K179" s="143">
        <v>8</v>
      </c>
      <c r="L179" s="148"/>
      <c r="M179" s="148"/>
      <c r="N179" s="148"/>
      <c r="O179" s="148"/>
      <c r="P179" s="143">
        <v>2</v>
      </c>
      <c r="Q179" s="148"/>
      <c r="R179" s="148"/>
      <c r="S179" s="148"/>
      <c r="T179" s="148"/>
      <c r="U179" s="156" t="s">
        <v>131</v>
      </c>
      <c r="V179" s="156" t="s">
        <v>131</v>
      </c>
      <c r="W179" s="185"/>
      <c r="X179" s="161"/>
      <c r="Y179" s="107"/>
      <c r="Z179" s="130"/>
      <c r="AA179" s="107"/>
      <c r="AB179" s="107"/>
      <c r="AC179" s="107"/>
      <c r="AD179" s="107"/>
      <c r="AE179" s="107"/>
      <c r="AI179" s="149"/>
    </row>
    <row r="180" spans="1:35" ht="30.75" customHeight="1" x14ac:dyDescent="0.25">
      <c r="A180" s="249" t="s">
        <v>105</v>
      </c>
      <c r="B180" s="250"/>
      <c r="C180" s="250"/>
      <c r="D180" s="117" t="s">
        <v>19</v>
      </c>
      <c r="E180" s="172">
        <f>SUM(F180:V180)</f>
        <v>320490.40000000002</v>
      </c>
      <c r="F180" s="284">
        <f>SUM(F181:F183)</f>
        <v>63898.79</v>
      </c>
      <c r="G180" s="285"/>
      <c r="H180" s="285"/>
      <c r="I180" s="285"/>
      <c r="J180" s="286"/>
      <c r="K180" s="218">
        <f>SUM(K181:K183)</f>
        <v>81872.09</v>
      </c>
      <c r="L180" s="219"/>
      <c r="M180" s="219"/>
      <c r="N180" s="219"/>
      <c r="O180" s="220"/>
      <c r="P180" s="218">
        <f>SUM(P181:P183)</f>
        <v>67819.520000000004</v>
      </c>
      <c r="Q180" s="219"/>
      <c r="R180" s="219"/>
      <c r="S180" s="219"/>
      <c r="T180" s="220"/>
      <c r="U180" s="172">
        <f>SUM(U181:U183)</f>
        <v>53450</v>
      </c>
      <c r="V180" s="172">
        <f t="shared" ref="V180" si="27">SUM(V181:V183)</f>
        <v>53450</v>
      </c>
      <c r="W180" s="255"/>
      <c r="X180" s="221"/>
      <c r="Y180" s="107" cm="1">
        <f t="array" ref="Y180:AC180">K180-'Приложение 1 (ред.4)'!K153:O153</f>
        <v>33565.186649999996</v>
      </c>
      <c r="Z180" s="130">
        <v>81872.09</v>
      </c>
      <c r="AA180" s="107">
        <v>81872.09</v>
      </c>
      <c r="AB180" s="107">
        <v>81872.09</v>
      </c>
      <c r="AC180" s="107">
        <v>81872.09</v>
      </c>
      <c r="AD180" s="107" cm="1">
        <f t="array" ref="AD180:AH180">P180-'Приложение 1 (ред.5) (3)'!P171:T171</f>
        <v>19932.815910000005</v>
      </c>
      <c r="AE180" s="107">
        <v>67819.520000000004</v>
      </c>
      <c r="AF180" s="106">
        <v>67819.520000000004</v>
      </c>
      <c r="AG180" s="106">
        <v>67819.520000000004</v>
      </c>
      <c r="AH180" s="106">
        <v>67819.520000000004</v>
      </c>
    </row>
    <row r="181" spans="1:35" ht="47.25" x14ac:dyDescent="0.25">
      <c r="A181" s="251"/>
      <c r="B181" s="252"/>
      <c r="C181" s="252"/>
      <c r="D181" s="117" t="s">
        <v>78</v>
      </c>
      <c r="E181" s="172">
        <f>SUM(F181:V181)</f>
        <v>26686.479999999996</v>
      </c>
      <c r="F181" s="218">
        <f>F141+F170</f>
        <v>3058.19</v>
      </c>
      <c r="G181" s="219"/>
      <c r="H181" s="219"/>
      <c r="I181" s="219"/>
      <c r="J181" s="220"/>
      <c r="K181" s="218">
        <f>K141+K170</f>
        <v>18301.05</v>
      </c>
      <c r="L181" s="219"/>
      <c r="M181" s="219"/>
      <c r="N181" s="219"/>
      <c r="O181" s="220"/>
      <c r="P181" s="218">
        <f>P159+P170</f>
        <v>5327.24</v>
      </c>
      <c r="Q181" s="219"/>
      <c r="R181" s="219"/>
      <c r="S181" s="219"/>
      <c r="T181" s="220"/>
      <c r="U181" s="172">
        <f>U159+U170</f>
        <v>0</v>
      </c>
      <c r="V181" s="172">
        <f>V159+V170</f>
        <v>0</v>
      </c>
      <c r="W181" s="256"/>
      <c r="X181" s="222"/>
      <c r="Y181" s="107" cm="1">
        <f t="array" ref="Y181:AC181">K181-'Приложение 1 (ред.4)'!K154:O154</f>
        <v>18301.05</v>
      </c>
      <c r="Z181" s="130">
        <v>18301.05</v>
      </c>
      <c r="AA181" s="107">
        <v>18301.05</v>
      </c>
      <c r="AB181" s="107">
        <v>18301.05</v>
      </c>
      <c r="AC181" s="107">
        <v>18301.05</v>
      </c>
      <c r="AD181" s="107" cm="1">
        <f t="array" ref="AD181:AH181">P181-'Приложение 1 (ред.5) (3)'!P172:T172</f>
        <v>5327.24</v>
      </c>
      <c r="AE181" s="107">
        <v>5327.24</v>
      </c>
      <c r="AF181" s="106">
        <v>5327.24</v>
      </c>
      <c r="AG181" s="106">
        <v>5327.24</v>
      </c>
      <c r="AH181" s="106">
        <v>5327.24</v>
      </c>
    </row>
    <row r="182" spans="1:35" ht="47.25" x14ac:dyDescent="0.25">
      <c r="A182" s="251"/>
      <c r="B182" s="252"/>
      <c r="C182" s="252"/>
      <c r="D182" s="165" t="s">
        <v>13</v>
      </c>
      <c r="E182" s="172">
        <f>SUM(F182:V182)</f>
        <v>25255.37</v>
      </c>
      <c r="F182" s="218">
        <f>F142+F171</f>
        <v>7135.75</v>
      </c>
      <c r="G182" s="219"/>
      <c r="H182" s="219"/>
      <c r="I182" s="219"/>
      <c r="J182" s="220"/>
      <c r="K182" s="218">
        <f>K38+K171</f>
        <v>9427.82</v>
      </c>
      <c r="L182" s="219"/>
      <c r="M182" s="219"/>
      <c r="N182" s="219"/>
      <c r="O182" s="220"/>
      <c r="P182" s="218">
        <f>P160+P171</f>
        <v>8691.7999999999993</v>
      </c>
      <c r="Q182" s="219"/>
      <c r="R182" s="219"/>
      <c r="S182" s="219"/>
      <c r="T182" s="220"/>
      <c r="U182" s="172">
        <f t="shared" ref="U182" si="28">U160+U171</f>
        <v>0</v>
      </c>
      <c r="V182" s="172">
        <f>V160+V171</f>
        <v>0</v>
      </c>
      <c r="W182" s="256"/>
      <c r="X182" s="222"/>
      <c r="Y182" s="107" cm="1">
        <f t="array" ref="Y182:AC182">K182-'Приложение 1 (ред.4)'!K155:O155</f>
        <v>9427.82</v>
      </c>
      <c r="Z182" s="130">
        <v>9427.82</v>
      </c>
      <c r="AA182" s="107">
        <v>9427.82</v>
      </c>
      <c r="AB182" s="107">
        <v>9427.82</v>
      </c>
      <c r="AC182" s="107">
        <v>9427.82</v>
      </c>
      <c r="AD182" s="107" cm="1">
        <f t="array" ref="AD182:AH182">P182-'Приложение 1 (ред.5) (3)'!P173:T173</f>
        <v>8691.7999999999993</v>
      </c>
      <c r="AE182" s="107">
        <v>8691.7999999999993</v>
      </c>
      <c r="AF182" s="106">
        <v>8691.7999999999993</v>
      </c>
      <c r="AG182" s="106">
        <v>8691.7999999999993</v>
      </c>
      <c r="AH182" s="106">
        <v>8691.7999999999993</v>
      </c>
    </row>
    <row r="183" spans="1:35" ht="57" customHeight="1" x14ac:dyDescent="0.25">
      <c r="A183" s="253"/>
      <c r="B183" s="254"/>
      <c r="C183" s="254"/>
      <c r="D183" s="165" t="s">
        <v>14</v>
      </c>
      <c r="E183" s="172">
        <f>SUM(F183:V183)</f>
        <v>268548.55000000005</v>
      </c>
      <c r="F183" s="218">
        <f>F172+F161+F94+F83+F39</f>
        <v>53704.85</v>
      </c>
      <c r="G183" s="219"/>
      <c r="H183" s="219"/>
      <c r="I183" s="219"/>
      <c r="J183" s="220"/>
      <c r="K183" s="218">
        <f t="shared" ref="K183" si="29">K172+K161+K94+K83+K39</f>
        <v>54143.22</v>
      </c>
      <c r="L183" s="219"/>
      <c r="M183" s="219"/>
      <c r="N183" s="219"/>
      <c r="O183" s="220"/>
      <c r="P183" s="218">
        <f>P172+P161+P94+P83+P39</f>
        <v>53800.480000000003</v>
      </c>
      <c r="Q183" s="219"/>
      <c r="R183" s="219"/>
      <c r="S183" s="219"/>
      <c r="T183" s="220"/>
      <c r="U183" s="172">
        <f>U161+U172+U94+U83+U39</f>
        <v>53450</v>
      </c>
      <c r="V183" s="172">
        <f>V161+V172+V94+V83+V39</f>
        <v>53450</v>
      </c>
      <c r="W183" s="257"/>
      <c r="X183" s="223"/>
      <c r="Y183" s="107" cm="1">
        <f t="array" ref="Y183:AC183">K183-'Приложение 1 (ред.4)'!K156:O156</f>
        <v>5836.3166500000007</v>
      </c>
      <c r="Z183" s="130">
        <v>54143.22</v>
      </c>
      <c r="AA183" s="107">
        <v>54143.22</v>
      </c>
      <c r="AB183" s="107">
        <v>54143.22</v>
      </c>
      <c r="AC183" s="107">
        <v>54143.22</v>
      </c>
      <c r="AD183" s="107" cm="1">
        <f t="array" ref="AD183:AH183">P183-'Приложение 1 (ред.5) (3)'!P174:T174</f>
        <v>5913.7759100000039</v>
      </c>
      <c r="AE183" s="107">
        <v>53800.480000000003</v>
      </c>
      <c r="AF183" s="106">
        <v>53800.480000000003</v>
      </c>
      <c r="AG183" s="106">
        <v>53800.480000000003</v>
      </c>
      <c r="AH183" s="106">
        <v>53800.480000000003</v>
      </c>
    </row>
    <row r="184" spans="1:35" ht="27.2" customHeight="1" x14ac:dyDescent="0.25">
      <c r="A184" s="277" t="s">
        <v>136</v>
      </c>
      <c r="B184" s="278"/>
      <c r="C184" s="278"/>
      <c r="D184" s="278"/>
      <c r="E184" s="278"/>
      <c r="F184" s="278"/>
      <c r="G184" s="278"/>
      <c r="H184" s="278"/>
      <c r="I184" s="278"/>
      <c r="J184" s="278"/>
      <c r="K184" s="278"/>
      <c r="L184" s="278"/>
      <c r="M184" s="278"/>
      <c r="N184" s="278"/>
      <c r="O184" s="278"/>
      <c r="P184" s="278"/>
      <c r="Q184" s="278"/>
      <c r="R184" s="278"/>
      <c r="S184" s="278"/>
      <c r="T184" s="278"/>
      <c r="U184" s="278"/>
      <c r="V184" s="278"/>
      <c r="W184" s="279"/>
      <c r="X184" s="163"/>
      <c r="Y184" s="107" cm="1">
        <f t="array" ref="Y184:AC184">K184-'Приложение 1 (ред.4)'!K157:O157</f>
        <v>0</v>
      </c>
      <c r="Z184" s="130">
        <v>0</v>
      </c>
      <c r="AA184" s="107">
        <v>0</v>
      </c>
      <c r="AB184" s="107">
        <v>0</v>
      </c>
      <c r="AC184" s="107">
        <v>0</v>
      </c>
      <c r="AD184" s="107" cm="1">
        <f t="array" ref="AD184:AH184">P184-'Приложение 1 (ред.5) (3)'!P175:T175</f>
        <v>0</v>
      </c>
      <c r="AE184" s="107">
        <v>0</v>
      </c>
      <c r="AF184" s="106">
        <v>0</v>
      </c>
      <c r="AG184" s="106">
        <v>0</v>
      </c>
      <c r="AH184" s="106">
        <v>0</v>
      </c>
    </row>
    <row r="185" spans="1:35" ht="39" customHeight="1" x14ac:dyDescent="0.25">
      <c r="A185" s="280" t="s">
        <v>11</v>
      </c>
      <c r="B185" s="245" t="s">
        <v>93</v>
      </c>
      <c r="C185" s="233" t="s">
        <v>239</v>
      </c>
      <c r="D185" s="165" t="s">
        <v>12</v>
      </c>
      <c r="E185" s="172">
        <f t="shared" ref="E185:E196" si="30">SUM(F185:V185)</f>
        <v>2470620</v>
      </c>
      <c r="F185" s="218">
        <f>F186+F187</f>
        <v>494124</v>
      </c>
      <c r="G185" s="219"/>
      <c r="H185" s="219"/>
      <c r="I185" s="219"/>
      <c r="J185" s="220"/>
      <c r="K185" s="218">
        <f t="shared" ref="K185:V185" si="31">K186+K187</f>
        <v>494124</v>
      </c>
      <c r="L185" s="219"/>
      <c r="M185" s="219"/>
      <c r="N185" s="219"/>
      <c r="O185" s="220"/>
      <c r="P185" s="218">
        <f t="shared" si="31"/>
        <v>494124</v>
      </c>
      <c r="Q185" s="219"/>
      <c r="R185" s="219"/>
      <c r="S185" s="219"/>
      <c r="T185" s="220"/>
      <c r="U185" s="172">
        <f t="shared" si="31"/>
        <v>494124</v>
      </c>
      <c r="V185" s="172">
        <f t="shared" si="31"/>
        <v>494124</v>
      </c>
      <c r="W185" s="233"/>
      <c r="X185" s="234"/>
      <c r="Y185" s="107" cm="1">
        <f t="array" ref="Y185:AC185">K185-'Приложение 1 (ред.4)'!K158:O158</f>
        <v>73161</v>
      </c>
      <c r="Z185" s="130">
        <v>494124</v>
      </c>
      <c r="AA185" s="107">
        <v>494124</v>
      </c>
      <c r="AB185" s="107">
        <v>494124</v>
      </c>
      <c r="AC185" s="107">
        <v>494124</v>
      </c>
      <c r="AD185" s="107" cm="1">
        <f t="array" ref="AD185:AH185">P185-'Приложение 1 (ред.5) (3)'!P176:T176</f>
        <v>21651</v>
      </c>
      <c r="AE185" s="107">
        <v>494124</v>
      </c>
      <c r="AF185" s="106">
        <v>494124</v>
      </c>
      <c r="AG185" s="106">
        <v>494124</v>
      </c>
      <c r="AH185" s="106">
        <v>494124</v>
      </c>
    </row>
    <row r="186" spans="1:35" ht="50.25" customHeight="1" x14ac:dyDescent="0.25">
      <c r="A186" s="280"/>
      <c r="B186" s="245"/>
      <c r="C186" s="233"/>
      <c r="D186" s="165" t="s">
        <v>13</v>
      </c>
      <c r="E186" s="172">
        <f t="shared" si="30"/>
        <v>0</v>
      </c>
      <c r="F186" s="218">
        <f>F189+F192</f>
        <v>0</v>
      </c>
      <c r="G186" s="219"/>
      <c r="H186" s="219"/>
      <c r="I186" s="219"/>
      <c r="J186" s="220"/>
      <c r="K186" s="218">
        <f>K189+K192</f>
        <v>0</v>
      </c>
      <c r="L186" s="219"/>
      <c r="M186" s="219"/>
      <c r="N186" s="219"/>
      <c r="O186" s="220"/>
      <c r="P186" s="218">
        <f t="shared" ref="P186:V187" si="32">P189+P192</f>
        <v>0</v>
      </c>
      <c r="Q186" s="219"/>
      <c r="R186" s="219"/>
      <c r="S186" s="219"/>
      <c r="T186" s="220"/>
      <c r="U186" s="172">
        <f t="shared" si="32"/>
        <v>0</v>
      </c>
      <c r="V186" s="172">
        <f t="shared" si="32"/>
        <v>0</v>
      </c>
      <c r="W186" s="233"/>
      <c r="X186" s="234"/>
      <c r="Y186" s="107" cm="1">
        <f t="array" ref="Y186:AC186">K186-'Приложение 1 (ред.4)'!K159:O159</f>
        <v>0</v>
      </c>
      <c r="Z186" s="130">
        <v>0</v>
      </c>
      <c r="AA186" s="107">
        <v>0</v>
      </c>
      <c r="AB186" s="107">
        <v>0</v>
      </c>
      <c r="AC186" s="107">
        <v>0</v>
      </c>
      <c r="AD186" s="107" cm="1">
        <f t="array" ref="AD186:AH186">P186-'Приложение 1 (ред.5) (3)'!P177:T177</f>
        <v>0</v>
      </c>
      <c r="AE186" s="107">
        <v>0</v>
      </c>
      <c r="AF186" s="106">
        <v>0</v>
      </c>
      <c r="AG186" s="106">
        <v>0</v>
      </c>
      <c r="AH186" s="106">
        <v>0</v>
      </c>
    </row>
    <row r="187" spans="1:35" ht="47.25" x14ac:dyDescent="0.25">
      <c r="A187" s="280"/>
      <c r="B187" s="245"/>
      <c r="C187" s="233"/>
      <c r="D187" s="165" t="s">
        <v>14</v>
      </c>
      <c r="E187" s="172">
        <f t="shared" si="30"/>
        <v>2470620</v>
      </c>
      <c r="F187" s="218">
        <f>F190+F193</f>
        <v>494124</v>
      </c>
      <c r="G187" s="219"/>
      <c r="H187" s="219"/>
      <c r="I187" s="219"/>
      <c r="J187" s="220"/>
      <c r="K187" s="218">
        <f>K190+K193</f>
        <v>494124</v>
      </c>
      <c r="L187" s="219"/>
      <c r="M187" s="219"/>
      <c r="N187" s="219"/>
      <c r="O187" s="220"/>
      <c r="P187" s="218">
        <f t="shared" si="32"/>
        <v>494124</v>
      </c>
      <c r="Q187" s="219"/>
      <c r="R187" s="219"/>
      <c r="S187" s="219"/>
      <c r="T187" s="220"/>
      <c r="U187" s="172">
        <f t="shared" si="32"/>
        <v>494124</v>
      </c>
      <c r="V187" s="172">
        <f t="shared" si="32"/>
        <v>494124</v>
      </c>
      <c r="W187" s="233"/>
      <c r="X187" s="234"/>
      <c r="Y187" s="107" cm="1">
        <f t="array" ref="Y187:AC187">K187-'Приложение 1 (ред.4)'!K160:O160</f>
        <v>73161</v>
      </c>
      <c r="Z187" s="130">
        <v>494124</v>
      </c>
      <c r="AA187" s="107">
        <v>494124</v>
      </c>
      <c r="AB187" s="107">
        <v>494124</v>
      </c>
      <c r="AC187" s="107">
        <v>494124</v>
      </c>
      <c r="AD187" s="107" cm="1">
        <f t="array" ref="AD187:AH187">P187-'Приложение 1 (ред.5) (3)'!P178:T178</f>
        <v>21651</v>
      </c>
      <c r="AE187" s="107">
        <v>494124</v>
      </c>
      <c r="AF187" s="106">
        <v>494124</v>
      </c>
      <c r="AG187" s="106">
        <v>494124</v>
      </c>
      <c r="AH187" s="106">
        <v>494124</v>
      </c>
    </row>
    <row r="188" spans="1:35" ht="37.9" customHeight="1" x14ac:dyDescent="0.25">
      <c r="A188" s="236" t="s">
        <v>21</v>
      </c>
      <c r="B188" s="221" t="s">
        <v>95</v>
      </c>
      <c r="C188" s="183" t="s">
        <v>239</v>
      </c>
      <c r="D188" s="167" t="s">
        <v>12</v>
      </c>
      <c r="E188" s="172">
        <f t="shared" si="30"/>
        <v>2113490</v>
      </c>
      <c r="F188" s="214">
        <f>F189+F190</f>
        <v>422698</v>
      </c>
      <c r="G188" s="215"/>
      <c r="H188" s="215"/>
      <c r="I188" s="215"/>
      <c r="J188" s="216"/>
      <c r="K188" s="214">
        <f>K189+K190</f>
        <v>422698</v>
      </c>
      <c r="L188" s="215"/>
      <c r="M188" s="215"/>
      <c r="N188" s="215"/>
      <c r="O188" s="216"/>
      <c r="P188" s="214">
        <f>P189+P190</f>
        <v>422698</v>
      </c>
      <c r="Q188" s="215"/>
      <c r="R188" s="215"/>
      <c r="S188" s="215"/>
      <c r="T188" s="216"/>
      <c r="U188" s="159">
        <f>U189+U190</f>
        <v>422698</v>
      </c>
      <c r="V188" s="159">
        <f>V189+V190</f>
        <v>422698</v>
      </c>
      <c r="W188" s="183" t="s">
        <v>107</v>
      </c>
      <c r="X188" s="221" t="s">
        <v>135</v>
      </c>
      <c r="Y188" s="107" cm="1">
        <f t="array" ref="Y188:AC188">K188-'Приложение 1 (ред.4)'!K161:O161</f>
        <v>63492.425960000022</v>
      </c>
      <c r="Z188" s="130">
        <v>422698</v>
      </c>
      <c r="AA188" s="107">
        <v>422698</v>
      </c>
      <c r="AB188" s="107">
        <v>422698</v>
      </c>
      <c r="AC188" s="107">
        <v>422698</v>
      </c>
      <c r="AD188" s="107" cm="1">
        <f t="array" ref="AD188:AH188">P188-'Приложение 1 (ред.5) (3)'!P179:T179</f>
        <v>15740</v>
      </c>
      <c r="AE188" s="107">
        <v>422698</v>
      </c>
      <c r="AF188" s="106">
        <v>422698</v>
      </c>
      <c r="AG188" s="106">
        <v>422698</v>
      </c>
      <c r="AH188" s="106">
        <v>422698</v>
      </c>
    </row>
    <row r="189" spans="1:35" ht="37.9" customHeight="1" x14ac:dyDescent="0.25">
      <c r="A189" s="237"/>
      <c r="B189" s="222"/>
      <c r="C189" s="184"/>
      <c r="D189" s="167" t="s">
        <v>13</v>
      </c>
      <c r="E189" s="172">
        <f t="shared" si="30"/>
        <v>0</v>
      </c>
      <c r="F189" s="214">
        <v>0</v>
      </c>
      <c r="G189" s="215"/>
      <c r="H189" s="215"/>
      <c r="I189" s="215"/>
      <c r="J189" s="216"/>
      <c r="K189" s="214">
        <v>0</v>
      </c>
      <c r="L189" s="215"/>
      <c r="M189" s="215"/>
      <c r="N189" s="215"/>
      <c r="O189" s="216"/>
      <c r="P189" s="214">
        <v>0</v>
      </c>
      <c r="Q189" s="215"/>
      <c r="R189" s="215"/>
      <c r="S189" s="215"/>
      <c r="T189" s="216"/>
      <c r="U189" s="159">
        <v>0</v>
      </c>
      <c r="V189" s="159">
        <v>0</v>
      </c>
      <c r="W189" s="184"/>
      <c r="X189" s="222"/>
      <c r="Y189" s="107" cm="1">
        <f t="array" ref="Y189:AC189">K189-'Приложение 1 (ред.4)'!K162:O162</f>
        <v>0</v>
      </c>
      <c r="Z189" s="130">
        <v>0</v>
      </c>
      <c r="AA189" s="107">
        <v>0</v>
      </c>
      <c r="AB189" s="107">
        <v>0</v>
      </c>
      <c r="AC189" s="107">
        <v>0</v>
      </c>
      <c r="AD189" s="107" cm="1">
        <f t="array" ref="AD189:AH189">P189-'Приложение 1 (ред.5) (3)'!P180:T180</f>
        <v>0</v>
      </c>
      <c r="AE189" s="107">
        <v>0</v>
      </c>
      <c r="AF189" s="106">
        <v>0</v>
      </c>
      <c r="AG189" s="106">
        <v>0</v>
      </c>
      <c r="AH189" s="106">
        <v>0</v>
      </c>
    </row>
    <row r="190" spans="1:35" ht="79.5" customHeight="1" x14ac:dyDescent="0.25">
      <c r="A190" s="238"/>
      <c r="B190" s="223"/>
      <c r="C190" s="185"/>
      <c r="D190" s="167" t="s">
        <v>14</v>
      </c>
      <c r="E190" s="172">
        <f t="shared" si="30"/>
        <v>2113490</v>
      </c>
      <c r="F190" s="214">
        <v>422698</v>
      </c>
      <c r="G190" s="215"/>
      <c r="H190" s="215"/>
      <c r="I190" s="215"/>
      <c r="J190" s="216"/>
      <c r="K190" s="214">
        <v>422698</v>
      </c>
      <c r="L190" s="215"/>
      <c r="M190" s="215"/>
      <c r="N190" s="215"/>
      <c r="O190" s="216"/>
      <c r="P190" s="214">
        <v>422698</v>
      </c>
      <c r="Q190" s="215"/>
      <c r="R190" s="215"/>
      <c r="S190" s="215"/>
      <c r="T190" s="216"/>
      <c r="U190" s="159">
        <v>422698</v>
      </c>
      <c r="V190" s="159">
        <v>422698</v>
      </c>
      <c r="W190" s="185"/>
      <c r="X190" s="223"/>
      <c r="Y190" s="107" cm="1">
        <f t="array" ref="Y190:AC190">K190-'Приложение 1 (ред.4)'!K163:O163</f>
        <v>63492.425960000022</v>
      </c>
      <c r="Z190" s="130">
        <v>422698</v>
      </c>
      <c r="AA190" s="107">
        <v>422698</v>
      </c>
      <c r="AB190" s="107">
        <v>422698</v>
      </c>
      <c r="AC190" s="107">
        <v>422698</v>
      </c>
      <c r="AD190" s="107" cm="1">
        <f t="array" ref="AD190:AH190">P190-'Приложение 1 (ред.5) (3)'!P181:T181</f>
        <v>15740</v>
      </c>
      <c r="AE190" s="107">
        <v>422698</v>
      </c>
      <c r="AF190" s="106">
        <v>422698</v>
      </c>
      <c r="AG190" s="106">
        <v>422698</v>
      </c>
      <c r="AH190" s="106">
        <v>422698</v>
      </c>
    </row>
    <row r="191" spans="1:35" ht="37.9" customHeight="1" x14ac:dyDescent="0.25">
      <c r="A191" s="236" t="s">
        <v>94</v>
      </c>
      <c r="B191" s="221" t="s">
        <v>96</v>
      </c>
      <c r="C191" s="183" t="s">
        <v>239</v>
      </c>
      <c r="D191" s="167" t="s">
        <v>12</v>
      </c>
      <c r="E191" s="172">
        <f t="shared" si="30"/>
        <v>357130</v>
      </c>
      <c r="F191" s="214">
        <f>F192+F193</f>
        <v>71426</v>
      </c>
      <c r="G191" s="215"/>
      <c r="H191" s="215"/>
      <c r="I191" s="215"/>
      <c r="J191" s="216"/>
      <c r="K191" s="214">
        <f>K192+K193</f>
        <v>71426</v>
      </c>
      <c r="L191" s="215"/>
      <c r="M191" s="215"/>
      <c r="N191" s="215"/>
      <c r="O191" s="216"/>
      <c r="P191" s="214">
        <f>P192+P193</f>
        <v>71426</v>
      </c>
      <c r="Q191" s="215"/>
      <c r="R191" s="215"/>
      <c r="S191" s="215"/>
      <c r="T191" s="216"/>
      <c r="U191" s="159">
        <f>U192+U193</f>
        <v>71426</v>
      </c>
      <c r="V191" s="159">
        <f>V192+V193</f>
        <v>71426</v>
      </c>
      <c r="W191" s="183" t="s">
        <v>107</v>
      </c>
      <c r="X191" s="221" t="s">
        <v>79</v>
      </c>
      <c r="Y191" s="107" cm="1">
        <f t="array" ref="Y191:AC191">K191-'Приложение 1 (ред.4)'!K164:O164</f>
        <v>9668.5740399999995</v>
      </c>
      <c r="Z191" s="130">
        <v>71426</v>
      </c>
      <c r="AA191" s="107">
        <v>71426</v>
      </c>
      <c r="AB191" s="107">
        <v>71426</v>
      </c>
      <c r="AC191" s="107">
        <v>71426</v>
      </c>
      <c r="AD191" s="107" cm="1">
        <f t="array" ref="AD191:AH191">P191-'Приложение 1 (ред.5) (3)'!P182:T182</f>
        <v>5911</v>
      </c>
      <c r="AE191" s="107">
        <v>71426</v>
      </c>
      <c r="AF191" s="106">
        <v>71426</v>
      </c>
      <c r="AG191" s="106">
        <v>71426</v>
      </c>
      <c r="AH191" s="106">
        <v>71426</v>
      </c>
    </row>
    <row r="192" spans="1:35" ht="75.75" customHeight="1" x14ac:dyDescent="0.25">
      <c r="A192" s="237"/>
      <c r="B192" s="222"/>
      <c r="C192" s="184"/>
      <c r="D192" s="167" t="s">
        <v>13</v>
      </c>
      <c r="E192" s="172">
        <f t="shared" si="30"/>
        <v>0</v>
      </c>
      <c r="F192" s="214">
        <v>0</v>
      </c>
      <c r="G192" s="215"/>
      <c r="H192" s="215"/>
      <c r="I192" s="215"/>
      <c r="J192" s="216"/>
      <c r="K192" s="214">
        <v>0</v>
      </c>
      <c r="L192" s="215"/>
      <c r="M192" s="215"/>
      <c r="N192" s="215"/>
      <c r="O192" s="216"/>
      <c r="P192" s="214">
        <v>0</v>
      </c>
      <c r="Q192" s="215"/>
      <c r="R192" s="215"/>
      <c r="S192" s="215"/>
      <c r="T192" s="216"/>
      <c r="U192" s="159">
        <v>0</v>
      </c>
      <c r="V192" s="159">
        <v>0</v>
      </c>
      <c r="W192" s="184"/>
      <c r="X192" s="222"/>
      <c r="Y192" s="107" cm="1">
        <f t="array" ref="Y192:AC192">K192-'Приложение 1 (ред.4)'!K165:O165</f>
        <v>0</v>
      </c>
      <c r="Z192" s="130">
        <v>0</v>
      </c>
      <c r="AA192" s="107">
        <v>0</v>
      </c>
      <c r="AB192" s="107">
        <v>0</v>
      </c>
      <c r="AC192" s="107">
        <v>0</v>
      </c>
      <c r="AD192" s="107" cm="1">
        <f t="array" ref="AD192:AH192">P192-'Приложение 1 (ред.5) (3)'!P183:T183</f>
        <v>0</v>
      </c>
      <c r="AE192" s="107">
        <v>0</v>
      </c>
      <c r="AF192" s="106">
        <v>0</v>
      </c>
      <c r="AG192" s="106">
        <v>0</v>
      </c>
      <c r="AH192" s="106">
        <v>0</v>
      </c>
    </row>
    <row r="193" spans="1:34" ht="82.5" customHeight="1" x14ac:dyDescent="0.25">
      <c r="A193" s="238"/>
      <c r="B193" s="223"/>
      <c r="C193" s="185"/>
      <c r="D193" s="167" t="s">
        <v>14</v>
      </c>
      <c r="E193" s="172">
        <f t="shared" si="30"/>
        <v>357130</v>
      </c>
      <c r="F193" s="214">
        <v>71426</v>
      </c>
      <c r="G193" s="215"/>
      <c r="H193" s="215"/>
      <c r="I193" s="215"/>
      <c r="J193" s="216"/>
      <c r="K193" s="214">
        <v>71426</v>
      </c>
      <c r="L193" s="215"/>
      <c r="M193" s="215"/>
      <c r="N193" s="215"/>
      <c r="O193" s="216"/>
      <c r="P193" s="214">
        <v>71426</v>
      </c>
      <c r="Q193" s="215"/>
      <c r="R193" s="215"/>
      <c r="S193" s="215"/>
      <c r="T193" s="216"/>
      <c r="U193" s="159">
        <v>71426</v>
      </c>
      <c r="V193" s="159">
        <v>71426</v>
      </c>
      <c r="W193" s="185"/>
      <c r="X193" s="223"/>
      <c r="Y193" s="107" cm="1">
        <f t="array" ref="Y193:AC193">K193-'Приложение 1 (ред.4)'!K166:O166</f>
        <v>9668.5740399999995</v>
      </c>
      <c r="Z193" s="130">
        <v>71426</v>
      </c>
      <c r="AA193" s="107">
        <v>71426</v>
      </c>
      <c r="AB193" s="107">
        <v>71426</v>
      </c>
      <c r="AC193" s="107">
        <v>71426</v>
      </c>
      <c r="AD193" s="107" cm="1">
        <f t="array" ref="AD193:AH193">P193-'Приложение 1 (ред.5) (3)'!P184:T184</f>
        <v>5911</v>
      </c>
      <c r="AE193" s="107">
        <v>71426</v>
      </c>
      <c r="AF193" s="106">
        <v>71426</v>
      </c>
      <c r="AG193" s="106">
        <v>71426</v>
      </c>
      <c r="AH193" s="106">
        <v>71426</v>
      </c>
    </row>
    <row r="194" spans="1:34" x14ac:dyDescent="0.25">
      <c r="A194" s="245" t="s">
        <v>112</v>
      </c>
      <c r="B194" s="245"/>
      <c r="C194" s="245"/>
      <c r="D194" s="117" t="s">
        <v>19</v>
      </c>
      <c r="E194" s="172">
        <f t="shared" si="30"/>
        <v>2470620</v>
      </c>
      <c r="F194" s="218">
        <f>SUM(F195:F196)</f>
        <v>494124</v>
      </c>
      <c r="G194" s="219"/>
      <c r="H194" s="219"/>
      <c r="I194" s="219"/>
      <c r="J194" s="220"/>
      <c r="K194" s="218">
        <f t="shared" ref="K194:V194" si="33">SUM(K195:K196)</f>
        <v>494124</v>
      </c>
      <c r="L194" s="219"/>
      <c r="M194" s="219"/>
      <c r="N194" s="219"/>
      <c r="O194" s="220"/>
      <c r="P194" s="218">
        <f t="shared" si="33"/>
        <v>494124</v>
      </c>
      <c r="Q194" s="219"/>
      <c r="R194" s="219"/>
      <c r="S194" s="219"/>
      <c r="T194" s="220"/>
      <c r="U194" s="113">
        <f t="shared" si="33"/>
        <v>494124</v>
      </c>
      <c r="V194" s="113">
        <f t="shared" si="33"/>
        <v>494124</v>
      </c>
      <c r="W194" s="263"/>
      <c r="X194" s="264"/>
      <c r="Y194" s="107" cm="1">
        <f t="array" ref="Y194:AC194">K194-'Приложение 1 (ред.4)'!K167:O167</f>
        <v>73161</v>
      </c>
      <c r="Z194" s="130">
        <v>494124</v>
      </c>
      <c r="AA194" s="107">
        <v>494124</v>
      </c>
      <c r="AB194" s="107">
        <v>494124</v>
      </c>
      <c r="AC194" s="107">
        <v>494124</v>
      </c>
      <c r="AD194" s="107" cm="1">
        <f t="array" ref="AD194:AH194">P194-'Приложение 1 (ред.5) (3)'!P185:T185</f>
        <v>21651</v>
      </c>
      <c r="AE194" s="107">
        <v>494124</v>
      </c>
      <c r="AF194" s="106">
        <v>494124</v>
      </c>
      <c r="AG194" s="106">
        <v>494124</v>
      </c>
      <c r="AH194" s="106">
        <v>494124</v>
      </c>
    </row>
    <row r="195" spans="1:34" ht="47.25" x14ac:dyDescent="0.25">
      <c r="A195" s="245"/>
      <c r="B195" s="245"/>
      <c r="C195" s="245"/>
      <c r="D195" s="165" t="s">
        <v>13</v>
      </c>
      <c r="E195" s="172">
        <f t="shared" si="30"/>
        <v>0</v>
      </c>
      <c r="F195" s="218">
        <f>F186</f>
        <v>0</v>
      </c>
      <c r="G195" s="219"/>
      <c r="H195" s="219"/>
      <c r="I195" s="219"/>
      <c r="J195" s="220"/>
      <c r="K195" s="218">
        <f t="shared" ref="K195:V196" si="34">K186</f>
        <v>0</v>
      </c>
      <c r="L195" s="219"/>
      <c r="M195" s="219"/>
      <c r="N195" s="219"/>
      <c r="O195" s="220"/>
      <c r="P195" s="218">
        <f t="shared" si="34"/>
        <v>0</v>
      </c>
      <c r="Q195" s="219"/>
      <c r="R195" s="219"/>
      <c r="S195" s="219"/>
      <c r="T195" s="220"/>
      <c r="U195" s="113">
        <f t="shared" si="34"/>
        <v>0</v>
      </c>
      <c r="V195" s="113">
        <f t="shared" si="34"/>
        <v>0</v>
      </c>
      <c r="W195" s="263"/>
      <c r="X195" s="264"/>
      <c r="Y195" s="107" cm="1">
        <f t="array" ref="Y195:AC195">K195-'Приложение 1 (ред.4)'!K168:O168</f>
        <v>0</v>
      </c>
      <c r="Z195" s="130">
        <v>0</v>
      </c>
      <c r="AA195" s="107">
        <v>0</v>
      </c>
      <c r="AB195" s="107">
        <v>0</v>
      </c>
      <c r="AC195" s="107">
        <v>0</v>
      </c>
      <c r="AD195" s="107" cm="1">
        <f t="array" ref="AD195:AH195">P195-'Приложение 1 (ред.5) (3)'!P186:T186</f>
        <v>0</v>
      </c>
      <c r="AE195" s="107">
        <v>0</v>
      </c>
      <c r="AF195" s="106">
        <v>0</v>
      </c>
      <c r="AG195" s="106">
        <v>0</v>
      </c>
      <c r="AH195" s="106">
        <v>0</v>
      </c>
    </row>
    <row r="196" spans="1:34" ht="47.25" x14ac:dyDescent="0.25">
      <c r="A196" s="245"/>
      <c r="B196" s="245"/>
      <c r="C196" s="245"/>
      <c r="D196" s="165" t="s">
        <v>14</v>
      </c>
      <c r="E196" s="172">
        <f t="shared" si="30"/>
        <v>2470620</v>
      </c>
      <c r="F196" s="218">
        <f>F187</f>
        <v>494124</v>
      </c>
      <c r="G196" s="219"/>
      <c r="H196" s="219"/>
      <c r="I196" s="219"/>
      <c r="J196" s="220"/>
      <c r="K196" s="218">
        <f t="shared" si="34"/>
        <v>494124</v>
      </c>
      <c r="L196" s="219"/>
      <c r="M196" s="219"/>
      <c r="N196" s="219"/>
      <c r="O196" s="220"/>
      <c r="P196" s="218">
        <f t="shared" si="34"/>
        <v>494124</v>
      </c>
      <c r="Q196" s="219"/>
      <c r="R196" s="219"/>
      <c r="S196" s="219"/>
      <c r="T196" s="220"/>
      <c r="U196" s="113">
        <f t="shared" si="34"/>
        <v>494124</v>
      </c>
      <c r="V196" s="113">
        <f t="shared" si="34"/>
        <v>494124</v>
      </c>
      <c r="W196" s="263"/>
      <c r="X196" s="264"/>
      <c r="Y196" s="107" cm="1">
        <f t="array" ref="Y196:AC196">K196-'Приложение 1 (ред.4)'!K169:O169</f>
        <v>73161</v>
      </c>
      <c r="Z196" s="130">
        <v>494124</v>
      </c>
      <c r="AA196" s="107">
        <v>494124</v>
      </c>
      <c r="AB196" s="107">
        <v>494124</v>
      </c>
      <c r="AC196" s="107">
        <v>494124</v>
      </c>
      <c r="AD196" s="107" cm="1">
        <f t="array" ref="AD196:AH196">P196-'Приложение 1 (ред.5) (3)'!P187:T187</f>
        <v>21651</v>
      </c>
      <c r="AE196" s="107">
        <v>494124</v>
      </c>
      <c r="AF196" s="106">
        <v>494124</v>
      </c>
      <c r="AG196" s="106">
        <v>494124</v>
      </c>
      <c r="AH196" s="106">
        <v>494124</v>
      </c>
    </row>
    <row r="197" spans="1:34" ht="30.75" customHeight="1" x14ac:dyDescent="0.25">
      <c r="A197" s="268" t="s">
        <v>113</v>
      </c>
      <c r="B197" s="269"/>
      <c r="C197" s="270"/>
      <c r="D197" s="117" t="s">
        <v>19</v>
      </c>
      <c r="E197" s="172">
        <f>SUM(F197:V197)</f>
        <v>2798795.4</v>
      </c>
      <c r="F197" s="218">
        <f>SUM(F198:F200)</f>
        <v>559559.78999999992</v>
      </c>
      <c r="G197" s="219"/>
      <c r="H197" s="219"/>
      <c r="I197" s="219"/>
      <c r="J197" s="220"/>
      <c r="K197" s="218">
        <f>SUM(K198:K200)</f>
        <v>577533.09</v>
      </c>
      <c r="L197" s="219"/>
      <c r="M197" s="219"/>
      <c r="N197" s="219"/>
      <c r="O197" s="220"/>
      <c r="P197" s="218">
        <f>SUM(P198:P200)</f>
        <v>563480.52</v>
      </c>
      <c r="Q197" s="219"/>
      <c r="R197" s="219"/>
      <c r="S197" s="219"/>
      <c r="T197" s="220"/>
      <c r="U197" s="113">
        <f>SUM(U198:U200)</f>
        <v>549111</v>
      </c>
      <c r="V197" s="113">
        <f>SUM(V198:V200)</f>
        <v>549111</v>
      </c>
      <c r="W197" s="266"/>
      <c r="X197" s="246"/>
      <c r="Y197" s="107" cm="1">
        <f t="array" ref="Y197:AC197">K197-'Приложение 1 (ред.4)'!K205:O205</f>
        <v>107418.18664999999</v>
      </c>
      <c r="Z197" s="130">
        <v>577533.09</v>
      </c>
      <c r="AA197" s="107">
        <v>577533.09</v>
      </c>
      <c r="AB197" s="107">
        <v>577533.09</v>
      </c>
      <c r="AC197" s="107">
        <v>577533.09</v>
      </c>
      <c r="AD197" s="107" cm="1">
        <f t="array" ref="AD197:AH197">P197-'Приложение 1 (ред.5) (3)'!P223:T223</f>
        <v>42070.815910000005</v>
      </c>
      <c r="AE197" s="107">
        <v>563480.52</v>
      </c>
      <c r="AF197" s="106">
        <v>563480.52</v>
      </c>
      <c r="AG197" s="106">
        <v>563480.52</v>
      </c>
      <c r="AH197" s="106">
        <v>563480.52</v>
      </c>
    </row>
    <row r="198" spans="1:34" ht="48.75" customHeight="1" x14ac:dyDescent="0.25">
      <c r="A198" s="271"/>
      <c r="B198" s="272"/>
      <c r="C198" s="273"/>
      <c r="D198" s="117" t="s">
        <v>78</v>
      </c>
      <c r="E198" s="172">
        <f t="shared" ref="E198:E199" si="35">SUM(F198:V198)</f>
        <v>26686.479999999996</v>
      </c>
      <c r="F198" s="218">
        <f>F181</f>
        <v>3058.19</v>
      </c>
      <c r="G198" s="219"/>
      <c r="H198" s="219"/>
      <c r="I198" s="219"/>
      <c r="J198" s="220"/>
      <c r="K198" s="218">
        <f>K181</f>
        <v>18301.05</v>
      </c>
      <c r="L198" s="219"/>
      <c r="M198" s="219"/>
      <c r="N198" s="219"/>
      <c r="O198" s="220"/>
      <c r="P198" s="218">
        <f>P181</f>
        <v>5327.24</v>
      </c>
      <c r="Q198" s="219"/>
      <c r="R198" s="219"/>
      <c r="S198" s="219"/>
      <c r="T198" s="220"/>
      <c r="U198" s="113">
        <f>U181</f>
        <v>0</v>
      </c>
      <c r="V198" s="113">
        <f>V181</f>
        <v>0</v>
      </c>
      <c r="W198" s="266"/>
      <c r="X198" s="247"/>
      <c r="Y198" s="107" cm="1">
        <f t="array" ref="Y198:AC198">K198-'Приложение 1 (ред.4)'!K206:O206</f>
        <v>18301.05</v>
      </c>
      <c r="Z198" s="130">
        <v>18301.05</v>
      </c>
      <c r="AA198" s="107">
        <v>18301.05</v>
      </c>
      <c r="AB198" s="107">
        <v>18301.05</v>
      </c>
      <c r="AC198" s="107">
        <v>18301.05</v>
      </c>
      <c r="AD198" s="107" cm="1">
        <f t="array" ref="AD198:AH198">P198-'Приложение 1 (ред.5) (3)'!P224:T224</f>
        <v>5327.24</v>
      </c>
      <c r="AE198" s="107">
        <v>5327.24</v>
      </c>
      <c r="AF198" s="106">
        <v>5327.24</v>
      </c>
      <c r="AG198" s="106">
        <v>5327.24</v>
      </c>
      <c r="AH198" s="106">
        <v>5327.24</v>
      </c>
    </row>
    <row r="199" spans="1:34" ht="47.25" x14ac:dyDescent="0.25">
      <c r="A199" s="271"/>
      <c r="B199" s="272"/>
      <c r="C199" s="273"/>
      <c r="D199" s="165" t="s">
        <v>13</v>
      </c>
      <c r="E199" s="172">
        <f t="shared" si="35"/>
        <v>25255.37</v>
      </c>
      <c r="F199" s="218">
        <f>F195+F182+F33</f>
        <v>7135.75</v>
      </c>
      <c r="G199" s="219"/>
      <c r="H199" s="219"/>
      <c r="I199" s="219"/>
      <c r="J199" s="220"/>
      <c r="K199" s="218">
        <f>K195+K182+K33</f>
        <v>9427.82</v>
      </c>
      <c r="L199" s="219"/>
      <c r="M199" s="219"/>
      <c r="N199" s="219"/>
      <c r="O199" s="220"/>
      <c r="P199" s="218">
        <f>P195+P182+P33+P38</f>
        <v>8691.7999999999993</v>
      </c>
      <c r="Q199" s="219"/>
      <c r="R199" s="219"/>
      <c r="S199" s="219"/>
      <c r="T199" s="220"/>
      <c r="U199" s="113">
        <f>U195+U182+U33</f>
        <v>0</v>
      </c>
      <c r="V199" s="113">
        <f>V195+V182+V33</f>
        <v>0</v>
      </c>
      <c r="W199" s="266"/>
      <c r="X199" s="247"/>
      <c r="Y199" s="107" cm="1">
        <f t="array" ref="Y199:AC199">K199-'Приложение 1 (ред.4)'!K207:O207</f>
        <v>9427.82</v>
      </c>
      <c r="Z199" s="130">
        <v>9427.82</v>
      </c>
      <c r="AA199" s="107">
        <v>9427.82</v>
      </c>
      <c r="AB199" s="107">
        <v>9427.82</v>
      </c>
      <c r="AC199" s="107">
        <v>9427.82</v>
      </c>
      <c r="AD199" s="107" cm="1">
        <f t="array" ref="AD199:AH199">P199-'Приложение 1 (ред.5) (3)'!P225:T225</f>
        <v>8691.7999999999993</v>
      </c>
      <c r="AE199" s="107">
        <v>8691.7999999999993</v>
      </c>
      <c r="AF199" s="106">
        <v>8691.7999999999993</v>
      </c>
      <c r="AG199" s="106">
        <v>8691.7999999999993</v>
      </c>
      <c r="AH199" s="106">
        <v>8691.7999999999993</v>
      </c>
    </row>
    <row r="200" spans="1:34" ht="49.5" customHeight="1" x14ac:dyDescent="0.25">
      <c r="A200" s="274"/>
      <c r="B200" s="275"/>
      <c r="C200" s="276"/>
      <c r="D200" s="165" t="s">
        <v>14</v>
      </c>
      <c r="E200" s="172">
        <f>SUM(F200:V200)</f>
        <v>2746853.55</v>
      </c>
      <c r="F200" s="218">
        <f>F196+F183+F34</f>
        <v>549365.85</v>
      </c>
      <c r="G200" s="219"/>
      <c r="H200" s="219"/>
      <c r="I200" s="219"/>
      <c r="J200" s="220"/>
      <c r="K200" s="218">
        <f>K196+K183+K34</f>
        <v>549804.22</v>
      </c>
      <c r="L200" s="219"/>
      <c r="M200" s="219"/>
      <c r="N200" s="219"/>
      <c r="O200" s="220"/>
      <c r="P200" s="218">
        <f>P196+P183+P34</f>
        <v>549461.48</v>
      </c>
      <c r="Q200" s="219"/>
      <c r="R200" s="219"/>
      <c r="S200" s="219"/>
      <c r="T200" s="220"/>
      <c r="U200" s="113">
        <f>U196+U183+U34</f>
        <v>549111</v>
      </c>
      <c r="V200" s="113">
        <f>V196+V183+V34</f>
        <v>549111</v>
      </c>
      <c r="W200" s="267"/>
      <c r="X200" s="248"/>
      <c r="Y200" s="107" cm="1">
        <f t="array" ref="Y200:AC200">K200-'Приложение 1 (ред.4)'!K208:O208</f>
        <v>79689.316649999993</v>
      </c>
      <c r="Z200" s="130">
        <v>549804.22</v>
      </c>
      <c r="AA200" s="107">
        <v>549804.22</v>
      </c>
      <c r="AB200" s="107">
        <v>549804.22</v>
      </c>
      <c r="AC200" s="107">
        <v>549804.22</v>
      </c>
      <c r="AD200" s="107" cm="1">
        <f t="array" ref="AD200:AH200">P200-'Приложение 1 (ред.5) (3)'!P226:T226</f>
        <v>28051.775909999968</v>
      </c>
      <c r="AE200" s="107">
        <v>549461.48</v>
      </c>
      <c r="AF200" s="106">
        <v>549461.48</v>
      </c>
      <c r="AG200" s="106">
        <v>549461.48</v>
      </c>
      <c r="AH200" s="106">
        <v>549461.48</v>
      </c>
    </row>
    <row r="201" spans="1:34" ht="28.5" customHeight="1" x14ac:dyDescent="0.25">
      <c r="A201" s="134"/>
      <c r="B201" s="134"/>
      <c r="C201" s="134"/>
      <c r="D201" s="135"/>
      <c r="E201" s="136"/>
      <c r="F201" s="136"/>
      <c r="G201" s="136"/>
      <c r="H201" s="136"/>
      <c r="I201" s="136"/>
      <c r="J201" s="136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  <c r="V201" s="136"/>
      <c r="W201" s="137" t="s">
        <v>182</v>
      </c>
      <c r="Y201" s="107" cm="1">
        <f t="array" ref="Y201:AC201">K201-'Приложение 1 (ред.4)'!K209:O209</f>
        <v>0</v>
      </c>
      <c r="Z201" s="106">
        <v>0</v>
      </c>
      <c r="AA201" s="106">
        <v>0</v>
      </c>
      <c r="AB201" s="106">
        <v>0</v>
      </c>
      <c r="AC201" s="106">
        <v>0</v>
      </c>
      <c r="AE201" s="107"/>
    </row>
    <row r="202" spans="1:34" ht="24.75" customHeight="1" x14ac:dyDescent="0.25">
      <c r="A202" s="134"/>
      <c r="B202" s="134"/>
      <c r="C202" s="134"/>
      <c r="D202" s="135"/>
      <c r="E202" s="136"/>
      <c r="F202" s="136"/>
      <c r="G202" s="136"/>
      <c r="H202" s="136"/>
      <c r="I202" s="136"/>
      <c r="J202" s="136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  <c r="V202" s="136"/>
      <c r="W202" s="137"/>
      <c r="Y202" s="107"/>
      <c r="AE202" s="107"/>
    </row>
    <row r="203" spans="1:34" ht="72" customHeight="1" x14ac:dyDescent="0.4">
      <c r="A203" s="138"/>
      <c r="B203" s="265" t="s">
        <v>80</v>
      </c>
      <c r="C203" s="265"/>
      <c r="D203" s="265"/>
      <c r="E203" s="139"/>
      <c r="F203" s="140"/>
      <c r="G203" s="140"/>
      <c r="H203" s="141"/>
      <c r="I203" s="141"/>
      <c r="J203" s="141"/>
      <c r="K203" s="142"/>
      <c r="L203" s="142"/>
      <c r="M203" s="142"/>
      <c r="N203" s="142"/>
      <c r="O203" s="142"/>
      <c r="P203" s="142"/>
      <c r="Q203" s="142"/>
      <c r="R203" s="142"/>
      <c r="S203" s="142"/>
      <c r="T203" s="142"/>
      <c r="U203" s="265" t="s">
        <v>240</v>
      </c>
      <c r="V203" s="265"/>
      <c r="W203" s="265"/>
      <c r="Y203" s="107" cm="1">
        <f t="array" ref="Y203:AC203">K203-'Приложение 1 (ред.4)'!K210:O210</f>
        <v>0</v>
      </c>
      <c r="Z203" s="106">
        <v>0</v>
      </c>
      <c r="AA203" s="106">
        <v>0</v>
      </c>
      <c r="AB203" s="106">
        <v>0</v>
      </c>
      <c r="AC203" s="106">
        <v>0</v>
      </c>
      <c r="AE203" s="107"/>
    </row>
    <row r="204" spans="1:34" ht="20.25" customHeight="1" x14ac:dyDescent="0.25">
      <c r="AE204" s="107"/>
    </row>
    <row r="205" spans="1:34" x14ac:dyDescent="0.25">
      <c r="AE205" s="107"/>
    </row>
  </sheetData>
  <mergeCells count="674">
    <mergeCell ref="F54:J54"/>
    <mergeCell ref="K54:O54"/>
    <mergeCell ref="F55:J55"/>
    <mergeCell ref="K55:O55"/>
    <mergeCell ref="F62:F63"/>
    <mergeCell ref="K58:O58"/>
    <mergeCell ref="A84:A93"/>
    <mergeCell ref="B84:B85"/>
    <mergeCell ref="C84:C85"/>
    <mergeCell ref="F84:J84"/>
    <mergeCell ref="F89:J89"/>
    <mergeCell ref="K89:O89"/>
    <mergeCell ref="F90:J90"/>
    <mergeCell ref="K90:O90"/>
    <mergeCell ref="E91:E92"/>
    <mergeCell ref="F91:F92"/>
    <mergeCell ref="A59:A64"/>
    <mergeCell ref="F61:J61"/>
    <mergeCell ref="K72:O72"/>
    <mergeCell ref="F65:J65"/>
    <mergeCell ref="F66:J66"/>
    <mergeCell ref="A79:A82"/>
    <mergeCell ref="F79:J79"/>
    <mergeCell ref="K79:O79"/>
    <mergeCell ref="AD108:AD109"/>
    <mergeCell ref="X9:X11"/>
    <mergeCell ref="C151:C154"/>
    <mergeCell ref="A151:A157"/>
    <mergeCell ref="A144:A150"/>
    <mergeCell ref="A140:A143"/>
    <mergeCell ref="B140:B143"/>
    <mergeCell ref="C140:C143"/>
    <mergeCell ref="P140:T140"/>
    <mergeCell ref="P141:T141"/>
    <mergeCell ref="P142:T142"/>
    <mergeCell ref="P143:T143"/>
    <mergeCell ref="P144:T144"/>
    <mergeCell ref="P145:T145"/>
    <mergeCell ref="P146:T146"/>
    <mergeCell ref="P147:T147"/>
    <mergeCell ref="E148:E149"/>
    <mergeCell ref="F148:F149"/>
    <mergeCell ref="K148:K149"/>
    <mergeCell ref="C155:C157"/>
    <mergeCell ref="D155:D157"/>
    <mergeCell ref="F155:F156"/>
    <mergeCell ref="L30:O30"/>
    <mergeCell ref="P30:P31"/>
    <mergeCell ref="F7:J7"/>
    <mergeCell ref="K7:O7"/>
    <mergeCell ref="A8:W8"/>
    <mergeCell ref="A9:A11"/>
    <mergeCell ref="B9:B11"/>
    <mergeCell ref="C9:C11"/>
    <mergeCell ref="F9:J9"/>
    <mergeCell ref="K9:O9"/>
    <mergeCell ref="W9:W11"/>
    <mergeCell ref="P7:T7"/>
    <mergeCell ref="F10:J10"/>
    <mergeCell ref="K10:O10"/>
    <mergeCell ref="F11:J11"/>
    <mergeCell ref="K11:O11"/>
    <mergeCell ref="P9:T9"/>
    <mergeCell ref="P10:T10"/>
    <mergeCell ref="P11:T11"/>
    <mergeCell ref="U2:X2"/>
    <mergeCell ref="A3:X3"/>
    <mergeCell ref="A5:A6"/>
    <mergeCell ref="B5:B6"/>
    <mergeCell ref="D5:D6"/>
    <mergeCell ref="F5:V5"/>
    <mergeCell ref="W5:W6"/>
    <mergeCell ref="X5:X6"/>
    <mergeCell ref="F6:J6"/>
    <mergeCell ref="K6:O6"/>
    <mergeCell ref="P6:T6"/>
    <mergeCell ref="A21:A26"/>
    <mergeCell ref="B21:B23"/>
    <mergeCell ref="C21:C23"/>
    <mergeCell ref="F21:J21"/>
    <mergeCell ref="K21:O21"/>
    <mergeCell ref="B24:B26"/>
    <mergeCell ref="C24:C26"/>
    <mergeCell ref="D24:D26"/>
    <mergeCell ref="X12:X14"/>
    <mergeCell ref="F13:J13"/>
    <mergeCell ref="K13:O13"/>
    <mergeCell ref="F14:J14"/>
    <mergeCell ref="K14:O14"/>
    <mergeCell ref="P13:T13"/>
    <mergeCell ref="P14:T14"/>
    <mergeCell ref="C12:C14"/>
    <mergeCell ref="P12:T12"/>
    <mergeCell ref="F12:J12"/>
    <mergeCell ref="K12:O12"/>
    <mergeCell ref="W12:W14"/>
    <mergeCell ref="A12:A17"/>
    <mergeCell ref="B12:B14"/>
    <mergeCell ref="C15:C17"/>
    <mergeCell ref="D15:D17"/>
    <mergeCell ref="X15:X17"/>
    <mergeCell ref="A18:A20"/>
    <mergeCell ref="B18:B20"/>
    <mergeCell ref="C18:C20"/>
    <mergeCell ref="F18:J18"/>
    <mergeCell ref="K18:O18"/>
    <mergeCell ref="W18:W20"/>
    <mergeCell ref="X18:X20"/>
    <mergeCell ref="F19:J19"/>
    <mergeCell ref="K19:O19"/>
    <mergeCell ref="K15:K16"/>
    <mergeCell ref="L15:O15"/>
    <mergeCell ref="U15:U16"/>
    <mergeCell ref="V15:V16"/>
    <mergeCell ref="W15:W17"/>
    <mergeCell ref="B15:B17"/>
    <mergeCell ref="P18:T18"/>
    <mergeCell ref="P19:T19"/>
    <mergeCell ref="P20:T20"/>
    <mergeCell ref="G15:J15"/>
    <mergeCell ref="E15:E16"/>
    <mergeCell ref="F15:F16"/>
    <mergeCell ref="F20:J20"/>
    <mergeCell ref="K20:O20"/>
    <mergeCell ref="X21:X26"/>
    <mergeCell ref="F22:J22"/>
    <mergeCell ref="K22:O22"/>
    <mergeCell ref="F23:J23"/>
    <mergeCell ref="K23:O23"/>
    <mergeCell ref="U24:U25"/>
    <mergeCell ref="V24:V25"/>
    <mergeCell ref="W24:W26"/>
    <mergeCell ref="P21:T21"/>
    <mergeCell ref="P22:T22"/>
    <mergeCell ref="P23:T23"/>
    <mergeCell ref="P24:P25"/>
    <mergeCell ref="A27:A31"/>
    <mergeCell ref="B27:B29"/>
    <mergeCell ref="C27:C29"/>
    <mergeCell ref="F27:J27"/>
    <mergeCell ref="K27:O27"/>
    <mergeCell ref="W27:W29"/>
    <mergeCell ref="G30:J30"/>
    <mergeCell ref="K30:K31"/>
    <mergeCell ref="X32:X34"/>
    <mergeCell ref="F33:J33"/>
    <mergeCell ref="K32:O32"/>
    <mergeCell ref="W32:W34"/>
    <mergeCell ref="X27:X31"/>
    <mergeCell ref="F28:J28"/>
    <mergeCell ref="K28:O28"/>
    <mergeCell ref="F29:J29"/>
    <mergeCell ref="K29:O29"/>
    <mergeCell ref="B30:B31"/>
    <mergeCell ref="C30:C31"/>
    <mergeCell ref="D30:D31"/>
    <mergeCell ref="E30:E31"/>
    <mergeCell ref="F30:F31"/>
    <mergeCell ref="K33:O33"/>
    <mergeCell ref="F34:J34"/>
    <mergeCell ref="K34:O34"/>
    <mergeCell ref="A35:X35"/>
    <mergeCell ref="F38:J38"/>
    <mergeCell ref="F37:J37"/>
    <mergeCell ref="P34:T34"/>
    <mergeCell ref="P32:T32"/>
    <mergeCell ref="P33:T33"/>
    <mergeCell ref="A36:A39"/>
    <mergeCell ref="B36:B39"/>
    <mergeCell ref="C36:C39"/>
    <mergeCell ref="F36:J36"/>
    <mergeCell ref="W36:W39"/>
    <mergeCell ref="K38:O38"/>
    <mergeCell ref="K37:O37"/>
    <mergeCell ref="P37:T37"/>
    <mergeCell ref="P38:T38"/>
    <mergeCell ref="P39:T39"/>
    <mergeCell ref="K39:O39"/>
    <mergeCell ref="X36:X39"/>
    <mergeCell ref="F39:J39"/>
    <mergeCell ref="A32:C34"/>
    <mergeCell ref="F32:J32"/>
    <mergeCell ref="A40:A46"/>
    <mergeCell ref="W40:W46"/>
    <mergeCell ref="U44:U45"/>
    <mergeCell ref="V44:V45"/>
    <mergeCell ref="A47:A52"/>
    <mergeCell ref="B47:B49"/>
    <mergeCell ref="C47:C49"/>
    <mergeCell ref="F47:J47"/>
    <mergeCell ref="K47:O47"/>
    <mergeCell ref="B50:B52"/>
    <mergeCell ref="F40:J40"/>
    <mergeCell ref="K40:O40"/>
    <mergeCell ref="C50:C52"/>
    <mergeCell ref="D50:D52"/>
    <mergeCell ref="K50:K51"/>
    <mergeCell ref="L50:O50"/>
    <mergeCell ref="C44:C46"/>
    <mergeCell ref="D44:D46"/>
    <mergeCell ref="E41:E42"/>
    <mergeCell ref="E44:E45"/>
    <mergeCell ref="P41:P42"/>
    <mergeCell ref="G41:J41"/>
    <mergeCell ref="B41:B43"/>
    <mergeCell ref="L41:O41"/>
    <mergeCell ref="C41:C43"/>
    <mergeCell ref="D41:D43"/>
    <mergeCell ref="K41:K42"/>
    <mergeCell ref="E50:E51"/>
    <mergeCell ref="F50:F51"/>
    <mergeCell ref="P40:T40"/>
    <mergeCell ref="F53:J53"/>
    <mergeCell ref="K53:O53"/>
    <mergeCell ref="G44:J44"/>
    <mergeCell ref="P44:P45"/>
    <mergeCell ref="L44:O44"/>
    <mergeCell ref="P50:P51"/>
    <mergeCell ref="G50:J50"/>
    <mergeCell ref="K44:K45"/>
    <mergeCell ref="F41:F42"/>
    <mergeCell ref="F44:F45"/>
    <mergeCell ref="X47:X49"/>
    <mergeCell ref="F48:J48"/>
    <mergeCell ref="K48:O48"/>
    <mergeCell ref="F49:J49"/>
    <mergeCell ref="K49:O49"/>
    <mergeCell ref="P47:T47"/>
    <mergeCell ref="P48:T48"/>
    <mergeCell ref="P49:T49"/>
    <mergeCell ref="U50:U51"/>
    <mergeCell ref="V50:V51"/>
    <mergeCell ref="Q50:T50"/>
    <mergeCell ref="X59:X60"/>
    <mergeCell ref="F60:J60"/>
    <mergeCell ref="K60:O60"/>
    <mergeCell ref="B62:B64"/>
    <mergeCell ref="C62:C64"/>
    <mergeCell ref="D62:D64"/>
    <mergeCell ref="K62:K63"/>
    <mergeCell ref="L62:O62"/>
    <mergeCell ref="P60:T60"/>
    <mergeCell ref="K61:O61"/>
    <mergeCell ref="P61:T61"/>
    <mergeCell ref="B59:B60"/>
    <mergeCell ref="C59:C60"/>
    <mergeCell ref="F59:J59"/>
    <mergeCell ref="K59:O59"/>
    <mergeCell ref="W59:W64"/>
    <mergeCell ref="E62:E63"/>
    <mergeCell ref="G62:J62"/>
    <mergeCell ref="P62:P63"/>
    <mergeCell ref="K76:K77"/>
    <mergeCell ref="A65:A78"/>
    <mergeCell ref="B65:B67"/>
    <mergeCell ref="C65:C75"/>
    <mergeCell ref="K65:O65"/>
    <mergeCell ref="K66:O66"/>
    <mergeCell ref="F74:J74"/>
    <mergeCell ref="K74:O74"/>
    <mergeCell ref="F75:J75"/>
    <mergeCell ref="K75:O75"/>
    <mergeCell ref="E76:E77"/>
    <mergeCell ref="F76:F77"/>
    <mergeCell ref="F67:J67"/>
    <mergeCell ref="K67:O67"/>
    <mergeCell ref="G76:J76"/>
    <mergeCell ref="G80:J80"/>
    <mergeCell ref="B80:B82"/>
    <mergeCell ref="D80:D82"/>
    <mergeCell ref="F80:F81"/>
    <mergeCell ref="K80:K81"/>
    <mergeCell ref="L80:O80"/>
    <mergeCell ref="L76:O76"/>
    <mergeCell ref="W65:W78"/>
    <mergeCell ref="C80:C82"/>
    <mergeCell ref="P65:T65"/>
    <mergeCell ref="P66:T66"/>
    <mergeCell ref="P67:T67"/>
    <mergeCell ref="P79:T79"/>
    <mergeCell ref="U76:U77"/>
    <mergeCell ref="V76:V77"/>
    <mergeCell ref="U80:U81"/>
    <mergeCell ref="V80:V81"/>
    <mergeCell ref="E80:E81"/>
    <mergeCell ref="F68:J68"/>
    <mergeCell ref="K68:O68"/>
    <mergeCell ref="P80:P81"/>
    <mergeCell ref="B76:B78"/>
    <mergeCell ref="C76:C78"/>
    <mergeCell ref="D76:D78"/>
    <mergeCell ref="B91:B93"/>
    <mergeCell ref="C91:C93"/>
    <mergeCell ref="D91:D93"/>
    <mergeCell ref="K91:K92"/>
    <mergeCell ref="G91:J91"/>
    <mergeCell ref="P91:P92"/>
    <mergeCell ref="X95:X97"/>
    <mergeCell ref="F96:J96"/>
    <mergeCell ref="K96:O96"/>
    <mergeCell ref="F97:J97"/>
    <mergeCell ref="K97:O97"/>
    <mergeCell ref="W84:W93"/>
    <mergeCell ref="X84:X85"/>
    <mergeCell ref="F85:J85"/>
    <mergeCell ref="K85:O85"/>
    <mergeCell ref="F86:J86"/>
    <mergeCell ref="K86:O86"/>
    <mergeCell ref="F87:J87"/>
    <mergeCell ref="K87:O87"/>
    <mergeCell ref="F88:J88"/>
    <mergeCell ref="K88:O88"/>
    <mergeCell ref="L91:O91"/>
    <mergeCell ref="U91:U92"/>
    <mergeCell ref="V91:V92"/>
    <mergeCell ref="A95:A110"/>
    <mergeCell ref="B95:B97"/>
    <mergeCell ref="C95:C97"/>
    <mergeCell ref="F95:J95"/>
    <mergeCell ref="K95:O95"/>
    <mergeCell ref="W95:W119"/>
    <mergeCell ref="F99:J99"/>
    <mergeCell ref="K99:O99"/>
    <mergeCell ref="F100:J100"/>
    <mergeCell ref="K100:O100"/>
    <mergeCell ref="F104:J104"/>
    <mergeCell ref="K104:O104"/>
    <mergeCell ref="F105:J105"/>
    <mergeCell ref="K105:O105"/>
    <mergeCell ref="F106:J106"/>
    <mergeCell ref="K106:O106"/>
    <mergeCell ref="F101:J101"/>
    <mergeCell ref="K101:O101"/>
    <mergeCell ref="F102:J102"/>
    <mergeCell ref="K102:O102"/>
    <mergeCell ref="F103:J103"/>
    <mergeCell ref="K103:O103"/>
    <mergeCell ref="B108:B110"/>
    <mergeCell ref="C108:C110"/>
    <mergeCell ref="F98:J98"/>
    <mergeCell ref="K98:O98"/>
    <mergeCell ref="B133:B135"/>
    <mergeCell ref="C133:C135"/>
    <mergeCell ref="D133:D135"/>
    <mergeCell ref="E133:E134"/>
    <mergeCell ref="K133:K134"/>
    <mergeCell ref="F107:J107"/>
    <mergeCell ref="K107:O107"/>
    <mergeCell ref="E108:E109"/>
    <mergeCell ref="F108:F109"/>
    <mergeCell ref="G133:J133"/>
    <mergeCell ref="G117:J117"/>
    <mergeCell ref="K128:O128"/>
    <mergeCell ref="K122:O122"/>
    <mergeCell ref="F123:J123"/>
    <mergeCell ref="K123:O123"/>
    <mergeCell ref="F124:J124"/>
    <mergeCell ref="K124:O124"/>
    <mergeCell ref="F125:J125"/>
    <mergeCell ref="F130:J130"/>
    <mergeCell ref="F132:J132"/>
    <mergeCell ref="K132:O132"/>
    <mergeCell ref="F127:J127"/>
    <mergeCell ref="F111:J111"/>
    <mergeCell ref="K127:O127"/>
    <mergeCell ref="F129:J129"/>
    <mergeCell ref="K129:O129"/>
    <mergeCell ref="K121:O121"/>
    <mergeCell ref="F122:J122"/>
    <mergeCell ref="D108:D110"/>
    <mergeCell ref="K108:K109"/>
    <mergeCell ref="L108:O108"/>
    <mergeCell ref="F126:J126"/>
    <mergeCell ref="K126:O126"/>
    <mergeCell ref="G108:J108"/>
    <mergeCell ref="F114:J114"/>
    <mergeCell ref="K114:O114"/>
    <mergeCell ref="F115:J115"/>
    <mergeCell ref="K115:O115"/>
    <mergeCell ref="E117:E118"/>
    <mergeCell ref="K112:O112"/>
    <mergeCell ref="F113:J113"/>
    <mergeCell ref="K113:O113"/>
    <mergeCell ref="F117:F118"/>
    <mergeCell ref="F121:J121"/>
    <mergeCell ref="K120:O120"/>
    <mergeCell ref="K125:O125"/>
    <mergeCell ref="X136:X138"/>
    <mergeCell ref="F137:J137"/>
    <mergeCell ref="K137:O137"/>
    <mergeCell ref="F138:J138"/>
    <mergeCell ref="K138:O138"/>
    <mergeCell ref="A136:A138"/>
    <mergeCell ref="B136:B138"/>
    <mergeCell ref="C136:C138"/>
    <mergeCell ref="D136:D138"/>
    <mergeCell ref="F136:J136"/>
    <mergeCell ref="K136:O136"/>
    <mergeCell ref="X144:X157"/>
    <mergeCell ref="F159:J159"/>
    <mergeCell ref="K159:O159"/>
    <mergeCell ref="F160:J160"/>
    <mergeCell ref="K160:O160"/>
    <mergeCell ref="F161:J161"/>
    <mergeCell ref="K161:O161"/>
    <mergeCell ref="U148:U150"/>
    <mergeCell ref="V148:V150"/>
    <mergeCell ref="U155:U157"/>
    <mergeCell ref="V155:V157"/>
    <mergeCell ref="W140:W144"/>
    <mergeCell ref="W145:W150"/>
    <mergeCell ref="P148:T149"/>
    <mergeCell ref="P150:T150"/>
    <mergeCell ref="W151:W157"/>
    <mergeCell ref="F158:J158"/>
    <mergeCell ref="K158:O158"/>
    <mergeCell ref="G155:J155"/>
    <mergeCell ref="W158:W161"/>
    <mergeCell ref="X180:X183"/>
    <mergeCell ref="F181:J181"/>
    <mergeCell ref="K181:O181"/>
    <mergeCell ref="F182:J182"/>
    <mergeCell ref="K182:O182"/>
    <mergeCell ref="F183:J183"/>
    <mergeCell ref="K183:O183"/>
    <mergeCell ref="U166:U167"/>
    <mergeCell ref="V166:V167"/>
    <mergeCell ref="X162:X168"/>
    <mergeCell ref="F163:J163"/>
    <mergeCell ref="K163:O163"/>
    <mergeCell ref="F164:J164"/>
    <mergeCell ref="K164:O164"/>
    <mergeCell ref="F165:J165"/>
    <mergeCell ref="K165:O165"/>
    <mergeCell ref="P180:T180"/>
    <mergeCell ref="P162:T162"/>
    <mergeCell ref="P163:T163"/>
    <mergeCell ref="P164:T164"/>
    <mergeCell ref="P165:T165"/>
    <mergeCell ref="P181:T181"/>
    <mergeCell ref="P182:T182"/>
    <mergeCell ref="F180:J180"/>
    <mergeCell ref="X185:X187"/>
    <mergeCell ref="F186:J186"/>
    <mergeCell ref="K186:O186"/>
    <mergeCell ref="F187:J187"/>
    <mergeCell ref="K187:O187"/>
    <mergeCell ref="P185:T185"/>
    <mergeCell ref="P186:T186"/>
    <mergeCell ref="P187:T187"/>
    <mergeCell ref="P188:T188"/>
    <mergeCell ref="F188:J188"/>
    <mergeCell ref="K188:O188"/>
    <mergeCell ref="F185:J185"/>
    <mergeCell ref="K185:O185"/>
    <mergeCell ref="W185:W187"/>
    <mergeCell ref="W188:W190"/>
    <mergeCell ref="X191:X193"/>
    <mergeCell ref="F192:J192"/>
    <mergeCell ref="K192:O192"/>
    <mergeCell ref="F193:J193"/>
    <mergeCell ref="K193:O193"/>
    <mergeCell ref="A194:C196"/>
    <mergeCell ref="P193:T193"/>
    <mergeCell ref="P194:T194"/>
    <mergeCell ref="X188:X190"/>
    <mergeCell ref="F189:J189"/>
    <mergeCell ref="K189:O189"/>
    <mergeCell ref="F190:J190"/>
    <mergeCell ref="K190:O190"/>
    <mergeCell ref="P189:T189"/>
    <mergeCell ref="P190:T190"/>
    <mergeCell ref="A191:A193"/>
    <mergeCell ref="B191:B193"/>
    <mergeCell ref="C191:C193"/>
    <mergeCell ref="F191:J191"/>
    <mergeCell ref="K191:O191"/>
    <mergeCell ref="W191:W193"/>
    <mergeCell ref="F195:J195"/>
    <mergeCell ref="K195:O195"/>
    <mergeCell ref="F196:J196"/>
    <mergeCell ref="F57:J57"/>
    <mergeCell ref="K57:O57"/>
    <mergeCell ref="F58:J58"/>
    <mergeCell ref="B203:D203"/>
    <mergeCell ref="A197:C200"/>
    <mergeCell ref="F194:J194"/>
    <mergeCell ref="K194:O194"/>
    <mergeCell ref="Q91:T91"/>
    <mergeCell ref="Q108:T108"/>
    <mergeCell ref="P95:T95"/>
    <mergeCell ref="P94:T94"/>
    <mergeCell ref="A184:W184"/>
    <mergeCell ref="A185:A187"/>
    <mergeCell ref="B185:B187"/>
    <mergeCell ref="C185:C187"/>
    <mergeCell ref="C162:C165"/>
    <mergeCell ref="F162:J162"/>
    <mergeCell ref="K162:O162"/>
    <mergeCell ref="P166:P167"/>
    <mergeCell ref="B117:B119"/>
    <mergeCell ref="C117:C119"/>
    <mergeCell ref="D117:D119"/>
    <mergeCell ref="K117:K118"/>
    <mergeCell ref="A111:A119"/>
    <mergeCell ref="U203:W203"/>
    <mergeCell ref="X197:X200"/>
    <mergeCell ref="F198:J198"/>
    <mergeCell ref="K198:O198"/>
    <mergeCell ref="F199:J199"/>
    <mergeCell ref="K199:O199"/>
    <mergeCell ref="F200:J200"/>
    <mergeCell ref="K200:O200"/>
    <mergeCell ref="W197:W200"/>
    <mergeCell ref="F197:J197"/>
    <mergeCell ref="K197:O197"/>
    <mergeCell ref="P197:T197"/>
    <mergeCell ref="P198:T198"/>
    <mergeCell ref="P199:T199"/>
    <mergeCell ref="P200:T200"/>
    <mergeCell ref="X194:X196"/>
    <mergeCell ref="P111:T111"/>
    <mergeCell ref="P120:T120"/>
    <mergeCell ref="P117:P118"/>
    <mergeCell ref="V62:V63"/>
    <mergeCell ref="E24:E25"/>
    <mergeCell ref="F24:F25"/>
    <mergeCell ref="G24:J24"/>
    <mergeCell ref="K24:K25"/>
    <mergeCell ref="L24:O24"/>
    <mergeCell ref="F94:J94"/>
    <mergeCell ref="K94:O94"/>
    <mergeCell ref="F83:J83"/>
    <mergeCell ref="K83:O83"/>
    <mergeCell ref="F69:J69"/>
    <mergeCell ref="K69:O69"/>
    <mergeCell ref="F73:J73"/>
    <mergeCell ref="K73:O73"/>
    <mergeCell ref="F70:J70"/>
    <mergeCell ref="K70:O70"/>
    <mergeCell ref="F71:J71"/>
    <mergeCell ref="K71:O71"/>
    <mergeCell ref="F72:J72"/>
    <mergeCell ref="K196:O196"/>
    <mergeCell ref="Q15:T15"/>
    <mergeCell ref="Q24:T24"/>
    <mergeCell ref="Q41:T41"/>
    <mergeCell ref="Q44:T44"/>
    <mergeCell ref="Q62:T62"/>
    <mergeCell ref="Q76:T76"/>
    <mergeCell ref="Q80:T80"/>
    <mergeCell ref="P15:P16"/>
    <mergeCell ref="W194:W196"/>
    <mergeCell ref="P191:T191"/>
    <mergeCell ref="P192:T192"/>
    <mergeCell ref="P196:T196"/>
    <mergeCell ref="P195:T195"/>
    <mergeCell ref="W79:W82"/>
    <mergeCell ref="U62:U63"/>
    <mergeCell ref="U41:U42"/>
    <mergeCell ref="V41:V42"/>
    <mergeCell ref="V30:V31"/>
    <mergeCell ref="W30:W31"/>
    <mergeCell ref="W21:W23"/>
    <mergeCell ref="P108:P109"/>
    <mergeCell ref="P83:T83"/>
    <mergeCell ref="P85:T85"/>
    <mergeCell ref="P183:T183"/>
    <mergeCell ref="P133:P134"/>
    <mergeCell ref="A180:C183"/>
    <mergeCell ref="K180:O180"/>
    <mergeCell ref="W180:W183"/>
    <mergeCell ref="B166:B168"/>
    <mergeCell ref="C166:C168"/>
    <mergeCell ref="D166:D168"/>
    <mergeCell ref="E166:E167"/>
    <mergeCell ref="F166:F167"/>
    <mergeCell ref="G166:J166"/>
    <mergeCell ref="K166:K167"/>
    <mergeCell ref="L166:O166"/>
    <mergeCell ref="W162:W168"/>
    <mergeCell ref="A162:A168"/>
    <mergeCell ref="B162:B165"/>
    <mergeCell ref="Q133:T133"/>
    <mergeCell ref="Q166:T166"/>
    <mergeCell ref="P158:T158"/>
    <mergeCell ref="L133:O133"/>
    <mergeCell ref="E177:E178"/>
    <mergeCell ref="F177:F178"/>
    <mergeCell ref="G177:J177"/>
    <mergeCell ref="A120:A135"/>
    <mergeCell ref="F120:J120"/>
    <mergeCell ref="F133:F134"/>
    <mergeCell ref="A188:A190"/>
    <mergeCell ref="B188:B190"/>
    <mergeCell ref="C188:C190"/>
    <mergeCell ref="A158:A161"/>
    <mergeCell ref="B158:B161"/>
    <mergeCell ref="F128:J128"/>
    <mergeCell ref="K177:K178"/>
    <mergeCell ref="C169:C172"/>
    <mergeCell ref="C173:C176"/>
    <mergeCell ref="A169:A172"/>
    <mergeCell ref="B169:B172"/>
    <mergeCell ref="B173:B176"/>
    <mergeCell ref="B177:B179"/>
    <mergeCell ref="C177:C179"/>
    <mergeCell ref="D177:D179"/>
    <mergeCell ref="A173:A176"/>
    <mergeCell ref="A177:A179"/>
    <mergeCell ref="B44:B46"/>
    <mergeCell ref="W47:W49"/>
    <mergeCell ref="W50:W52"/>
    <mergeCell ref="P159:T159"/>
    <mergeCell ref="P160:T160"/>
    <mergeCell ref="P161:T161"/>
    <mergeCell ref="U108:U109"/>
    <mergeCell ref="Q117:T117"/>
    <mergeCell ref="C158:C161"/>
    <mergeCell ref="W136:W138"/>
    <mergeCell ref="B151:B154"/>
    <mergeCell ref="B148:B150"/>
    <mergeCell ref="B144:B147"/>
    <mergeCell ref="C144:C147"/>
    <mergeCell ref="C148:C150"/>
    <mergeCell ref="D148:D150"/>
    <mergeCell ref="B155:B157"/>
    <mergeCell ref="W120:W135"/>
    <mergeCell ref="K116:O116"/>
    <mergeCell ref="K130:O130"/>
    <mergeCell ref="F131:J131"/>
    <mergeCell ref="K131:O131"/>
    <mergeCell ref="K111:O111"/>
    <mergeCell ref="F112:J112"/>
    <mergeCell ref="V177:V178"/>
    <mergeCell ref="W169:W179"/>
    <mergeCell ref="F175:J175"/>
    <mergeCell ref="F176:J176"/>
    <mergeCell ref="K169:O169"/>
    <mergeCell ref="P169:T169"/>
    <mergeCell ref="F169:J169"/>
    <mergeCell ref="F170:J170"/>
    <mergeCell ref="F171:J171"/>
    <mergeCell ref="F172:J172"/>
    <mergeCell ref="F173:J173"/>
    <mergeCell ref="F174:J174"/>
    <mergeCell ref="K173:O173"/>
    <mergeCell ref="P173:T173"/>
    <mergeCell ref="P177:P178"/>
    <mergeCell ref="U177:U178"/>
    <mergeCell ref="AI155:AK155"/>
    <mergeCell ref="U1:W1"/>
    <mergeCell ref="E155:E157"/>
    <mergeCell ref="D151:D154"/>
    <mergeCell ref="E151:E154"/>
    <mergeCell ref="F151:J154"/>
    <mergeCell ref="K151:K154"/>
    <mergeCell ref="P151:T154"/>
    <mergeCell ref="U151:U154"/>
    <mergeCell ref="V151:V154"/>
    <mergeCell ref="K155:K157"/>
    <mergeCell ref="P155:T157"/>
    <mergeCell ref="U30:U31"/>
    <mergeCell ref="V108:V109"/>
    <mergeCell ref="U117:U118"/>
    <mergeCell ref="V117:V118"/>
    <mergeCell ref="U133:U134"/>
    <mergeCell ref="V133:V134"/>
    <mergeCell ref="F139:J139"/>
    <mergeCell ref="K139:O139"/>
    <mergeCell ref="L117:O117"/>
    <mergeCell ref="F116:J116"/>
    <mergeCell ref="F56:J56"/>
    <mergeCell ref="K56:O56"/>
  </mergeCells>
  <printOptions horizontalCentered="1"/>
  <pageMargins left="0.23622047244094491" right="0.23622047244094491" top="0.55118110236220474" bottom="0.59055118110236227" header="0.31496062992125984" footer="0.31496062992125984"/>
  <pageSetup paperSize="9" scale="46" fitToHeight="10" orientation="landscape" horizontalDpi="4294967295" verticalDpi="4294967295" r:id="rId1"/>
  <headerFooter differentFirst="1">
    <oddHeader>&amp;C&amp;14&amp;P</oddHeader>
  </headerFooter>
  <rowBreaks count="4" manualBreakCount="4">
    <brk id="34" max="25" man="1"/>
    <brk id="119" max="25" man="1"/>
    <brk id="176" max="25" man="1"/>
    <brk id="193" max="2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30"/>
  <sheetViews>
    <sheetView topLeftCell="A84" zoomScale="70" zoomScaleNormal="70" zoomScaleSheetLayoutView="70" zoomScalePageLayoutView="55" workbookViewId="0">
      <selection activeCell="B113" sqref="B113"/>
    </sheetView>
  </sheetViews>
  <sheetFormatPr defaultColWidth="9.140625" defaultRowHeight="15.75" x14ac:dyDescent="0.25"/>
  <cols>
    <col min="1" max="1" width="8.7109375" style="1" customWidth="1"/>
    <col min="2" max="2" width="60.85546875" style="2" customWidth="1"/>
    <col min="3" max="3" width="17.85546875" style="2" customWidth="1"/>
    <col min="4" max="4" width="22.5703125" style="2" customWidth="1"/>
    <col min="5" max="5" width="26.28515625" style="2" customWidth="1"/>
    <col min="6" max="6" width="15.85546875" style="3" customWidth="1"/>
    <col min="7" max="10" width="9.28515625" style="3" hidden="1" customWidth="1"/>
    <col min="11" max="11" width="16.42578125" style="3" bestFit="1" customWidth="1"/>
    <col min="12" max="12" width="8.7109375" style="3" hidden="1" customWidth="1"/>
    <col min="13" max="13" width="11.42578125" style="3" hidden="1" customWidth="1"/>
    <col min="14" max="15" width="9.28515625" style="3" hidden="1" customWidth="1"/>
    <col min="16" max="16" width="10.7109375" style="3" customWidth="1"/>
    <col min="17" max="17" width="11.42578125" style="3" customWidth="1"/>
    <col min="18" max="18" width="12.85546875" style="3" customWidth="1"/>
    <col min="19" max="19" width="11" style="3" customWidth="1"/>
    <col min="20" max="20" width="11.7109375" style="3" customWidth="1"/>
    <col min="21" max="22" width="19.7109375" style="3" customWidth="1"/>
    <col min="23" max="23" width="36.140625" style="50" customWidth="1"/>
    <col min="24" max="24" width="19.85546875" style="4" hidden="1" customWidth="1"/>
    <col min="25" max="25" width="25.85546875" style="2" hidden="1" customWidth="1"/>
    <col min="26" max="26" width="15" style="2" hidden="1" customWidth="1"/>
    <col min="27" max="27" width="16.42578125" style="2" hidden="1" customWidth="1"/>
    <col min="28" max="28" width="18.5703125" style="2" hidden="1" customWidth="1"/>
    <col min="29" max="29" width="16.42578125" style="2" hidden="1" customWidth="1"/>
    <col min="30" max="30" width="31.7109375" style="2" customWidth="1"/>
    <col min="31" max="31" width="26.85546875" style="2" customWidth="1"/>
    <col min="32" max="37" width="9.140625" style="2" customWidth="1"/>
    <col min="38" max="38" width="34.85546875" style="2" customWidth="1"/>
    <col min="39" max="16384" width="9.140625" style="2"/>
  </cols>
  <sheetData>
    <row r="1" spans="1:31" ht="88.5" customHeight="1" x14ac:dyDescent="0.25">
      <c r="U1" s="521" t="s">
        <v>238</v>
      </c>
      <c r="V1" s="521"/>
      <c r="W1" s="521"/>
      <c r="X1" s="52"/>
    </row>
    <row r="2" spans="1:31" ht="1.5" customHeight="1" x14ac:dyDescent="0.3">
      <c r="V2" s="55"/>
      <c r="W2" s="56"/>
      <c r="X2" s="52"/>
    </row>
    <row r="3" spans="1:31" ht="33" customHeight="1" x14ac:dyDescent="0.25">
      <c r="F3" s="2"/>
      <c r="G3" s="2"/>
      <c r="H3" s="2"/>
      <c r="I3" s="2"/>
      <c r="J3" s="2"/>
      <c r="U3" s="522" t="s">
        <v>210</v>
      </c>
      <c r="V3" s="522"/>
      <c r="W3" s="522"/>
      <c r="X3" s="522"/>
    </row>
    <row r="4" spans="1:31" ht="21.75" customHeight="1" x14ac:dyDescent="0.25">
      <c r="A4" s="523" t="s">
        <v>0</v>
      </c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523"/>
      <c r="R4" s="523"/>
      <c r="S4" s="523"/>
      <c r="T4" s="523"/>
      <c r="U4" s="523"/>
      <c r="V4" s="523"/>
      <c r="W4" s="523"/>
      <c r="X4" s="523"/>
    </row>
    <row r="5" spans="1:31" ht="15" customHeight="1" x14ac:dyDescent="0.25"/>
    <row r="6" spans="1:31" ht="58.5" customHeight="1" x14ac:dyDescent="0.25">
      <c r="A6" s="459" t="s">
        <v>1</v>
      </c>
      <c r="B6" s="459" t="s">
        <v>2</v>
      </c>
      <c r="C6" s="6" t="s">
        <v>3</v>
      </c>
      <c r="D6" s="459" t="s">
        <v>4</v>
      </c>
      <c r="E6" s="6" t="s">
        <v>5</v>
      </c>
      <c r="F6" s="449" t="s">
        <v>6</v>
      </c>
      <c r="G6" s="449"/>
      <c r="H6" s="449"/>
      <c r="I6" s="449"/>
      <c r="J6" s="449"/>
      <c r="K6" s="449"/>
      <c r="L6" s="449"/>
      <c r="M6" s="449"/>
      <c r="N6" s="449"/>
      <c r="O6" s="449"/>
      <c r="P6" s="449"/>
      <c r="Q6" s="449"/>
      <c r="R6" s="449"/>
      <c r="S6" s="449"/>
      <c r="T6" s="449"/>
      <c r="U6" s="449"/>
      <c r="V6" s="449"/>
      <c r="W6" s="459" t="s">
        <v>7</v>
      </c>
      <c r="X6" s="433" t="s">
        <v>8</v>
      </c>
    </row>
    <row r="7" spans="1:31" ht="24" customHeight="1" x14ac:dyDescent="0.25">
      <c r="A7" s="459"/>
      <c r="B7" s="459"/>
      <c r="C7" s="6" t="s">
        <v>9</v>
      </c>
      <c r="D7" s="459"/>
      <c r="E7" s="6" t="s">
        <v>10</v>
      </c>
      <c r="F7" s="524" t="s">
        <v>83</v>
      </c>
      <c r="G7" s="525"/>
      <c r="H7" s="525"/>
      <c r="I7" s="525"/>
      <c r="J7" s="526"/>
      <c r="K7" s="512">
        <v>2024</v>
      </c>
      <c r="L7" s="513"/>
      <c r="M7" s="513"/>
      <c r="N7" s="513"/>
      <c r="O7" s="514"/>
      <c r="P7" s="512">
        <v>2025</v>
      </c>
      <c r="Q7" s="513"/>
      <c r="R7" s="513"/>
      <c r="S7" s="513"/>
      <c r="T7" s="513"/>
      <c r="U7" s="7">
        <v>2026</v>
      </c>
      <c r="V7" s="7">
        <v>2027</v>
      </c>
      <c r="W7" s="459"/>
      <c r="X7" s="433"/>
    </row>
    <row r="8" spans="1:31" x14ac:dyDescent="0.25">
      <c r="A8" s="8">
        <v>1</v>
      </c>
      <c r="B8" s="8">
        <v>2</v>
      </c>
      <c r="C8" s="8">
        <v>3</v>
      </c>
      <c r="D8" s="8">
        <v>4</v>
      </c>
      <c r="E8" s="8">
        <v>5</v>
      </c>
      <c r="F8" s="512">
        <v>6</v>
      </c>
      <c r="G8" s="513"/>
      <c r="H8" s="513"/>
      <c r="I8" s="513"/>
      <c r="J8" s="514"/>
      <c r="K8" s="515">
        <v>7</v>
      </c>
      <c r="L8" s="516"/>
      <c r="M8" s="516"/>
      <c r="N8" s="516"/>
      <c r="O8" s="517"/>
      <c r="P8" s="512">
        <v>8</v>
      </c>
      <c r="Q8" s="513"/>
      <c r="R8" s="513"/>
      <c r="S8" s="513"/>
      <c r="T8" s="513"/>
      <c r="U8" s="8">
        <v>9</v>
      </c>
      <c r="V8" s="7">
        <v>10</v>
      </c>
      <c r="W8" s="8">
        <v>11</v>
      </c>
      <c r="X8" s="9">
        <v>12</v>
      </c>
    </row>
    <row r="9" spans="1:31" ht="33" customHeight="1" x14ac:dyDescent="0.25">
      <c r="A9" s="518" t="s">
        <v>138</v>
      </c>
      <c r="B9" s="519"/>
      <c r="C9" s="519"/>
      <c r="D9" s="519"/>
      <c r="E9" s="519"/>
      <c r="F9" s="519"/>
      <c r="G9" s="519"/>
      <c r="H9" s="519"/>
      <c r="I9" s="519"/>
      <c r="J9" s="519"/>
      <c r="K9" s="519"/>
      <c r="L9" s="519"/>
      <c r="M9" s="519"/>
      <c r="N9" s="519"/>
      <c r="O9" s="519"/>
      <c r="P9" s="519"/>
      <c r="Q9" s="519"/>
      <c r="R9" s="519"/>
      <c r="S9" s="519"/>
      <c r="T9" s="519"/>
      <c r="U9" s="519"/>
      <c r="V9" s="519"/>
      <c r="W9" s="520"/>
      <c r="X9" s="10"/>
    </row>
    <row r="10" spans="1:31" ht="27" customHeight="1" x14ac:dyDescent="0.25">
      <c r="A10" s="434" t="s">
        <v>11</v>
      </c>
      <c r="B10" s="337" t="s">
        <v>119</v>
      </c>
      <c r="C10" s="505" t="s">
        <v>91</v>
      </c>
      <c r="D10" s="10" t="s">
        <v>12</v>
      </c>
      <c r="E10" s="11">
        <f>E11+E12</f>
        <v>23237</v>
      </c>
      <c r="F10" s="325">
        <f>F11+F12</f>
        <v>6543</v>
      </c>
      <c r="G10" s="326"/>
      <c r="H10" s="326"/>
      <c r="I10" s="326"/>
      <c r="J10" s="327"/>
      <c r="K10" s="325">
        <f>K11+K12</f>
        <v>16694</v>
      </c>
      <c r="L10" s="326"/>
      <c r="M10" s="326"/>
      <c r="N10" s="326"/>
      <c r="O10" s="327"/>
      <c r="P10" s="325">
        <f>P11+P12</f>
        <v>0</v>
      </c>
      <c r="Q10" s="326"/>
      <c r="R10" s="326"/>
      <c r="S10" s="326"/>
      <c r="T10" s="326"/>
      <c r="U10" s="11">
        <f>U11+U12</f>
        <v>0</v>
      </c>
      <c r="V10" s="11">
        <f>V11+V12</f>
        <v>0</v>
      </c>
      <c r="W10" s="505"/>
      <c r="X10" s="423"/>
      <c r="Y10" s="3" cm="1">
        <f t="array" ref="Y10:AC10">K10-'[1]Приложение 1 (ред.4)'!K10:O10</f>
        <v>16694</v>
      </c>
      <c r="Z10" s="3">
        <v>16694</v>
      </c>
      <c r="AA10" s="2">
        <v>16694</v>
      </c>
      <c r="AB10" s="2">
        <v>16694</v>
      </c>
      <c r="AC10" s="2">
        <v>16694</v>
      </c>
      <c r="AE10" s="3"/>
    </row>
    <row r="11" spans="1:31" ht="56.25" customHeight="1" x14ac:dyDescent="0.25">
      <c r="A11" s="434"/>
      <c r="B11" s="337"/>
      <c r="C11" s="505"/>
      <c r="D11" s="10" t="s">
        <v>13</v>
      </c>
      <c r="E11" s="11">
        <f>SUM(F11:V11)</f>
        <v>22074</v>
      </c>
      <c r="F11" s="325">
        <f>F14</f>
        <v>6215</v>
      </c>
      <c r="G11" s="326"/>
      <c r="H11" s="326"/>
      <c r="I11" s="326"/>
      <c r="J11" s="327"/>
      <c r="K11" s="325">
        <f t="shared" ref="K11:V12" si="0">K14</f>
        <v>15859</v>
      </c>
      <c r="L11" s="326"/>
      <c r="M11" s="326"/>
      <c r="N11" s="326"/>
      <c r="O11" s="327"/>
      <c r="P11" s="325">
        <f t="shared" si="0"/>
        <v>0</v>
      </c>
      <c r="Q11" s="326"/>
      <c r="R11" s="326"/>
      <c r="S11" s="326"/>
      <c r="T11" s="326"/>
      <c r="U11" s="11">
        <f t="shared" si="0"/>
        <v>0</v>
      </c>
      <c r="V11" s="11">
        <f t="shared" si="0"/>
        <v>0</v>
      </c>
      <c r="W11" s="505"/>
      <c r="X11" s="423"/>
      <c r="Y11" s="3" cm="1">
        <f t="array" ref="Y11:AC11">K11-'[1]Приложение 1 (ред.4)'!K11:O11</f>
        <v>15859</v>
      </c>
      <c r="Z11" s="2">
        <v>15859</v>
      </c>
      <c r="AA11" s="2">
        <v>15859</v>
      </c>
      <c r="AB11" s="2">
        <v>15859</v>
      </c>
      <c r="AC11" s="2">
        <v>15859</v>
      </c>
      <c r="AE11" s="3"/>
    </row>
    <row r="12" spans="1:31" ht="47.25" x14ac:dyDescent="0.25">
      <c r="A12" s="434"/>
      <c r="B12" s="337"/>
      <c r="C12" s="505"/>
      <c r="D12" s="10" t="s">
        <v>14</v>
      </c>
      <c r="E12" s="11">
        <f>SUM(F12:V12)</f>
        <v>1163</v>
      </c>
      <c r="F12" s="325">
        <f>F15</f>
        <v>328</v>
      </c>
      <c r="G12" s="326"/>
      <c r="H12" s="326"/>
      <c r="I12" s="326"/>
      <c r="J12" s="327"/>
      <c r="K12" s="325">
        <f t="shared" si="0"/>
        <v>835</v>
      </c>
      <c r="L12" s="326"/>
      <c r="M12" s="326"/>
      <c r="N12" s="326"/>
      <c r="O12" s="327"/>
      <c r="P12" s="325">
        <f t="shared" si="0"/>
        <v>0</v>
      </c>
      <c r="Q12" s="326"/>
      <c r="R12" s="326"/>
      <c r="S12" s="326"/>
      <c r="T12" s="326"/>
      <c r="U12" s="11">
        <f t="shared" si="0"/>
        <v>0</v>
      </c>
      <c r="V12" s="11">
        <f t="shared" si="0"/>
        <v>0</v>
      </c>
      <c r="W12" s="505"/>
      <c r="X12" s="423"/>
      <c r="Y12" s="3" cm="1">
        <f t="array" ref="Y12:AC12">K12-'[1]Приложение 1 (ред.4)'!K12:O12</f>
        <v>835</v>
      </c>
      <c r="Z12" s="2">
        <v>835</v>
      </c>
      <c r="AA12" s="2">
        <v>835</v>
      </c>
      <c r="AB12" s="2">
        <v>835</v>
      </c>
      <c r="AC12" s="2">
        <v>835</v>
      </c>
      <c r="AE12" s="3"/>
    </row>
    <row r="13" spans="1:31" ht="18.75" customHeight="1" x14ac:dyDescent="0.25">
      <c r="A13" s="342" t="s">
        <v>15</v>
      </c>
      <c r="B13" s="433" t="s">
        <v>90</v>
      </c>
      <c r="C13" s="460" t="s">
        <v>91</v>
      </c>
      <c r="D13" s="12" t="s">
        <v>12</v>
      </c>
      <c r="E13" s="13">
        <f>SUM(E14:E15)</f>
        <v>23237</v>
      </c>
      <c r="F13" s="430">
        <f>SUM(F14:F15)</f>
        <v>6543</v>
      </c>
      <c r="G13" s="431"/>
      <c r="H13" s="431"/>
      <c r="I13" s="431"/>
      <c r="J13" s="432"/>
      <c r="K13" s="430">
        <f>SUM(K14:K15)</f>
        <v>16694</v>
      </c>
      <c r="L13" s="431"/>
      <c r="M13" s="431"/>
      <c r="N13" s="431"/>
      <c r="O13" s="432"/>
      <c r="P13" s="430">
        <f>SUM(P14:P15)</f>
        <v>0</v>
      </c>
      <c r="Q13" s="431"/>
      <c r="R13" s="431"/>
      <c r="S13" s="431"/>
      <c r="T13" s="431"/>
      <c r="U13" s="13">
        <f>SUM(U14:U15)</f>
        <v>0</v>
      </c>
      <c r="V13" s="13">
        <f>SUM(V14:V15)</f>
        <v>0</v>
      </c>
      <c r="W13" s="459" t="s">
        <v>104</v>
      </c>
      <c r="X13" s="433" t="s">
        <v>120</v>
      </c>
      <c r="Y13" s="3" cm="1">
        <f t="array" ref="Y13:AC13">K13-'[1]Приложение 1 (ред.4)'!K13:O13</f>
        <v>16694</v>
      </c>
      <c r="Z13" s="2">
        <v>16694</v>
      </c>
      <c r="AA13" s="2">
        <v>16694</v>
      </c>
      <c r="AB13" s="2">
        <v>16694</v>
      </c>
      <c r="AC13" s="2">
        <v>16694</v>
      </c>
      <c r="AE13" s="3"/>
    </row>
    <row r="14" spans="1:31" ht="37.5" customHeight="1" x14ac:dyDescent="0.25">
      <c r="A14" s="343"/>
      <c r="B14" s="433"/>
      <c r="C14" s="460"/>
      <c r="D14" s="12" t="s">
        <v>13</v>
      </c>
      <c r="E14" s="13">
        <f>SUM(F14:V14)</f>
        <v>22074</v>
      </c>
      <c r="F14" s="430">
        <v>6215</v>
      </c>
      <c r="G14" s="431"/>
      <c r="H14" s="431"/>
      <c r="I14" s="431"/>
      <c r="J14" s="432"/>
      <c r="K14" s="430">
        <v>15859</v>
      </c>
      <c r="L14" s="431"/>
      <c r="M14" s="431"/>
      <c r="N14" s="431"/>
      <c r="O14" s="432"/>
      <c r="P14" s="430">
        <v>0</v>
      </c>
      <c r="Q14" s="431"/>
      <c r="R14" s="431"/>
      <c r="S14" s="431"/>
      <c r="T14" s="431"/>
      <c r="U14" s="13">
        <v>0</v>
      </c>
      <c r="V14" s="13">
        <v>0</v>
      </c>
      <c r="W14" s="459"/>
      <c r="X14" s="433"/>
      <c r="Y14" s="3" cm="1">
        <f t="array" ref="Y14:AC14">K14-'[1]Приложение 1 (ред.4)'!K14:O14</f>
        <v>15859</v>
      </c>
      <c r="Z14" s="2">
        <v>15859</v>
      </c>
      <c r="AA14" s="2">
        <v>15859</v>
      </c>
      <c r="AB14" s="2">
        <v>15859</v>
      </c>
      <c r="AC14" s="2">
        <v>15859</v>
      </c>
      <c r="AE14" s="3"/>
    </row>
    <row r="15" spans="1:31" ht="49.5" customHeight="1" x14ac:dyDescent="0.25">
      <c r="A15" s="343"/>
      <c r="B15" s="433"/>
      <c r="C15" s="460"/>
      <c r="D15" s="12" t="s">
        <v>14</v>
      </c>
      <c r="E15" s="13">
        <f>SUM(F15:V15)</f>
        <v>1163</v>
      </c>
      <c r="F15" s="430">
        <v>328</v>
      </c>
      <c r="G15" s="431"/>
      <c r="H15" s="431"/>
      <c r="I15" s="431"/>
      <c r="J15" s="432"/>
      <c r="K15" s="430">
        <v>835</v>
      </c>
      <c r="L15" s="431"/>
      <c r="M15" s="431"/>
      <c r="N15" s="431"/>
      <c r="O15" s="432"/>
      <c r="P15" s="430">
        <v>0</v>
      </c>
      <c r="Q15" s="431"/>
      <c r="R15" s="431"/>
      <c r="S15" s="431"/>
      <c r="T15" s="431"/>
      <c r="U15" s="13">
        <v>0</v>
      </c>
      <c r="V15" s="13">
        <v>0</v>
      </c>
      <c r="W15" s="459"/>
      <c r="X15" s="433"/>
      <c r="Y15" s="3" cm="1">
        <f t="array" ref="Y15:AC15">K15-'[1]Приложение 1 (ред.4)'!K15:O15</f>
        <v>835</v>
      </c>
      <c r="Z15" s="2">
        <v>835</v>
      </c>
      <c r="AA15" s="2">
        <v>835</v>
      </c>
      <c r="AB15" s="2">
        <v>835</v>
      </c>
      <c r="AC15" s="2">
        <v>835</v>
      </c>
      <c r="AE15" s="3"/>
    </row>
    <row r="16" spans="1:31" x14ac:dyDescent="0.25">
      <c r="A16" s="343"/>
      <c r="B16" s="499" t="s">
        <v>133</v>
      </c>
      <c r="C16" s="459" t="s">
        <v>124</v>
      </c>
      <c r="D16" s="424" t="s">
        <v>124</v>
      </c>
      <c r="E16" s="447" t="s">
        <v>5</v>
      </c>
      <c r="F16" s="449" t="s">
        <v>125</v>
      </c>
      <c r="G16" s="449" t="s">
        <v>126</v>
      </c>
      <c r="H16" s="449"/>
      <c r="I16" s="449"/>
      <c r="J16" s="449"/>
      <c r="K16" s="450" t="s">
        <v>149</v>
      </c>
      <c r="L16" s="452" t="s">
        <v>190</v>
      </c>
      <c r="M16" s="453"/>
      <c r="N16" s="453"/>
      <c r="O16" s="454"/>
      <c r="P16" s="72" t="s">
        <v>82</v>
      </c>
      <c r="Q16" s="452" t="s">
        <v>190</v>
      </c>
      <c r="R16" s="453"/>
      <c r="S16" s="453"/>
      <c r="T16" s="454"/>
      <c r="U16" s="450">
        <v>2026</v>
      </c>
      <c r="V16" s="450">
        <v>2027</v>
      </c>
      <c r="W16" s="352" t="s">
        <v>124</v>
      </c>
      <c r="X16" s="352" t="s">
        <v>124</v>
      </c>
      <c r="Y16" s="3" t="e" cm="1">
        <f t="array" ref="Y16:AC16">K16-'[1]Приложение 1 (ред.4)'!K16:O16</f>
        <v>#VALUE!</v>
      </c>
      <c r="Z16" s="2" t="e">
        <v>#VALUE!</v>
      </c>
      <c r="AA16" s="2" t="e">
        <v>#VALUE!</v>
      </c>
      <c r="AB16" s="2" t="e">
        <v>#VALUE!</v>
      </c>
      <c r="AC16" s="2" t="e">
        <v>#VALUE!</v>
      </c>
      <c r="AE16" s="3"/>
    </row>
    <row r="17" spans="1:31" ht="31.5" x14ac:dyDescent="0.25">
      <c r="A17" s="343"/>
      <c r="B17" s="500"/>
      <c r="C17" s="459"/>
      <c r="D17" s="425"/>
      <c r="E17" s="448"/>
      <c r="F17" s="449"/>
      <c r="G17" s="14" t="s">
        <v>127</v>
      </c>
      <c r="H17" s="14" t="s">
        <v>128</v>
      </c>
      <c r="I17" s="14" t="s">
        <v>129</v>
      </c>
      <c r="J17" s="14" t="s">
        <v>130</v>
      </c>
      <c r="K17" s="451"/>
      <c r="L17" s="63" t="s">
        <v>191</v>
      </c>
      <c r="M17" s="63" t="s">
        <v>192</v>
      </c>
      <c r="N17" s="63" t="s">
        <v>193</v>
      </c>
      <c r="O17" s="63" t="s">
        <v>194</v>
      </c>
      <c r="P17" s="63" t="s">
        <v>221</v>
      </c>
      <c r="Q17" s="63" t="s">
        <v>191</v>
      </c>
      <c r="R17" s="63" t="s">
        <v>192</v>
      </c>
      <c r="S17" s="63" t="s">
        <v>193</v>
      </c>
      <c r="T17" s="63" t="s">
        <v>194</v>
      </c>
      <c r="U17" s="451"/>
      <c r="V17" s="451"/>
      <c r="W17" s="353"/>
      <c r="X17" s="353"/>
      <c r="Y17" s="3" cm="1">
        <f t="array" ref="Y17:AC17">K17-'[1]Приложение 1 (ред.4)'!K17:O17</f>
        <v>0</v>
      </c>
      <c r="Z17" s="2" t="e">
        <v>#VALUE!</v>
      </c>
      <c r="AA17" s="2" t="e">
        <v>#VALUE!</v>
      </c>
      <c r="AB17" s="2" t="e">
        <v>#VALUE!</v>
      </c>
      <c r="AC17" s="2" t="e">
        <v>#VALUE!</v>
      </c>
      <c r="AE17" s="3"/>
    </row>
    <row r="18" spans="1:31" x14ac:dyDescent="0.25">
      <c r="A18" s="344"/>
      <c r="B18" s="501"/>
      <c r="C18" s="459"/>
      <c r="D18" s="426"/>
      <c r="E18" s="15">
        <v>1</v>
      </c>
      <c r="F18" s="8">
        <v>1</v>
      </c>
      <c r="G18" s="8" t="s">
        <v>131</v>
      </c>
      <c r="H18" s="8" t="s">
        <v>131</v>
      </c>
      <c r="I18" s="8" t="s">
        <v>131</v>
      </c>
      <c r="J18" s="8">
        <v>1</v>
      </c>
      <c r="K18" s="8">
        <v>1</v>
      </c>
      <c r="L18" s="8" t="s">
        <v>131</v>
      </c>
      <c r="M18" s="8" t="s">
        <v>131</v>
      </c>
      <c r="N18" s="8" t="s">
        <v>131</v>
      </c>
      <c r="O18" s="8">
        <v>1</v>
      </c>
      <c r="P18" s="8">
        <v>1</v>
      </c>
      <c r="Q18" s="8" t="s">
        <v>131</v>
      </c>
      <c r="R18" s="8" t="s">
        <v>131</v>
      </c>
      <c r="S18" s="8" t="s">
        <v>131</v>
      </c>
      <c r="T18" s="8">
        <v>1</v>
      </c>
      <c r="U18" s="15">
        <v>1</v>
      </c>
      <c r="V18" s="17">
        <v>1</v>
      </c>
      <c r="W18" s="354"/>
      <c r="X18" s="354"/>
      <c r="Y18" s="3" cm="1">
        <f t="array" ref="Y18:AC18">K18-'[1]Приложение 1 (ред.4)'!K18:O18</f>
        <v>0</v>
      </c>
      <c r="Z18" s="2" t="e">
        <v>#VALUE!</v>
      </c>
      <c r="AA18" s="2" t="e">
        <v>#VALUE!</v>
      </c>
      <c r="AB18" s="2" t="e">
        <v>#VALUE!</v>
      </c>
      <c r="AC18" s="2">
        <v>0</v>
      </c>
      <c r="AE18" s="3"/>
    </row>
    <row r="19" spans="1:31" ht="29.25" customHeight="1" x14ac:dyDescent="0.25">
      <c r="A19" s="434" t="s">
        <v>17</v>
      </c>
      <c r="B19" s="337" t="s">
        <v>219</v>
      </c>
      <c r="C19" s="505" t="s">
        <v>91</v>
      </c>
      <c r="D19" s="10" t="s">
        <v>12</v>
      </c>
      <c r="E19" s="11">
        <f t="shared" ref="E19:E24" si="1">SUM(F19:V19)</f>
        <v>3995</v>
      </c>
      <c r="F19" s="325">
        <f>F20+F21</f>
        <v>0</v>
      </c>
      <c r="G19" s="326"/>
      <c r="H19" s="326"/>
      <c r="I19" s="326"/>
      <c r="J19" s="327"/>
      <c r="K19" s="325">
        <f t="shared" ref="K19:V19" si="2">K20+K21</f>
        <v>845</v>
      </c>
      <c r="L19" s="326"/>
      <c r="M19" s="326"/>
      <c r="N19" s="326"/>
      <c r="O19" s="327"/>
      <c r="P19" s="325">
        <f t="shared" si="2"/>
        <v>1050</v>
      </c>
      <c r="Q19" s="326"/>
      <c r="R19" s="326"/>
      <c r="S19" s="326"/>
      <c r="T19" s="327"/>
      <c r="U19" s="11">
        <f t="shared" si="2"/>
        <v>1050</v>
      </c>
      <c r="V19" s="11">
        <f t="shared" si="2"/>
        <v>1050</v>
      </c>
      <c r="W19" s="505"/>
      <c r="X19" s="423"/>
      <c r="Y19" s="3" cm="1">
        <f t="array" ref="Y19:AC19">K19-'[1]Приложение 1 (ред.4)'!K19:O19</f>
        <v>0</v>
      </c>
      <c r="Z19" s="2">
        <v>845</v>
      </c>
      <c r="AA19" s="3">
        <v>845</v>
      </c>
      <c r="AB19" s="3">
        <v>845</v>
      </c>
      <c r="AC19" s="3">
        <v>845</v>
      </c>
      <c r="AD19" s="3"/>
      <c r="AE19" s="3"/>
    </row>
    <row r="20" spans="1:31" ht="48" customHeight="1" x14ac:dyDescent="0.25">
      <c r="A20" s="434"/>
      <c r="B20" s="337"/>
      <c r="C20" s="505"/>
      <c r="D20" s="10" t="s">
        <v>13</v>
      </c>
      <c r="E20" s="11">
        <f t="shared" si="1"/>
        <v>0</v>
      </c>
      <c r="F20" s="325">
        <f>F23</f>
        <v>0</v>
      </c>
      <c r="G20" s="326"/>
      <c r="H20" s="326"/>
      <c r="I20" s="326"/>
      <c r="J20" s="327"/>
      <c r="K20" s="325">
        <f t="shared" ref="K20:V21" si="3">K23</f>
        <v>0</v>
      </c>
      <c r="L20" s="326"/>
      <c r="M20" s="326"/>
      <c r="N20" s="326"/>
      <c r="O20" s="327"/>
      <c r="P20" s="325">
        <f t="shared" si="3"/>
        <v>0</v>
      </c>
      <c r="Q20" s="326"/>
      <c r="R20" s="326"/>
      <c r="S20" s="326"/>
      <c r="T20" s="327"/>
      <c r="U20" s="11">
        <f t="shared" si="3"/>
        <v>0</v>
      </c>
      <c r="V20" s="11">
        <f t="shared" si="3"/>
        <v>0</v>
      </c>
      <c r="W20" s="505"/>
      <c r="X20" s="423"/>
      <c r="Y20" s="3" cm="1">
        <f t="array" ref="Y20:AC20">K20-'[1]Приложение 1 (ред.4)'!K20:O20</f>
        <v>0</v>
      </c>
      <c r="Z20" s="2">
        <v>0</v>
      </c>
      <c r="AA20" s="3">
        <v>0</v>
      </c>
      <c r="AB20" s="3">
        <v>0</v>
      </c>
      <c r="AC20" s="3">
        <v>0</v>
      </c>
      <c r="AD20" s="3"/>
      <c r="AE20" s="3"/>
    </row>
    <row r="21" spans="1:31" ht="54.75" customHeight="1" x14ac:dyDescent="0.25">
      <c r="A21" s="434"/>
      <c r="B21" s="337"/>
      <c r="C21" s="505"/>
      <c r="D21" s="10" t="s">
        <v>14</v>
      </c>
      <c r="E21" s="11">
        <f t="shared" si="1"/>
        <v>3995</v>
      </c>
      <c r="F21" s="325">
        <f>F24</f>
        <v>0</v>
      </c>
      <c r="G21" s="326"/>
      <c r="H21" s="326"/>
      <c r="I21" s="326"/>
      <c r="J21" s="327"/>
      <c r="K21" s="325">
        <f t="shared" si="3"/>
        <v>845</v>
      </c>
      <c r="L21" s="326"/>
      <c r="M21" s="326"/>
      <c r="N21" s="326"/>
      <c r="O21" s="327"/>
      <c r="P21" s="325">
        <f t="shared" si="3"/>
        <v>1050</v>
      </c>
      <c r="Q21" s="326"/>
      <c r="R21" s="326"/>
      <c r="S21" s="326"/>
      <c r="T21" s="327"/>
      <c r="U21" s="11">
        <f t="shared" si="3"/>
        <v>1050</v>
      </c>
      <c r="V21" s="11">
        <f t="shared" si="3"/>
        <v>1050</v>
      </c>
      <c r="W21" s="505"/>
      <c r="X21" s="423"/>
      <c r="Y21" s="3" cm="1">
        <f t="array" ref="Y21:AC21">K21-'[1]Приложение 1 (ред.4)'!K21:O21</f>
        <v>0</v>
      </c>
      <c r="Z21" s="2">
        <v>845</v>
      </c>
      <c r="AA21" s="3">
        <v>845</v>
      </c>
      <c r="AB21" s="3">
        <v>845</v>
      </c>
      <c r="AC21" s="3">
        <v>845</v>
      </c>
      <c r="AD21" s="3"/>
      <c r="AE21" s="3"/>
    </row>
    <row r="22" spans="1:31" ht="18.75" customHeight="1" x14ac:dyDescent="0.25">
      <c r="A22" s="342" t="s">
        <v>44</v>
      </c>
      <c r="B22" s="433" t="s">
        <v>220</v>
      </c>
      <c r="C22" s="460" t="s">
        <v>91</v>
      </c>
      <c r="D22" s="12" t="s">
        <v>12</v>
      </c>
      <c r="E22" s="13">
        <f t="shared" si="1"/>
        <v>3995</v>
      </c>
      <c r="F22" s="430">
        <f>F23+F24</f>
        <v>0</v>
      </c>
      <c r="G22" s="431"/>
      <c r="H22" s="431"/>
      <c r="I22" s="431"/>
      <c r="J22" s="432"/>
      <c r="K22" s="430">
        <f>K23+K24</f>
        <v>845</v>
      </c>
      <c r="L22" s="431"/>
      <c r="M22" s="431"/>
      <c r="N22" s="431"/>
      <c r="O22" s="432"/>
      <c r="P22" s="430">
        <f>P23+P24</f>
        <v>1050</v>
      </c>
      <c r="Q22" s="431"/>
      <c r="R22" s="431"/>
      <c r="S22" s="431"/>
      <c r="T22" s="432"/>
      <c r="U22" s="13">
        <f>U23+U24</f>
        <v>1050</v>
      </c>
      <c r="V22" s="13">
        <f>V23+V24</f>
        <v>1050</v>
      </c>
      <c r="W22" s="459" t="s">
        <v>104</v>
      </c>
      <c r="X22" s="427" t="s">
        <v>121</v>
      </c>
      <c r="Y22" s="3" cm="1">
        <f t="array" ref="Y22:AC22">K22-'[1]Приложение 1 (ред.4)'!K22:O22</f>
        <v>0</v>
      </c>
      <c r="Z22" s="2">
        <v>845</v>
      </c>
      <c r="AA22" s="3">
        <v>845</v>
      </c>
      <c r="AB22" s="3">
        <v>845</v>
      </c>
      <c r="AC22" s="3">
        <v>845</v>
      </c>
      <c r="AD22" s="3"/>
      <c r="AE22" s="3"/>
    </row>
    <row r="23" spans="1:31" ht="31.5" x14ac:dyDescent="0.25">
      <c r="A23" s="343"/>
      <c r="B23" s="433"/>
      <c r="C23" s="460"/>
      <c r="D23" s="12" t="s">
        <v>13</v>
      </c>
      <c r="E23" s="13">
        <f t="shared" si="1"/>
        <v>0</v>
      </c>
      <c r="F23" s="430">
        <v>0</v>
      </c>
      <c r="G23" s="431"/>
      <c r="H23" s="431"/>
      <c r="I23" s="431"/>
      <c r="J23" s="432"/>
      <c r="K23" s="430">
        <v>0</v>
      </c>
      <c r="L23" s="431"/>
      <c r="M23" s="431"/>
      <c r="N23" s="431"/>
      <c r="O23" s="432"/>
      <c r="P23" s="430">
        <v>0</v>
      </c>
      <c r="Q23" s="431"/>
      <c r="R23" s="431"/>
      <c r="S23" s="431"/>
      <c r="T23" s="432"/>
      <c r="U23" s="13">
        <v>0</v>
      </c>
      <c r="V23" s="13">
        <v>0</v>
      </c>
      <c r="W23" s="459"/>
      <c r="X23" s="428"/>
      <c r="Y23" s="3" cm="1">
        <f t="array" ref="Y23:AC23">K23-'[1]Приложение 1 (ред.4)'!K23:O23</f>
        <v>0</v>
      </c>
      <c r="Z23" s="2">
        <v>0</v>
      </c>
      <c r="AA23" s="3">
        <v>0</v>
      </c>
      <c r="AB23" s="3">
        <v>0</v>
      </c>
      <c r="AC23" s="3">
        <v>0</v>
      </c>
      <c r="AD23" s="3"/>
      <c r="AE23" s="3"/>
    </row>
    <row r="24" spans="1:31" ht="96" customHeight="1" x14ac:dyDescent="0.25">
      <c r="A24" s="343"/>
      <c r="B24" s="433"/>
      <c r="C24" s="460"/>
      <c r="D24" s="12" t="s">
        <v>14</v>
      </c>
      <c r="E24" s="13">
        <f t="shared" si="1"/>
        <v>3995</v>
      </c>
      <c r="F24" s="430">
        <v>0</v>
      </c>
      <c r="G24" s="431"/>
      <c r="H24" s="431"/>
      <c r="I24" s="431"/>
      <c r="J24" s="432"/>
      <c r="K24" s="430">
        <v>845</v>
      </c>
      <c r="L24" s="431"/>
      <c r="M24" s="431"/>
      <c r="N24" s="431"/>
      <c r="O24" s="432"/>
      <c r="P24" s="430">
        <v>1050</v>
      </c>
      <c r="Q24" s="431"/>
      <c r="R24" s="431"/>
      <c r="S24" s="431"/>
      <c r="T24" s="432"/>
      <c r="U24" s="13">
        <v>1050</v>
      </c>
      <c r="V24" s="13">
        <v>1050</v>
      </c>
      <c r="W24" s="459"/>
      <c r="X24" s="428"/>
      <c r="Y24" s="3" cm="1">
        <f t="array" ref="Y24:AC24">K24-'[1]Приложение 1 (ред.4)'!K24:O24</f>
        <v>0</v>
      </c>
      <c r="Z24" s="2">
        <v>845</v>
      </c>
      <c r="AA24" s="3">
        <v>845</v>
      </c>
      <c r="AB24" s="3">
        <v>845</v>
      </c>
      <c r="AC24" s="3">
        <v>845</v>
      </c>
      <c r="AD24" s="3"/>
      <c r="AE24" s="3"/>
    </row>
    <row r="25" spans="1:31" x14ac:dyDescent="0.25">
      <c r="A25" s="343"/>
      <c r="B25" s="499" t="s">
        <v>134</v>
      </c>
      <c r="C25" s="459" t="s">
        <v>124</v>
      </c>
      <c r="D25" s="424" t="s">
        <v>124</v>
      </c>
      <c r="E25" s="447" t="s">
        <v>5</v>
      </c>
      <c r="F25" s="447" t="s">
        <v>125</v>
      </c>
      <c r="G25" s="449" t="s">
        <v>126</v>
      </c>
      <c r="H25" s="449"/>
      <c r="I25" s="449"/>
      <c r="J25" s="449"/>
      <c r="K25" s="450" t="s">
        <v>149</v>
      </c>
      <c r="L25" s="452" t="s">
        <v>190</v>
      </c>
      <c r="M25" s="453"/>
      <c r="N25" s="453"/>
      <c r="O25" s="454"/>
      <c r="P25" s="72" t="s">
        <v>82</v>
      </c>
      <c r="Q25" s="452" t="s">
        <v>190</v>
      </c>
      <c r="R25" s="453"/>
      <c r="S25" s="453"/>
      <c r="T25" s="454"/>
      <c r="U25" s="450">
        <v>2026</v>
      </c>
      <c r="V25" s="450">
        <v>2027</v>
      </c>
      <c r="W25" s="352" t="s">
        <v>124</v>
      </c>
      <c r="X25" s="428"/>
      <c r="Y25" s="3" t="e" cm="1">
        <f t="array" ref="Y25:AC25">K25-'[1]Приложение 1 (ред.4)'!K25:O25</f>
        <v>#VALUE!</v>
      </c>
      <c r="Z25" s="2" t="e">
        <v>#VALUE!</v>
      </c>
      <c r="AA25" s="3" t="e">
        <v>#VALUE!</v>
      </c>
      <c r="AB25" s="3" t="e">
        <v>#VALUE!</v>
      </c>
      <c r="AC25" s="3" t="e">
        <v>#VALUE!</v>
      </c>
      <c r="AD25" s="3"/>
      <c r="AE25" s="3"/>
    </row>
    <row r="26" spans="1:31" ht="31.5" x14ac:dyDescent="0.25">
      <c r="A26" s="343"/>
      <c r="B26" s="500"/>
      <c r="C26" s="459"/>
      <c r="D26" s="425"/>
      <c r="E26" s="448"/>
      <c r="F26" s="448"/>
      <c r="G26" s="14" t="s">
        <v>127</v>
      </c>
      <c r="H26" s="14" t="s">
        <v>128</v>
      </c>
      <c r="I26" s="14" t="s">
        <v>129</v>
      </c>
      <c r="J26" s="14" t="s">
        <v>130</v>
      </c>
      <c r="K26" s="451"/>
      <c r="L26" s="63" t="s">
        <v>191</v>
      </c>
      <c r="M26" s="63" t="s">
        <v>192</v>
      </c>
      <c r="N26" s="63" t="s">
        <v>193</v>
      </c>
      <c r="O26" s="63" t="s">
        <v>194</v>
      </c>
      <c r="P26" s="63" t="s">
        <v>221</v>
      </c>
      <c r="Q26" s="63" t="s">
        <v>191</v>
      </c>
      <c r="R26" s="63" t="s">
        <v>192</v>
      </c>
      <c r="S26" s="63" t="s">
        <v>193</v>
      </c>
      <c r="T26" s="63" t="s">
        <v>194</v>
      </c>
      <c r="U26" s="451"/>
      <c r="V26" s="451"/>
      <c r="W26" s="353"/>
      <c r="X26" s="428"/>
      <c r="Y26" s="3" cm="1">
        <f t="array" ref="Y26:AC26">K26-'[1]Приложение 1 (ред.4)'!K26:O26</f>
        <v>0</v>
      </c>
      <c r="Z26" s="2" t="e">
        <v>#VALUE!</v>
      </c>
      <c r="AA26" s="3" t="e">
        <v>#VALUE!</v>
      </c>
      <c r="AB26" s="3" t="e">
        <v>#VALUE!</v>
      </c>
      <c r="AC26" s="3" t="e">
        <v>#VALUE!</v>
      </c>
      <c r="AD26" s="3"/>
      <c r="AE26" s="3"/>
    </row>
    <row r="27" spans="1:31" ht="45.75" customHeight="1" x14ac:dyDescent="0.25">
      <c r="A27" s="344"/>
      <c r="B27" s="501"/>
      <c r="C27" s="459"/>
      <c r="D27" s="426"/>
      <c r="E27" s="15">
        <v>1</v>
      </c>
      <c r="F27" s="18">
        <v>1</v>
      </c>
      <c r="G27" s="8">
        <v>1</v>
      </c>
      <c r="H27" s="8">
        <v>1</v>
      </c>
      <c r="I27" s="8">
        <v>1</v>
      </c>
      <c r="J27" s="8">
        <v>1</v>
      </c>
      <c r="K27" s="8">
        <v>1</v>
      </c>
      <c r="L27" s="8">
        <v>1</v>
      </c>
      <c r="M27" s="8">
        <v>1</v>
      </c>
      <c r="N27" s="8">
        <v>1</v>
      </c>
      <c r="O27" s="8">
        <v>1</v>
      </c>
      <c r="P27" s="8">
        <v>1</v>
      </c>
      <c r="Q27" s="8">
        <v>1</v>
      </c>
      <c r="R27" s="8">
        <v>1</v>
      </c>
      <c r="S27" s="8">
        <v>1</v>
      </c>
      <c r="T27" s="8">
        <v>1</v>
      </c>
      <c r="U27" s="15">
        <v>1</v>
      </c>
      <c r="V27" s="17">
        <v>1</v>
      </c>
      <c r="W27" s="354"/>
      <c r="X27" s="429"/>
      <c r="Y27" s="3" cm="1">
        <f t="array" ref="Y27:AC27">K27-'[1]Приложение 1 (ред.4)'!K27:O27</f>
        <v>0</v>
      </c>
      <c r="Z27" s="2">
        <v>0</v>
      </c>
      <c r="AA27" s="3">
        <v>0</v>
      </c>
      <c r="AB27" s="3">
        <v>0</v>
      </c>
      <c r="AC27" s="3">
        <v>0</v>
      </c>
      <c r="AD27" s="3"/>
      <c r="AE27" s="3"/>
    </row>
    <row r="28" spans="1:31" ht="18.75" hidden="1" customHeight="1" x14ac:dyDescent="0.25">
      <c r="A28" s="342" t="s">
        <v>163</v>
      </c>
      <c r="B28" s="433" t="s">
        <v>217</v>
      </c>
      <c r="C28" s="460" t="s">
        <v>91</v>
      </c>
      <c r="D28" s="12" t="s">
        <v>12</v>
      </c>
      <c r="E28" s="13">
        <f>SUM(F28:V28)</f>
        <v>0</v>
      </c>
      <c r="F28" s="430">
        <f>F29+F30</f>
        <v>0</v>
      </c>
      <c r="G28" s="431"/>
      <c r="H28" s="431"/>
      <c r="I28" s="431"/>
      <c r="J28" s="432"/>
      <c r="K28" s="430">
        <f>K29+K30</f>
        <v>0</v>
      </c>
      <c r="L28" s="431"/>
      <c r="M28" s="431"/>
      <c r="N28" s="431"/>
      <c r="O28" s="432"/>
      <c r="P28" s="13">
        <f>P29+P30</f>
        <v>0</v>
      </c>
      <c r="Q28" s="13"/>
      <c r="R28" s="13"/>
      <c r="S28" s="13"/>
      <c r="T28" s="13"/>
      <c r="U28" s="13">
        <f>U29+U30</f>
        <v>0</v>
      </c>
      <c r="V28" s="13">
        <f>V29+V30</f>
        <v>0</v>
      </c>
      <c r="W28" s="459" t="s">
        <v>104</v>
      </c>
      <c r="X28" s="427" t="s">
        <v>121</v>
      </c>
      <c r="Y28" s="3" cm="1">
        <f t="array" ref="Y28:AC28">K28-'[1]Приложение 1 (ред.4)'!K28:O28</f>
        <v>0</v>
      </c>
      <c r="Z28" s="2">
        <v>0</v>
      </c>
      <c r="AA28" s="3">
        <v>0</v>
      </c>
      <c r="AB28" s="3">
        <v>0</v>
      </c>
      <c r="AC28" s="3">
        <v>0</v>
      </c>
      <c r="AD28" s="3"/>
      <c r="AE28" s="3"/>
    </row>
    <row r="29" spans="1:31" ht="31.5" hidden="1" x14ac:dyDescent="0.25">
      <c r="A29" s="343"/>
      <c r="B29" s="433"/>
      <c r="C29" s="460"/>
      <c r="D29" s="12" t="s">
        <v>13</v>
      </c>
      <c r="E29" s="13">
        <f>SUM(F29:V29)</f>
        <v>0</v>
      </c>
      <c r="F29" s="430">
        <v>0</v>
      </c>
      <c r="G29" s="431"/>
      <c r="H29" s="431"/>
      <c r="I29" s="431"/>
      <c r="J29" s="432"/>
      <c r="K29" s="430">
        <v>0</v>
      </c>
      <c r="L29" s="431"/>
      <c r="M29" s="431"/>
      <c r="N29" s="431"/>
      <c r="O29" s="432"/>
      <c r="P29" s="13">
        <v>0</v>
      </c>
      <c r="Q29" s="13"/>
      <c r="R29" s="13"/>
      <c r="S29" s="13"/>
      <c r="T29" s="13"/>
      <c r="U29" s="13">
        <v>0</v>
      </c>
      <c r="V29" s="13">
        <v>0</v>
      </c>
      <c r="W29" s="459"/>
      <c r="X29" s="428"/>
      <c r="Y29" s="3" cm="1">
        <f t="array" ref="Y29:AC29">K29-'[1]Приложение 1 (ред.4)'!K29:O29</f>
        <v>0</v>
      </c>
      <c r="Z29" s="2">
        <v>0</v>
      </c>
      <c r="AA29" s="3">
        <v>0</v>
      </c>
      <c r="AB29" s="3">
        <v>0</v>
      </c>
      <c r="AC29" s="3">
        <v>0</v>
      </c>
      <c r="AD29" s="3"/>
      <c r="AE29" s="3"/>
    </row>
    <row r="30" spans="1:31" ht="47.25" hidden="1" x14ac:dyDescent="0.25">
      <c r="A30" s="343"/>
      <c r="B30" s="433"/>
      <c r="C30" s="460"/>
      <c r="D30" s="12" t="s">
        <v>14</v>
      </c>
      <c r="E30" s="13">
        <f>SUM(F30:V30)</f>
        <v>0</v>
      </c>
      <c r="F30" s="430">
        <v>0</v>
      </c>
      <c r="G30" s="431"/>
      <c r="H30" s="431"/>
      <c r="I30" s="431"/>
      <c r="J30" s="432"/>
      <c r="K30" s="430">
        <v>0</v>
      </c>
      <c r="L30" s="431"/>
      <c r="M30" s="431"/>
      <c r="N30" s="431"/>
      <c r="O30" s="432"/>
      <c r="P30" s="13">
        <v>0</v>
      </c>
      <c r="Q30" s="13"/>
      <c r="R30" s="13"/>
      <c r="S30" s="13"/>
      <c r="T30" s="13"/>
      <c r="U30" s="13">
        <v>0</v>
      </c>
      <c r="V30" s="13">
        <v>0</v>
      </c>
      <c r="W30" s="459"/>
      <c r="X30" s="428"/>
      <c r="Y30" s="3" cm="1">
        <f t="array" ref="Y30:AC30">K30-'[1]Приложение 1 (ред.4)'!K30:O30</f>
        <v>0</v>
      </c>
      <c r="Z30" s="2">
        <v>0</v>
      </c>
      <c r="AA30" s="3">
        <v>0</v>
      </c>
      <c r="AB30" s="3">
        <v>0</v>
      </c>
      <c r="AC30" s="3">
        <v>0</v>
      </c>
      <c r="AD30" s="3"/>
      <c r="AE30" s="3"/>
    </row>
    <row r="31" spans="1:31" hidden="1" x14ac:dyDescent="0.25">
      <c r="A31" s="343"/>
      <c r="B31" s="499" t="s">
        <v>201</v>
      </c>
      <c r="C31" s="459" t="s">
        <v>124</v>
      </c>
      <c r="D31" s="424" t="s">
        <v>124</v>
      </c>
      <c r="E31" s="447" t="s">
        <v>5</v>
      </c>
      <c r="F31" s="447" t="s">
        <v>125</v>
      </c>
      <c r="G31" s="449" t="s">
        <v>126</v>
      </c>
      <c r="H31" s="449"/>
      <c r="I31" s="449"/>
      <c r="J31" s="449"/>
      <c r="K31" s="450" t="s">
        <v>189</v>
      </c>
      <c r="L31" s="452" t="s">
        <v>190</v>
      </c>
      <c r="M31" s="453"/>
      <c r="N31" s="453"/>
      <c r="O31" s="454"/>
      <c r="P31" s="450">
        <v>2025</v>
      </c>
      <c r="Q31" s="72"/>
      <c r="R31" s="72"/>
      <c r="S31" s="72"/>
      <c r="T31" s="72"/>
      <c r="U31" s="450">
        <v>2026</v>
      </c>
      <c r="V31" s="450">
        <v>2027</v>
      </c>
      <c r="W31" s="352" t="s">
        <v>124</v>
      </c>
      <c r="X31" s="428"/>
      <c r="Y31" s="3" t="e" cm="1">
        <f t="array" ref="Y31:AC31">K31-'[1]Приложение 1 (ред.4)'!K31:O31</f>
        <v>#VALUE!</v>
      </c>
      <c r="Z31" s="2" t="e">
        <v>#VALUE!</v>
      </c>
      <c r="AA31" s="3" t="e">
        <v>#VALUE!</v>
      </c>
      <c r="AB31" s="3" t="e">
        <v>#VALUE!</v>
      </c>
      <c r="AC31" s="3" t="e">
        <v>#VALUE!</v>
      </c>
      <c r="AD31" s="3"/>
      <c r="AE31" s="3"/>
    </row>
    <row r="32" spans="1:31" ht="31.5" hidden="1" x14ac:dyDescent="0.25">
      <c r="A32" s="343"/>
      <c r="B32" s="500"/>
      <c r="C32" s="459"/>
      <c r="D32" s="425"/>
      <c r="E32" s="448"/>
      <c r="F32" s="448"/>
      <c r="G32" s="14" t="s">
        <v>127</v>
      </c>
      <c r="H32" s="14" t="s">
        <v>128</v>
      </c>
      <c r="I32" s="14" t="s">
        <v>129</v>
      </c>
      <c r="J32" s="14" t="s">
        <v>130</v>
      </c>
      <c r="K32" s="451"/>
      <c r="L32" s="63" t="s">
        <v>191</v>
      </c>
      <c r="M32" s="63" t="s">
        <v>192</v>
      </c>
      <c r="N32" s="63" t="s">
        <v>193</v>
      </c>
      <c r="O32" s="63" t="s">
        <v>194</v>
      </c>
      <c r="P32" s="451"/>
      <c r="Q32" s="63"/>
      <c r="R32" s="63"/>
      <c r="S32" s="63"/>
      <c r="T32" s="63"/>
      <c r="U32" s="451"/>
      <c r="V32" s="451"/>
      <c r="W32" s="353"/>
      <c r="X32" s="428"/>
      <c r="Y32" s="3" cm="1">
        <f t="array" ref="Y32:AC32">K32-'[1]Приложение 1 (ред.4)'!K32:O32</f>
        <v>0</v>
      </c>
      <c r="Z32" s="2" t="e">
        <v>#VALUE!</v>
      </c>
      <c r="AA32" s="3" t="e">
        <v>#VALUE!</v>
      </c>
      <c r="AB32" s="3" t="e">
        <v>#VALUE!</v>
      </c>
      <c r="AC32" s="3" t="e">
        <v>#VALUE!</v>
      </c>
      <c r="AD32" s="3"/>
      <c r="AE32" s="3"/>
    </row>
    <row r="33" spans="1:31" ht="65.25" hidden="1" customHeight="1" x14ac:dyDescent="0.25">
      <c r="A33" s="344"/>
      <c r="B33" s="501"/>
      <c r="C33" s="459"/>
      <c r="D33" s="426"/>
      <c r="E33" s="15">
        <v>1</v>
      </c>
      <c r="F33" s="18" t="s">
        <v>131</v>
      </c>
      <c r="G33" s="8">
        <v>1</v>
      </c>
      <c r="H33" s="8">
        <v>1</v>
      </c>
      <c r="I33" s="8">
        <v>1</v>
      </c>
      <c r="J33" s="8">
        <v>1</v>
      </c>
      <c r="K33" s="15">
        <v>1</v>
      </c>
      <c r="L33" s="18">
        <v>1</v>
      </c>
      <c r="M33" s="8">
        <v>1</v>
      </c>
      <c r="N33" s="8">
        <v>1</v>
      </c>
      <c r="O33" s="8">
        <v>1</v>
      </c>
      <c r="P33" s="8">
        <v>1</v>
      </c>
      <c r="Q33" s="8"/>
      <c r="R33" s="8"/>
      <c r="S33" s="8"/>
      <c r="T33" s="8"/>
      <c r="U33" s="15">
        <v>1</v>
      </c>
      <c r="V33" s="17">
        <v>1</v>
      </c>
      <c r="W33" s="354"/>
      <c r="X33" s="429"/>
      <c r="Y33" s="3" cm="1">
        <f t="array" ref="Y33:AC33">K33-'[1]Приложение 1 (ред.4)'!K33:O33</f>
        <v>0</v>
      </c>
      <c r="Z33" s="2">
        <v>0</v>
      </c>
      <c r="AA33" s="3">
        <v>0</v>
      </c>
      <c r="AB33" s="3">
        <v>0</v>
      </c>
      <c r="AC33" s="3">
        <v>0</v>
      </c>
      <c r="AD33" s="3"/>
      <c r="AE33" s="3"/>
    </row>
    <row r="34" spans="1:31" x14ac:dyDescent="0.25">
      <c r="A34" s="337" t="s">
        <v>106</v>
      </c>
      <c r="B34" s="337"/>
      <c r="C34" s="337"/>
      <c r="D34" s="19" t="s">
        <v>19</v>
      </c>
      <c r="E34" s="11">
        <f t="shared" ref="E34:F36" si="4">E10+E19</f>
        <v>27232</v>
      </c>
      <c r="F34" s="325">
        <f t="shared" si="4"/>
        <v>6543</v>
      </c>
      <c r="G34" s="326"/>
      <c r="H34" s="326"/>
      <c r="I34" s="326"/>
      <c r="J34" s="327"/>
      <c r="K34" s="325">
        <f>K10+K19</f>
        <v>17539</v>
      </c>
      <c r="L34" s="326"/>
      <c r="M34" s="326"/>
      <c r="N34" s="326"/>
      <c r="O34" s="327"/>
      <c r="P34" s="325">
        <f t="shared" ref="P34:V36" si="5">P10+P19</f>
        <v>1050</v>
      </c>
      <c r="Q34" s="326"/>
      <c r="R34" s="326"/>
      <c r="S34" s="326"/>
      <c r="T34" s="327"/>
      <c r="U34" s="11">
        <f t="shared" si="5"/>
        <v>1050</v>
      </c>
      <c r="V34" s="11">
        <f t="shared" si="5"/>
        <v>1050</v>
      </c>
      <c r="W34" s="509"/>
      <c r="X34" s="506"/>
      <c r="Y34" s="3" cm="1">
        <f t="array" ref="Y34:AC34">K34-'[1]Приложение 1 (ред.4)'!K34:O34</f>
        <v>16694</v>
      </c>
      <c r="Z34" s="2">
        <v>17539</v>
      </c>
      <c r="AA34" s="3">
        <v>17539</v>
      </c>
      <c r="AB34" s="3">
        <v>17539</v>
      </c>
      <c r="AC34" s="3">
        <v>17539</v>
      </c>
      <c r="AD34" s="3"/>
      <c r="AE34" s="3"/>
    </row>
    <row r="35" spans="1:31" ht="51" customHeight="1" x14ac:dyDescent="0.25">
      <c r="A35" s="337"/>
      <c r="B35" s="337"/>
      <c r="C35" s="337"/>
      <c r="D35" s="19" t="s">
        <v>13</v>
      </c>
      <c r="E35" s="11">
        <f t="shared" si="4"/>
        <v>22074</v>
      </c>
      <c r="F35" s="325">
        <f t="shared" si="4"/>
        <v>6215</v>
      </c>
      <c r="G35" s="326"/>
      <c r="H35" s="326"/>
      <c r="I35" s="326"/>
      <c r="J35" s="327"/>
      <c r="K35" s="325">
        <f>K11+K20</f>
        <v>15859</v>
      </c>
      <c r="L35" s="326"/>
      <c r="M35" s="326"/>
      <c r="N35" s="326"/>
      <c r="O35" s="327"/>
      <c r="P35" s="325">
        <f t="shared" si="5"/>
        <v>0</v>
      </c>
      <c r="Q35" s="326"/>
      <c r="R35" s="326"/>
      <c r="S35" s="326"/>
      <c r="T35" s="327"/>
      <c r="U35" s="11">
        <f t="shared" si="5"/>
        <v>0</v>
      </c>
      <c r="V35" s="11">
        <f t="shared" si="5"/>
        <v>0</v>
      </c>
      <c r="W35" s="510"/>
      <c r="X35" s="507"/>
      <c r="Y35" s="3" cm="1">
        <f t="array" ref="Y35:AC35">K35-'[1]Приложение 1 (ред.4)'!K35:O35</f>
        <v>15859</v>
      </c>
      <c r="Z35" s="2">
        <v>15859</v>
      </c>
      <c r="AA35" s="3">
        <v>15859</v>
      </c>
      <c r="AB35" s="3">
        <v>15859</v>
      </c>
      <c r="AC35" s="3">
        <v>15859</v>
      </c>
      <c r="AD35" s="3"/>
      <c r="AE35" s="3"/>
    </row>
    <row r="36" spans="1:31" ht="48.75" customHeight="1" x14ac:dyDescent="0.25">
      <c r="A36" s="337"/>
      <c r="B36" s="337"/>
      <c r="C36" s="337"/>
      <c r="D36" s="19" t="s">
        <v>14</v>
      </c>
      <c r="E36" s="11">
        <f t="shared" si="4"/>
        <v>5158</v>
      </c>
      <c r="F36" s="325">
        <f t="shared" si="4"/>
        <v>328</v>
      </c>
      <c r="G36" s="326"/>
      <c r="H36" s="326"/>
      <c r="I36" s="326"/>
      <c r="J36" s="327"/>
      <c r="K36" s="325">
        <f>K12+K21</f>
        <v>1680</v>
      </c>
      <c r="L36" s="326"/>
      <c r="M36" s="326"/>
      <c r="N36" s="326"/>
      <c r="O36" s="327"/>
      <c r="P36" s="325">
        <f t="shared" si="5"/>
        <v>1050</v>
      </c>
      <c r="Q36" s="326"/>
      <c r="R36" s="326"/>
      <c r="S36" s="326"/>
      <c r="T36" s="327"/>
      <c r="U36" s="11">
        <f t="shared" si="5"/>
        <v>1050</v>
      </c>
      <c r="V36" s="11">
        <f t="shared" si="5"/>
        <v>1050</v>
      </c>
      <c r="W36" s="511"/>
      <c r="X36" s="508"/>
      <c r="Y36" s="3" cm="1">
        <f t="array" ref="Y36:AC36">K36-'[1]Приложение 1 (ред.4)'!K36:O36</f>
        <v>835</v>
      </c>
      <c r="Z36" s="2">
        <v>1680</v>
      </c>
      <c r="AA36" s="3">
        <v>1680</v>
      </c>
      <c r="AB36" s="3">
        <v>1680</v>
      </c>
      <c r="AC36" s="3">
        <v>1680</v>
      </c>
      <c r="AD36" s="3"/>
      <c r="AE36" s="3"/>
    </row>
    <row r="37" spans="1:31" ht="30.75" customHeight="1" x14ac:dyDescent="0.25">
      <c r="A37" s="505" t="s">
        <v>137</v>
      </c>
      <c r="B37" s="505"/>
      <c r="C37" s="505"/>
      <c r="D37" s="505"/>
      <c r="E37" s="505"/>
      <c r="F37" s="505"/>
      <c r="G37" s="505"/>
      <c r="H37" s="505"/>
      <c r="I37" s="505"/>
      <c r="J37" s="505"/>
      <c r="K37" s="505"/>
      <c r="L37" s="505"/>
      <c r="M37" s="505"/>
      <c r="N37" s="505"/>
      <c r="O37" s="505"/>
      <c r="P37" s="505"/>
      <c r="Q37" s="505"/>
      <c r="R37" s="505"/>
      <c r="S37" s="505"/>
      <c r="T37" s="505"/>
      <c r="U37" s="505"/>
      <c r="V37" s="505"/>
      <c r="W37" s="505"/>
      <c r="X37" s="505"/>
      <c r="Y37" s="3" cm="1">
        <f t="array" ref="Y37:AC37">K37-'[1]Приложение 1 (ред.4)'!K37:O37</f>
        <v>0</v>
      </c>
      <c r="Z37" s="2">
        <v>0</v>
      </c>
      <c r="AA37" s="3">
        <v>0</v>
      </c>
      <c r="AB37" s="3">
        <v>0</v>
      </c>
      <c r="AC37" s="3">
        <v>0</v>
      </c>
      <c r="AD37" s="3"/>
      <c r="AE37" s="3"/>
    </row>
    <row r="38" spans="1:31" hidden="1" x14ac:dyDescent="0.25">
      <c r="A38" s="435">
        <v>1</v>
      </c>
      <c r="B38" s="467" t="s">
        <v>117</v>
      </c>
      <c r="C38" s="435" t="s">
        <v>91</v>
      </c>
      <c r="D38" s="20" t="s">
        <v>82</v>
      </c>
      <c r="E38" s="21">
        <f>SUM(F38:V38)</f>
        <v>153297.14162000001</v>
      </c>
      <c r="F38" s="325">
        <f>F41</f>
        <v>31503.199070000002</v>
      </c>
      <c r="G38" s="326"/>
      <c r="H38" s="326"/>
      <c r="I38" s="326"/>
      <c r="J38" s="327"/>
      <c r="K38" s="11">
        <f t="shared" ref="K38:V38" si="6">K41</f>
        <v>34487.586459999999</v>
      </c>
      <c r="L38" s="11"/>
      <c r="M38" s="11"/>
      <c r="N38" s="11"/>
      <c r="O38" s="11"/>
      <c r="P38" s="11">
        <f t="shared" si="6"/>
        <v>29372.356090000001</v>
      </c>
      <c r="Q38" s="11"/>
      <c r="R38" s="11"/>
      <c r="S38" s="11"/>
      <c r="T38" s="11"/>
      <c r="U38" s="11">
        <f t="shared" si="6"/>
        <v>28967</v>
      </c>
      <c r="V38" s="11">
        <f t="shared" si="6"/>
        <v>28967</v>
      </c>
      <c r="W38" s="484"/>
      <c r="X38" s="433"/>
      <c r="Y38" s="3" cm="1">
        <f t="array" ref="Y38:AC38">K38-'[1]Приложение 1 (ред.4)'!K38:O38</f>
        <v>4064.7497799999983</v>
      </c>
      <c r="Z38" s="2">
        <v>34487.586459999999</v>
      </c>
      <c r="AA38" s="3">
        <v>34487.586459999999</v>
      </c>
      <c r="AB38" s="3">
        <v>34487.586459999999</v>
      </c>
      <c r="AC38" s="3">
        <v>34487.586459999999</v>
      </c>
      <c r="AD38" s="3"/>
      <c r="AE38" s="3"/>
    </row>
    <row r="39" spans="1:31" x14ac:dyDescent="0.25">
      <c r="A39" s="435"/>
      <c r="B39" s="467"/>
      <c r="C39" s="435"/>
      <c r="D39" s="20" t="s">
        <v>12</v>
      </c>
      <c r="E39" s="11">
        <f>SUM(F39:V39)</f>
        <v>153810.97433</v>
      </c>
      <c r="F39" s="325">
        <f>SUM(F40:J41)</f>
        <v>31503.199070000002</v>
      </c>
      <c r="G39" s="326"/>
      <c r="H39" s="326"/>
      <c r="I39" s="326"/>
      <c r="J39" s="327"/>
      <c r="K39" s="325">
        <f>SUM(K40:O41)</f>
        <v>35001.419170000001</v>
      </c>
      <c r="L39" s="326"/>
      <c r="M39" s="326"/>
      <c r="N39" s="326"/>
      <c r="O39" s="327"/>
      <c r="P39" s="325">
        <f>SUM(P40:P41)</f>
        <v>29372.356090000001</v>
      </c>
      <c r="Q39" s="326"/>
      <c r="R39" s="326"/>
      <c r="S39" s="326"/>
      <c r="T39" s="327"/>
      <c r="U39" s="79">
        <f>SUM(U40:U41)</f>
        <v>28967</v>
      </c>
      <c r="V39" s="79">
        <f>SUM(V40:V41)</f>
        <v>28967</v>
      </c>
      <c r="W39" s="485"/>
      <c r="X39" s="433"/>
      <c r="Y39" s="3"/>
      <c r="AA39" s="3"/>
      <c r="AB39" s="3"/>
      <c r="AC39" s="3"/>
      <c r="AD39" s="3"/>
      <c r="AE39" s="3"/>
    </row>
    <row r="40" spans="1:31" ht="47.25" x14ac:dyDescent="0.25">
      <c r="A40" s="435"/>
      <c r="B40" s="467"/>
      <c r="C40" s="435"/>
      <c r="D40" s="20" t="s">
        <v>13</v>
      </c>
      <c r="E40" s="11">
        <f>SUM(F40:V40)</f>
        <v>513.83271000000002</v>
      </c>
      <c r="F40" s="325">
        <v>0</v>
      </c>
      <c r="G40" s="326"/>
      <c r="H40" s="326"/>
      <c r="I40" s="326"/>
      <c r="J40" s="327"/>
      <c r="K40" s="325">
        <f>K68</f>
        <v>513.83271000000002</v>
      </c>
      <c r="L40" s="326"/>
      <c r="M40" s="326"/>
      <c r="N40" s="326"/>
      <c r="O40" s="327"/>
      <c r="P40" s="325">
        <v>0</v>
      </c>
      <c r="Q40" s="326"/>
      <c r="R40" s="326"/>
      <c r="S40" s="326"/>
      <c r="T40" s="327"/>
      <c r="U40" s="79">
        <v>0</v>
      </c>
      <c r="V40" s="79">
        <v>0</v>
      </c>
      <c r="W40" s="485"/>
      <c r="X40" s="433"/>
      <c r="Y40" s="3"/>
      <c r="AA40" s="3"/>
      <c r="AB40" s="3"/>
      <c r="AC40" s="3"/>
      <c r="AD40" s="3"/>
      <c r="AE40" s="3"/>
    </row>
    <row r="41" spans="1:31" ht="56.25" customHeight="1" x14ac:dyDescent="0.25">
      <c r="A41" s="435"/>
      <c r="B41" s="467"/>
      <c r="C41" s="435"/>
      <c r="D41" s="20" t="s">
        <v>14</v>
      </c>
      <c r="E41" s="11">
        <f>SUM(F41:V41)</f>
        <v>153297.14162000001</v>
      </c>
      <c r="F41" s="325">
        <f>F42+F51+F62+F69+F81</f>
        <v>31503.199070000002</v>
      </c>
      <c r="G41" s="326"/>
      <c r="H41" s="326"/>
      <c r="I41" s="326"/>
      <c r="J41" s="327"/>
      <c r="K41" s="325">
        <f>K42+K51+K62+K69+K81</f>
        <v>34487.586459999999</v>
      </c>
      <c r="L41" s="326"/>
      <c r="M41" s="326"/>
      <c r="N41" s="326"/>
      <c r="O41" s="327"/>
      <c r="P41" s="325">
        <f>P42+P51+P62+P69+P81</f>
        <v>29372.356090000001</v>
      </c>
      <c r="Q41" s="326"/>
      <c r="R41" s="326"/>
      <c r="S41" s="326"/>
      <c r="T41" s="327"/>
      <c r="U41" s="11">
        <f>U42+U51+U62+U69+U81</f>
        <v>28967</v>
      </c>
      <c r="V41" s="11">
        <f>V42+V51+V62+V69+V81</f>
        <v>28967</v>
      </c>
      <c r="W41" s="485"/>
      <c r="X41" s="433"/>
      <c r="Y41" s="3" cm="1">
        <f t="array" ref="Y41:AC41">K41-'[1]Приложение 1 (ред.4)'!K39:O39</f>
        <v>4064.7497799999983</v>
      </c>
      <c r="Z41" s="2">
        <v>34487.586459999999</v>
      </c>
      <c r="AA41" s="3">
        <v>34487.586459999999</v>
      </c>
      <c r="AB41" s="3">
        <v>34487.586459999999</v>
      </c>
      <c r="AC41" s="3">
        <v>34487.586459999999</v>
      </c>
      <c r="AD41" s="3"/>
      <c r="AE41" s="3"/>
    </row>
    <row r="42" spans="1:31" ht="72.75" customHeight="1" x14ac:dyDescent="0.25">
      <c r="A42" s="342" t="s">
        <v>21</v>
      </c>
      <c r="B42" s="23" t="s">
        <v>22</v>
      </c>
      <c r="C42" s="6" t="s">
        <v>91</v>
      </c>
      <c r="D42" s="23" t="s">
        <v>14</v>
      </c>
      <c r="E42" s="13">
        <f>SUM(F42:V42)</f>
        <v>0</v>
      </c>
      <c r="F42" s="430">
        <v>0</v>
      </c>
      <c r="G42" s="431"/>
      <c r="H42" s="431"/>
      <c r="I42" s="431"/>
      <c r="J42" s="432"/>
      <c r="K42" s="430">
        <v>0</v>
      </c>
      <c r="L42" s="431"/>
      <c r="M42" s="431"/>
      <c r="N42" s="431"/>
      <c r="O42" s="432"/>
      <c r="P42" s="430">
        <v>0</v>
      </c>
      <c r="Q42" s="431"/>
      <c r="R42" s="431"/>
      <c r="S42" s="431"/>
      <c r="T42" s="432"/>
      <c r="U42" s="13">
        <v>0</v>
      </c>
      <c r="V42" s="13">
        <v>0</v>
      </c>
      <c r="W42" s="459" t="s">
        <v>84</v>
      </c>
      <c r="X42" s="80" t="s">
        <v>23</v>
      </c>
      <c r="Y42" s="3" cm="1">
        <f t="array" ref="Y42:AC42">K42-'[1]Приложение 1 (ред.4)'!K40:O40</f>
        <v>0</v>
      </c>
      <c r="Z42" s="2">
        <v>0</v>
      </c>
      <c r="AA42" s="3">
        <v>0</v>
      </c>
      <c r="AB42" s="3">
        <v>0</v>
      </c>
      <c r="AC42" s="3">
        <v>0</v>
      </c>
      <c r="AD42" s="3"/>
      <c r="AE42" s="3"/>
    </row>
    <row r="43" spans="1:31" ht="28.5" customHeight="1" x14ac:dyDescent="0.25">
      <c r="A43" s="343"/>
      <c r="B43" s="433" t="s">
        <v>227</v>
      </c>
      <c r="C43" s="459" t="s">
        <v>124</v>
      </c>
      <c r="D43" s="459" t="s">
        <v>124</v>
      </c>
      <c r="E43" s="447" t="s">
        <v>5</v>
      </c>
      <c r="F43" s="447" t="s">
        <v>125</v>
      </c>
      <c r="G43" s="81"/>
      <c r="H43" s="81"/>
      <c r="I43" s="81"/>
      <c r="J43" s="82"/>
      <c r="K43" s="450" t="s">
        <v>149</v>
      </c>
      <c r="L43" s="452" t="s">
        <v>190</v>
      </c>
      <c r="M43" s="453"/>
      <c r="N43" s="453"/>
      <c r="O43" s="454"/>
      <c r="P43" s="72" t="s">
        <v>82</v>
      </c>
      <c r="Q43" s="452" t="s">
        <v>190</v>
      </c>
      <c r="R43" s="453"/>
      <c r="S43" s="453"/>
      <c r="T43" s="454"/>
      <c r="U43" s="450" t="s">
        <v>151</v>
      </c>
      <c r="V43" s="504" t="s">
        <v>152</v>
      </c>
      <c r="W43" s="459"/>
      <c r="X43" s="80"/>
      <c r="Y43" s="3" t="e" cm="1">
        <f t="array" ref="Y43:AC43">K43-'[1]Приложение 1 (ред.4)'!K41:O41</f>
        <v>#VALUE!</v>
      </c>
      <c r="Z43" s="2" t="e">
        <v>#VALUE!</v>
      </c>
      <c r="AA43" s="3" t="e">
        <v>#VALUE!</v>
      </c>
      <c r="AB43" s="3" t="e">
        <v>#VALUE!</v>
      </c>
      <c r="AC43" s="3" t="e">
        <v>#VALUE!</v>
      </c>
      <c r="AD43" s="3"/>
      <c r="AE43" s="3"/>
    </row>
    <row r="44" spans="1:31" ht="40.5" customHeight="1" x14ac:dyDescent="0.25">
      <c r="A44" s="343"/>
      <c r="B44" s="433"/>
      <c r="C44" s="459"/>
      <c r="D44" s="459"/>
      <c r="E44" s="448"/>
      <c r="F44" s="448"/>
      <c r="G44" s="84"/>
      <c r="H44" s="84"/>
      <c r="I44" s="84"/>
      <c r="J44" s="85"/>
      <c r="K44" s="451"/>
      <c r="L44" s="63" t="s">
        <v>191</v>
      </c>
      <c r="M44" s="63" t="s">
        <v>192</v>
      </c>
      <c r="N44" s="63" t="s">
        <v>193</v>
      </c>
      <c r="O44" s="63" t="s">
        <v>194</v>
      </c>
      <c r="P44" s="63" t="s">
        <v>222</v>
      </c>
      <c r="Q44" s="63" t="s">
        <v>191</v>
      </c>
      <c r="R44" s="63" t="s">
        <v>192</v>
      </c>
      <c r="S44" s="63" t="s">
        <v>193</v>
      </c>
      <c r="T44" s="63" t="s">
        <v>194</v>
      </c>
      <c r="U44" s="451"/>
      <c r="V44" s="504"/>
      <c r="W44" s="459"/>
      <c r="X44" s="80"/>
      <c r="Y44" s="3" cm="1">
        <f t="array" ref="Y44:AC44">K44-'[1]Приложение 1 (ред.4)'!K42:O42</f>
        <v>0</v>
      </c>
      <c r="Z44" s="2" t="e">
        <v>#VALUE!</v>
      </c>
      <c r="AA44" s="3" t="e">
        <v>#VALUE!</v>
      </c>
      <c r="AB44" s="3" t="e">
        <v>#VALUE!</v>
      </c>
      <c r="AC44" s="3" t="e">
        <v>#VALUE!</v>
      </c>
      <c r="AD44" s="3"/>
      <c r="AE44" s="3"/>
    </row>
    <row r="45" spans="1:31" ht="33.75" customHeight="1" x14ac:dyDescent="0.25">
      <c r="A45" s="343"/>
      <c r="B45" s="433"/>
      <c r="C45" s="459"/>
      <c r="D45" s="459"/>
      <c r="E45" s="15">
        <f>K45+P45</f>
        <v>2089</v>
      </c>
      <c r="F45" s="68" t="s">
        <v>131</v>
      </c>
      <c r="G45" s="86"/>
      <c r="H45" s="86"/>
      <c r="I45" s="86"/>
      <c r="J45" s="87"/>
      <c r="K45" s="8">
        <v>2061</v>
      </c>
      <c r="L45" s="8" t="s">
        <v>131</v>
      </c>
      <c r="M45" s="8" t="s">
        <v>131</v>
      </c>
      <c r="N45" s="8" t="s">
        <v>131</v>
      </c>
      <c r="O45" s="8" t="s">
        <v>131</v>
      </c>
      <c r="P45" s="8">
        <f>35-7</f>
        <v>28</v>
      </c>
      <c r="Q45" s="8" t="s">
        <v>131</v>
      </c>
      <c r="R45" s="8" t="s">
        <v>131</v>
      </c>
      <c r="S45" s="8" t="s">
        <v>131</v>
      </c>
      <c r="T45" s="8">
        <v>28</v>
      </c>
      <c r="U45" s="63" t="s">
        <v>131</v>
      </c>
      <c r="V45" s="83" t="s">
        <v>131</v>
      </c>
      <c r="W45" s="459"/>
      <c r="X45" s="80"/>
      <c r="Y45" s="3" t="e" cm="1">
        <f t="array" ref="Y45:AC45">K45-'[1]Приложение 1 (ред.4)'!K43:O43</f>
        <v>#VALUE!</v>
      </c>
      <c r="Z45" s="2" t="e">
        <v>#VALUE!</v>
      </c>
      <c r="AA45" s="3" t="e">
        <v>#VALUE!</v>
      </c>
      <c r="AB45" s="3" t="e">
        <v>#VALUE!</v>
      </c>
      <c r="AC45" s="3" t="e">
        <v>#VALUE!</v>
      </c>
      <c r="AD45" s="3"/>
      <c r="AE45" s="3"/>
    </row>
    <row r="46" spans="1:31" ht="31.5" x14ac:dyDescent="0.25">
      <c r="A46" s="343"/>
      <c r="B46" s="78" t="s">
        <v>229</v>
      </c>
      <c r="C46" s="426" t="s">
        <v>124</v>
      </c>
      <c r="D46" s="425" t="s">
        <v>124</v>
      </c>
      <c r="E46" s="447" t="s">
        <v>5</v>
      </c>
      <c r="F46" s="447" t="s">
        <v>125</v>
      </c>
      <c r="G46" s="81"/>
      <c r="H46" s="81"/>
      <c r="I46" s="81"/>
      <c r="J46" s="82"/>
      <c r="K46" s="450" t="s">
        <v>149</v>
      </c>
      <c r="L46" s="88"/>
      <c r="M46" s="88"/>
      <c r="N46" s="88"/>
      <c r="O46" s="89"/>
      <c r="P46" s="72" t="s">
        <v>82</v>
      </c>
      <c r="Q46" s="452" t="s">
        <v>190</v>
      </c>
      <c r="R46" s="453"/>
      <c r="S46" s="453"/>
      <c r="T46" s="454"/>
      <c r="U46" s="450" t="s">
        <v>151</v>
      </c>
      <c r="V46" s="504" t="s">
        <v>152</v>
      </c>
      <c r="W46" s="459"/>
      <c r="X46" s="80"/>
      <c r="Y46" s="3"/>
      <c r="AA46" s="3"/>
      <c r="AB46" s="3"/>
      <c r="AC46" s="3"/>
      <c r="AD46" s="3"/>
      <c r="AE46" s="3"/>
    </row>
    <row r="47" spans="1:31" ht="31.5" x14ac:dyDescent="0.25">
      <c r="A47" s="343"/>
      <c r="B47" s="78"/>
      <c r="C47" s="459"/>
      <c r="D47" s="425"/>
      <c r="E47" s="448"/>
      <c r="F47" s="448"/>
      <c r="G47" s="84"/>
      <c r="H47" s="84"/>
      <c r="I47" s="84"/>
      <c r="J47" s="85"/>
      <c r="K47" s="451"/>
      <c r="L47" s="90"/>
      <c r="M47" s="90"/>
      <c r="N47" s="90"/>
      <c r="O47" s="91"/>
      <c r="P47" s="63" t="s">
        <v>221</v>
      </c>
      <c r="Q47" s="63" t="s">
        <v>191</v>
      </c>
      <c r="R47" s="63" t="s">
        <v>192</v>
      </c>
      <c r="S47" s="63" t="s">
        <v>193</v>
      </c>
      <c r="T47" s="63" t="s">
        <v>194</v>
      </c>
      <c r="U47" s="451"/>
      <c r="V47" s="504"/>
      <c r="W47" s="459"/>
      <c r="X47" s="80"/>
      <c r="Y47" s="3"/>
      <c r="AA47" s="3"/>
      <c r="AB47" s="3"/>
      <c r="AC47" s="3"/>
      <c r="AD47" s="3"/>
      <c r="AE47" s="3"/>
    </row>
    <row r="48" spans="1:31" ht="33.75" customHeight="1" x14ac:dyDescent="0.25">
      <c r="A48" s="344"/>
      <c r="B48" s="74"/>
      <c r="C48" s="459"/>
      <c r="D48" s="426"/>
      <c r="E48" s="15">
        <f>K48+P48</f>
        <v>170</v>
      </c>
      <c r="F48" s="75" t="s">
        <v>131</v>
      </c>
      <c r="G48" s="76"/>
      <c r="H48" s="76"/>
      <c r="I48" s="76"/>
      <c r="J48" s="77"/>
      <c r="K48" s="92">
        <v>161</v>
      </c>
      <c r="L48" s="93"/>
      <c r="M48" s="93"/>
      <c r="N48" s="93"/>
      <c r="O48" s="94"/>
      <c r="P48" s="8">
        <v>9</v>
      </c>
      <c r="Q48" s="8" t="s">
        <v>131</v>
      </c>
      <c r="R48" s="8" t="s">
        <v>131</v>
      </c>
      <c r="S48" s="8" t="s">
        <v>131</v>
      </c>
      <c r="T48" s="8">
        <v>9</v>
      </c>
      <c r="U48" s="63" t="s">
        <v>131</v>
      </c>
      <c r="V48" s="83" t="s">
        <v>131</v>
      </c>
      <c r="W48" s="459"/>
      <c r="X48" s="80"/>
      <c r="Y48" s="3"/>
      <c r="AA48" s="3"/>
      <c r="AB48" s="3"/>
      <c r="AC48" s="3"/>
      <c r="AD48" s="3"/>
      <c r="AE48" s="3"/>
    </row>
    <row r="49" spans="1:31" ht="68.25" hidden="1" customHeight="1" x14ac:dyDescent="0.25">
      <c r="A49" s="459" t="s">
        <v>16</v>
      </c>
      <c r="B49" s="433" t="s">
        <v>24</v>
      </c>
      <c r="C49" s="459" t="s">
        <v>91</v>
      </c>
      <c r="D49" s="23" t="s">
        <v>12</v>
      </c>
      <c r="E49" s="13">
        <f>SUM(F49:V49)</f>
        <v>19828.736969999998</v>
      </c>
      <c r="F49" s="430">
        <f>F50+F51</f>
        <v>2750.1472899999999</v>
      </c>
      <c r="G49" s="431"/>
      <c r="H49" s="431"/>
      <c r="I49" s="431"/>
      <c r="J49" s="432"/>
      <c r="K49" s="430">
        <f>K50+K51</f>
        <v>3773.58968</v>
      </c>
      <c r="L49" s="431"/>
      <c r="M49" s="431"/>
      <c r="N49" s="431"/>
      <c r="O49" s="432"/>
      <c r="P49" s="430">
        <f>P50+P51</f>
        <v>4435</v>
      </c>
      <c r="Q49" s="431"/>
      <c r="R49" s="431"/>
      <c r="S49" s="431"/>
      <c r="T49" s="432"/>
      <c r="U49" s="13">
        <f>U50+U51</f>
        <v>4435</v>
      </c>
      <c r="V49" s="13">
        <f>V50+V51</f>
        <v>4435</v>
      </c>
      <c r="W49" s="64"/>
      <c r="X49" s="423" t="s">
        <v>25</v>
      </c>
      <c r="Y49" s="3" cm="1">
        <f t="array" ref="Y49:AC49">K49-'[1]Приложение 1 (ред.4)'!K44:O44</f>
        <v>0</v>
      </c>
      <c r="Z49" s="2">
        <v>3773.58968</v>
      </c>
      <c r="AA49" s="3">
        <v>3773.58968</v>
      </c>
      <c r="AB49" s="3">
        <v>3773.58968</v>
      </c>
      <c r="AC49" s="3">
        <v>3773.58968</v>
      </c>
      <c r="AD49" s="3"/>
      <c r="AE49" s="3"/>
    </row>
    <row r="50" spans="1:31" ht="89.25" hidden="1" customHeight="1" x14ac:dyDescent="0.25">
      <c r="A50" s="459"/>
      <c r="B50" s="433"/>
      <c r="C50" s="459"/>
      <c r="D50" s="23" t="s">
        <v>13</v>
      </c>
      <c r="E50" s="13">
        <f>SUM(F50:V50)</f>
        <v>0</v>
      </c>
      <c r="F50" s="430">
        <v>0</v>
      </c>
      <c r="G50" s="431"/>
      <c r="H50" s="431"/>
      <c r="I50" s="431"/>
      <c r="J50" s="432"/>
      <c r="K50" s="430">
        <v>0</v>
      </c>
      <c r="L50" s="431"/>
      <c r="M50" s="431"/>
      <c r="N50" s="431"/>
      <c r="O50" s="432"/>
      <c r="P50" s="430">
        <v>0</v>
      </c>
      <c r="Q50" s="431"/>
      <c r="R50" s="431"/>
      <c r="S50" s="431"/>
      <c r="T50" s="432"/>
      <c r="U50" s="13">
        <v>0</v>
      </c>
      <c r="V50" s="13">
        <v>0</v>
      </c>
      <c r="W50" s="65"/>
      <c r="X50" s="423"/>
      <c r="Y50" s="3" cm="1">
        <f t="array" ref="Y50:AC50">K50-'[1]Приложение 1 (ред.4)'!K45:O45</f>
        <v>0</v>
      </c>
      <c r="Z50" s="2">
        <v>0</v>
      </c>
      <c r="AA50" s="3">
        <v>0</v>
      </c>
      <c r="AB50" s="3">
        <v>0</v>
      </c>
      <c r="AC50" s="3">
        <v>0</v>
      </c>
      <c r="AD50" s="3"/>
      <c r="AE50" s="3"/>
    </row>
    <row r="51" spans="1:31" ht="65.25" customHeight="1" x14ac:dyDescent="0.25">
      <c r="A51" s="459"/>
      <c r="B51" s="433"/>
      <c r="C51" s="459"/>
      <c r="D51" s="23" t="s">
        <v>14</v>
      </c>
      <c r="E51" s="13">
        <f>SUM(F51:V51)</f>
        <v>19828.736969999998</v>
      </c>
      <c r="F51" s="430">
        <v>2750.1472899999999</v>
      </c>
      <c r="G51" s="431"/>
      <c r="H51" s="431"/>
      <c r="I51" s="431"/>
      <c r="J51" s="432"/>
      <c r="K51" s="430">
        <f>3559.73968+213.85</f>
        <v>3773.58968</v>
      </c>
      <c r="L51" s="431"/>
      <c r="M51" s="431"/>
      <c r="N51" s="431"/>
      <c r="O51" s="432"/>
      <c r="P51" s="430">
        <v>4435</v>
      </c>
      <c r="Q51" s="431"/>
      <c r="R51" s="431"/>
      <c r="S51" s="431"/>
      <c r="T51" s="432"/>
      <c r="U51" s="13">
        <v>4435</v>
      </c>
      <c r="V51" s="13">
        <v>4435</v>
      </c>
      <c r="W51" s="424" t="s">
        <v>20</v>
      </c>
      <c r="X51" s="423"/>
      <c r="Y51" s="3" cm="1">
        <f t="array" ref="Y51:AC51">K51-'[1]Приложение 1 (ред.4)'!K46:O46</f>
        <v>0</v>
      </c>
      <c r="Z51" s="2">
        <v>3773.58968</v>
      </c>
      <c r="AA51" s="3">
        <v>3773.58968</v>
      </c>
      <c r="AB51" s="3">
        <v>3773.58968</v>
      </c>
      <c r="AC51" s="3">
        <v>3773.58968</v>
      </c>
      <c r="AD51" s="3"/>
      <c r="AE51" s="3"/>
    </row>
    <row r="52" spans="1:31" ht="20.25" customHeight="1" x14ac:dyDescent="0.25">
      <c r="A52" s="459"/>
      <c r="B52" s="433" t="s">
        <v>230</v>
      </c>
      <c r="C52" s="459" t="s">
        <v>124</v>
      </c>
      <c r="D52" s="424" t="s">
        <v>124</v>
      </c>
      <c r="E52" s="447" t="s">
        <v>5</v>
      </c>
      <c r="F52" s="447" t="s">
        <v>125</v>
      </c>
      <c r="G52" s="447" t="s">
        <v>125</v>
      </c>
      <c r="H52" s="447" t="s">
        <v>125</v>
      </c>
      <c r="I52" s="447" t="s">
        <v>125</v>
      </c>
      <c r="J52" s="447" t="s">
        <v>125</v>
      </c>
      <c r="K52" s="450" t="s">
        <v>149</v>
      </c>
      <c r="L52" s="452" t="s">
        <v>190</v>
      </c>
      <c r="M52" s="453"/>
      <c r="N52" s="453"/>
      <c r="O52" s="454"/>
      <c r="P52" s="72" t="s">
        <v>82</v>
      </c>
      <c r="Q52" s="452" t="s">
        <v>190</v>
      </c>
      <c r="R52" s="453"/>
      <c r="S52" s="453"/>
      <c r="T52" s="454"/>
      <c r="U52" s="450" t="s">
        <v>151</v>
      </c>
      <c r="V52" s="450" t="s">
        <v>152</v>
      </c>
      <c r="W52" s="502"/>
      <c r="X52" s="12"/>
      <c r="Y52" s="3" t="e" cm="1">
        <f t="array" ref="Y52:AC52">K52-'[1]Приложение 1 (ред.4)'!K47:O47</f>
        <v>#VALUE!</v>
      </c>
      <c r="Z52" s="2" t="e">
        <v>#VALUE!</v>
      </c>
      <c r="AA52" s="3" t="e">
        <v>#VALUE!</v>
      </c>
      <c r="AB52" s="3" t="e">
        <v>#VALUE!</v>
      </c>
      <c r="AC52" s="3" t="e">
        <v>#VALUE!</v>
      </c>
      <c r="AD52" s="3"/>
      <c r="AE52" s="3"/>
    </row>
    <row r="53" spans="1:31" ht="31.5" x14ac:dyDescent="0.25">
      <c r="A53" s="459"/>
      <c r="B53" s="433"/>
      <c r="C53" s="459"/>
      <c r="D53" s="425"/>
      <c r="E53" s="448"/>
      <c r="F53" s="448"/>
      <c r="G53" s="448"/>
      <c r="H53" s="448"/>
      <c r="I53" s="448"/>
      <c r="J53" s="448"/>
      <c r="K53" s="451"/>
      <c r="L53" s="63" t="s">
        <v>191</v>
      </c>
      <c r="M53" s="63" t="s">
        <v>192</v>
      </c>
      <c r="N53" s="63" t="s">
        <v>193</v>
      </c>
      <c r="O53" s="63" t="s">
        <v>194</v>
      </c>
      <c r="P53" s="63" t="s">
        <v>221</v>
      </c>
      <c r="Q53" s="63" t="s">
        <v>191</v>
      </c>
      <c r="R53" s="63" t="s">
        <v>192</v>
      </c>
      <c r="S53" s="63" t="s">
        <v>193</v>
      </c>
      <c r="T53" s="63" t="s">
        <v>194</v>
      </c>
      <c r="U53" s="451"/>
      <c r="V53" s="451"/>
      <c r="W53" s="502"/>
      <c r="X53" s="12"/>
      <c r="Y53" s="3" cm="1">
        <f t="array" ref="Y53:AC53">K53-'[1]Приложение 1 (ред.4)'!K48:O48</f>
        <v>0</v>
      </c>
      <c r="Z53" s="2" t="e">
        <v>#VALUE!</v>
      </c>
      <c r="AA53" s="3" t="e">
        <v>#VALUE!</v>
      </c>
      <c r="AB53" s="3" t="e">
        <v>#VALUE!</v>
      </c>
      <c r="AC53" s="3" t="e">
        <v>#VALUE!</v>
      </c>
      <c r="AD53" s="3"/>
      <c r="AE53" s="3"/>
    </row>
    <row r="54" spans="1:31" x14ac:dyDescent="0.25">
      <c r="A54" s="459"/>
      <c r="B54" s="433"/>
      <c r="C54" s="459"/>
      <c r="D54" s="426"/>
      <c r="E54" s="15">
        <v>4</v>
      </c>
      <c r="F54" s="75" t="s">
        <v>131</v>
      </c>
      <c r="G54" s="75" t="s">
        <v>131</v>
      </c>
      <c r="H54" s="75" t="s">
        <v>131</v>
      </c>
      <c r="I54" s="75" t="s">
        <v>131</v>
      </c>
      <c r="J54" s="75" t="s">
        <v>131</v>
      </c>
      <c r="K54" s="8" t="s">
        <v>131</v>
      </c>
      <c r="L54" s="8" t="s">
        <v>131</v>
      </c>
      <c r="M54" s="8" t="s">
        <v>131</v>
      </c>
      <c r="N54" s="8">
        <v>17</v>
      </c>
      <c r="O54" s="8">
        <v>17</v>
      </c>
      <c r="P54" s="8">
        <v>4</v>
      </c>
      <c r="Q54" s="8">
        <v>4</v>
      </c>
      <c r="R54" s="8">
        <v>4</v>
      </c>
      <c r="S54" s="8">
        <v>4</v>
      </c>
      <c r="T54" s="8">
        <v>4</v>
      </c>
      <c r="U54" s="63" t="s">
        <v>131</v>
      </c>
      <c r="V54" s="63" t="s">
        <v>131</v>
      </c>
      <c r="W54" s="503"/>
      <c r="X54" s="12"/>
      <c r="Y54" s="3" t="e" cm="1">
        <f t="array" ref="Y54:AC54">K54-'[1]Приложение 1 (ред.4)'!K49:O49</f>
        <v>#VALUE!</v>
      </c>
      <c r="Z54" s="2" t="e">
        <v>#VALUE!</v>
      </c>
      <c r="AA54" s="3" t="e">
        <v>#VALUE!</v>
      </c>
      <c r="AB54" s="3" t="e">
        <v>#VALUE!</v>
      </c>
      <c r="AC54" s="3" t="e">
        <v>#VALUE!</v>
      </c>
      <c r="AD54" s="3"/>
      <c r="AE54" s="3"/>
    </row>
    <row r="55" spans="1:31" ht="20.25" hidden="1" customHeight="1" x14ac:dyDescent="0.25">
      <c r="A55" s="6"/>
      <c r="B55" s="24" t="s">
        <v>164</v>
      </c>
      <c r="C55" s="6"/>
      <c r="D55" s="23"/>
      <c r="E55" s="13">
        <f>SUM(F55:V55)</f>
        <v>-148.27644000000001</v>
      </c>
      <c r="F55" s="430">
        <f>252.08828-252.08828-148.27644</f>
        <v>-148.27644000000001</v>
      </c>
      <c r="G55" s="431"/>
      <c r="H55" s="431"/>
      <c r="I55" s="431"/>
      <c r="J55" s="432"/>
      <c r="K55" s="430"/>
      <c r="L55" s="431"/>
      <c r="M55" s="431"/>
      <c r="N55" s="431"/>
      <c r="O55" s="432"/>
      <c r="P55" s="13"/>
      <c r="Q55" s="13"/>
      <c r="R55" s="13"/>
      <c r="S55" s="13"/>
      <c r="T55" s="13"/>
      <c r="U55" s="13"/>
      <c r="V55" s="13"/>
      <c r="W55" s="6"/>
      <c r="X55" s="12"/>
      <c r="Y55" s="3" cm="1">
        <f t="array" ref="Y55:AC55">K55-'[1]Приложение 1 (ред.4)'!K50:O50</f>
        <v>0</v>
      </c>
      <c r="Z55" s="2">
        <v>0</v>
      </c>
      <c r="AA55" s="3">
        <v>0</v>
      </c>
      <c r="AB55" s="3">
        <v>0</v>
      </c>
      <c r="AC55" s="3">
        <v>0</v>
      </c>
      <c r="AD55" s="3"/>
      <c r="AE55" s="3"/>
    </row>
    <row r="56" spans="1:31" ht="38.25" hidden="1" customHeight="1" x14ac:dyDescent="0.25">
      <c r="A56" s="6"/>
      <c r="B56" s="23" t="s">
        <v>26</v>
      </c>
      <c r="C56" s="6"/>
      <c r="D56" s="23"/>
      <c r="E56" s="13"/>
      <c r="F56" s="430"/>
      <c r="G56" s="431"/>
      <c r="H56" s="431"/>
      <c r="I56" s="431"/>
      <c r="J56" s="432"/>
      <c r="K56" s="430">
        <v>2750</v>
      </c>
      <c r="L56" s="431"/>
      <c r="M56" s="431"/>
      <c r="N56" s="431"/>
      <c r="O56" s="432"/>
      <c r="P56" s="13">
        <v>2750</v>
      </c>
      <c r="Q56" s="13"/>
      <c r="R56" s="13"/>
      <c r="S56" s="13"/>
      <c r="T56" s="13"/>
      <c r="U56" s="13">
        <v>2750</v>
      </c>
      <c r="V56" s="13">
        <v>2750</v>
      </c>
      <c r="W56" s="6"/>
      <c r="X56" s="24"/>
      <c r="Y56" s="3" cm="1">
        <f t="array" ref="Y56:AC56">K56-'[1]Приложение 1 (ред.4)'!K51:O51</f>
        <v>0</v>
      </c>
      <c r="Z56" s="2">
        <v>2750</v>
      </c>
      <c r="AA56" s="3">
        <v>2750</v>
      </c>
      <c r="AB56" s="3">
        <v>2750</v>
      </c>
      <c r="AC56" s="3">
        <v>2750</v>
      </c>
      <c r="AD56" s="3"/>
      <c r="AE56" s="3"/>
    </row>
    <row r="57" spans="1:31" ht="57" hidden="1" customHeight="1" x14ac:dyDescent="0.25">
      <c r="A57" s="6"/>
      <c r="B57" s="23" t="s">
        <v>218</v>
      </c>
      <c r="C57" s="6"/>
      <c r="D57" s="23"/>
      <c r="E57" s="13">
        <f>SUM(F57:V57)</f>
        <v>907.47531000000004</v>
      </c>
      <c r="F57" s="430">
        <v>551.33330000000001</v>
      </c>
      <c r="G57" s="431"/>
      <c r="H57" s="431"/>
      <c r="I57" s="431"/>
      <c r="J57" s="432"/>
      <c r="K57" s="430">
        <v>356.14201000000003</v>
      </c>
      <c r="L57" s="431"/>
      <c r="M57" s="431"/>
      <c r="N57" s="431"/>
      <c r="O57" s="432"/>
      <c r="P57" s="13"/>
      <c r="Q57" s="13"/>
      <c r="R57" s="13"/>
      <c r="S57" s="13"/>
      <c r="T57" s="13"/>
      <c r="U57" s="13"/>
      <c r="V57" s="13"/>
      <c r="W57" s="25"/>
      <c r="X57" s="24"/>
      <c r="Y57" s="3" cm="1">
        <f t="array" ref="Y57:AC57">K57-'[1]Приложение 1 (ред.4)'!K52:O52</f>
        <v>0</v>
      </c>
      <c r="Z57" s="2">
        <v>356.14201000000003</v>
      </c>
      <c r="AA57" s="3">
        <v>356.14201000000003</v>
      </c>
      <c r="AB57" s="3">
        <v>356.14201000000003</v>
      </c>
      <c r="AC57" s="3">
        <v>356.14201000000003</v>
      </c>
      <c r="AD57" s="3"/>
      <c r="AE57" s="3"/>
    </row>
    <row r="58" spans="1:31" ht="41.65" hidden="1" customHeight="1" x14ac:dyDescent="0.25">
      <c r="A58" s="6"/>
      <c r="B58" s="23" t="s">
        <v>28</v>
      </c>
      <c r="C58" s="6"/>
      <c r="D58" s="23"/>
      <c r="E58" s="13">
        <f>SUM(F58:V58)</f>
        <v>1787.5417</v>
      </c>
      <c r="F58" s="430">
        <f>1441.6067+345.935</f>
        <v>1787.5417</v>
      </c>
      <c r="G58" s="431"/>
      <c r="H58" s="431"/>
      <c r="I58" s="431"/>
      <c r="J58" s="432"/>
      <c r="K58" s="430"/>
      <c r="L58" s="431"/>
      <c r="M58" s="431"/>
      <c r="N58" s="431"/>
      <c r="O58" s="432"/>
      <c r="P58" s="13"/>
      <c r="Q58" s="13"/>
      <c r="R58" s="13"/>
      <c r="S58" s="13"/>
      <c r="T58" s="13"/>
      <c r="U58" s="13"/>
      <c r="V58" s="13"/>
      <c r="W58" s="6"/>
      <c r="X58" s="24"/>
      <c r="Y58" s="3" cm="1">
        <f t="array" ref="Y58:AC58">K58-'[1]Приложение 1 (ред.4)'!K53:O53</f>
        <v>0</v>
      </c>
      <c r="Z58" s="2">
        <v>0</v>
      </c>
      <c r="AA58" s="3">
        <v>0</v>
      </c>
      <c r="AB58" s="3">
        <v>0</v>
      </c>
      <c r="AC58" s="3">
        <v>0</v>
      </c>
      <c r="AD58" s="3"/>
      <c r="AE58" s="3"/>
    </row>
    <row r="59" spans="1:31" ht="41.65" hidden="1" customHeight="1" x14ac:dyDescent="0.25">
      <c r="A59" s="6"/>
      <c r="B59" s="23" t="s">
        <v>29</v>
      </c>
      <c r="C59" s="6"/>
      <c r="D59" s="23"/>
      <c r="E59" s="13"/>
      <c r="F59" s="430"/>
      <c r="G59" s="431"/>
      <c r="H59" s="431"/>
      <c r="I59" s="431"/>
      <c r="J59" s="432"/>
      <c r="K59" s="430"/>
      <c r="L59" s="431"/>
      <c r="M59" s="431"/>
      <c r="N59" s="431"/>
      <c r="O59" s="432"/>
      <c r="P59" s="13"/>
      <c r="Q59" s="13"/>
      <c r="R59" s="13"/>
      <c r="S59" s="13"/>
      <c r="T59" s="13"/>
      <c r="U59" s="13"/>
      <c r="V59" s="13"/>
      <c r="W59" s="6"/>
      <c r="X59" s="24"/>
      <c r="Y59" s="3" cm="1">
        <f t="array" ref="Y59:AC59">K59-'[1]Приложение 1 (ред.4)'!K54:O54</f>
        <v>0</v>
      </c>
      <c r="Z59" s="2">
        <v>0</v>
      </c>
      <c r="AA59" s="3">
        <v>0</v>
      </c>
      <c r="AB59" s="3">
        <v>0</v>
      </c>
      <c r="AC59" s="3">
        <v>0</v>
      </c>
      <c r="AD59" s="3"/>
      <c r="AE59" s="3"/>
    </row>
    <row r="60" spans="1:31" ht="43.5" hidden="1" customHeight="1" x14ac:dyDescent="0.25">
      <c r="A60" s="6"/>
      <c r="B60" s="23" t="s">
        <v>30</v>
      </c>
      <c r="C60" s="6"/>
      <c r="D60" s="23"/>
      <c r="E60" s="13">
        <f>SUM(F60:V60)</f>
        <v>566.4</v>
      </c>
      <c r="F60" s="430">
        <v>566.4</v>
      </c>
      <c r="G60" s="431"/>
      <c r="H60" s="431"/>
      <c r="I60" s="431"/>
      <c r="J60" s="432"/>
      <c r="K60" s="430"/>
      <c r="L60" s="431"/>
      <c r="M60" s="431"/>
      <c r="N60" s="431"/>
      <c r="O60" s="432"/>
      <c r="P60" s="13"/>
      <c r="Q60" s="13"/>
      <c r="R60" s="13"/>
      <c r="S60" s="13"/>
      <c r="T60" s="13"/>
      <c r="U60" s="13"/>
      <c r="V60" s="13"/>
      <c r="W60" s="6"/>
      <c r="X60" s="24"/>
      <c r="Y60" s="3" cm="1">
        <f t="array" ref="Y60:AC60">K60-'[1]Приложение 1 (ред.4)'!K55:O55</f>
        <v>0</v>
      </c>
      <c r="Z60" s="2">
        <v>0</v>
      </c>
      <c r="AA60" s="3">
        <v>0</v>
      </c>
      <c r="AB60" s="3">
        <v>0</v>
      </c>
      <c r="AC60" s="3">
        <v>0</v>
      </c>
      <c r="AD60" s="3"/>
      <c r="AE60" s="3"/>
    </row>
    <row r="61" spans="1:31" ht="29.25" hidden="1" customHeight="1" x14ac:dyDescent="0.25">
      <c r="A61" s="424" t="s">
        <v>31</v>
      </c>
      <c r="B61" s="458" t="s">
        <v>32</v>
      </c>
      <c r="C61" s="459" t="s">
        <v>91</v>
      </c>
      <c r="D61" s="23" t="s">
        <v>12</v>
      </c>
      <c r="E61" s="13">
        <f>SUM(F61:V61)</f>
        <v>13550.67894</v>
      </c>
      <c r="F61" s="430">
        <f>F62</f>
        <v>2657.6789399999998</v>
      </c>
      <c r="G61" s="431"/>
      <c r="H61" s="431"/>
      <c r="I61" s="431"/>
      <c r="J61" s="432"/>
      <c r="K61" s="430">
        <f t="shared" ref="K61:V61" si="7">K62</f>
        <v>2517</v>
      </c>
      <c r="L61" s="431"/>
      <c r="M61" s="431"/>
      <c r="N61" s="431"/>
      <c r="O61" s="432"/>
      <c r="P61" s="13">
        <f t="shared" si="7"/>
        <v>2792</v>
      </c>
      <c r="Q61" s="13"/>
      <c r="R61" s="13"/>
      <c r="S61" s="13"/>
      <c r="T61" s="13"/>
      <c r="U61" s="13">
        <f t="shared" si="7"/>
        <v>2792</v>
      </c>
      <c r="V61" s="13">
        <f t="shared" si="7"/>
        <v>2792</v>
      </c>
      <c r="W61" s="424" t="s">
        <v>20</v>
      </c>
      <c r="X61" s="433" t="s">
        <v>33</v>
      </c>
      <c r="Y61" s="3" cm="1">
        <f t="array" ref="Y61:AC61">K61-'[1]Приложение 1 (ред.4)'!K56:O56</f>
        <v>0</v>
      </c>
      <c r="Z61" s="2">
        <v>2517</v>
      </c>
      <c r="AA61" s="3">
        <v>2517</v>
      </c>
      <c r="AB61" s="3">
        <v>2517</v>
      </c>
      <c r="AC61" s="3">
        <v>2517</v>
      </c>
      <c r="AD61" s="3"/>
      <c r="AE61" s="3"/>
    </row>
    <row r="62" spans="1:31" ht="98.25" customHeight="1" x14ac:dyDescent="0.25">
      <c r="A62" s="425"/>
      <c r="B62" s="458"/>
      <c r="C62" s="459"/>
      <c r="D62" s="23" t="s">
        <v>14</v>
      </c>
      <c r="E62" s="13">
        <f>SUM(F62:V62)</f>
        <v>13550.67894</v>
      </c>
      <c r="F62" s="430">
        <v>2657.6789399999998</v>
      </c>
      <c r="G62" s="431"/>
      <c r="H62" s="431"/>
      <c r="I62" s="431"/>
      <c r="J62" s="432"/>
      <c r="K62" s="430">
        <f>K66</f>
        <v>2517</v>
      </c>
      <c r="L62" s="431"/>
      <c r="M62" s="431"/>
      <c r="N62" s="431"/>
      <c r="O62" s="432"/>
      <c r="P62" s="430">
        <f>P66</f>
        <v>2792</v>
      </c>
      <c r="Q62" s="431"/>
      <c r="R62" s="431"/>
      <c r="S62" s="431"/>
      <c r="T62" s="432"/>
      <c r="U62" s="13">
        <f>U66</f>
        <v>2792</v>
      </c>
      <c r="V62" s="13">
        <f>V66</f>
        <v>2792</v>
      </c>
      <c r="W62" s="425"/>
      <c r="X62" s="433"/>
      <c r="Y62" s="3" cm="1">
        <f t="array" ref="Y62:AC62">K62-'[1]Приложение 1 (ред.4)'!K57:O57</f>
        <v>0</v>
      </c>
      <c r="Z62" s="2">
        <v>2517</v>
      </c>
      <c r="AA62" s="3">
        <v>2517</v>
      </c>
      <c r="AB62" s="3">
        <v>2517</v>
      </c>
      <c r="AC62" s="3">
        <v>2517</v>
      </c>
      <c r="AD62" s="3"/>
      <c r="AE62" s="3"/>
    </row>
    <row r="63" spans="1:31" ht="20.25" customHeight="1" x14ac:dyDescent="0.25">
      <c r="A63" s="425"/>
      <c r="B63" s="499" t="s">
        <v>231</v>
      </c>
      <c r="C63" s="459" t="s">
        <v>124</v>
      </c>
      <c r="D63" s="424" t="s">
        <v>124</v>
      </c>
      <c r="E63" s="447" t="s">
        <v>5</v>
      </c>
      <c r="F63" s="447" t="s">
        <v>125</v>
      </c>
      <c r="G63" s="447" t="s">
        <v>125</v>
      </c>
      <c r="H63" s="447" t="s">
        <v>125</v>
      </c>
      <c r="I63" s="447" t="s">
        <v>125</v>
      </c>
      <c r="J63" s="447" t="s">
        <v>125</v>
      </c>
      <c r="K63" s="450" t="s">
        <v>149</v>
      </c>
      <c r="L63" s="452" t="s">
        <v>190</v>
      </c>
      <c r="M63" s="453"/>
      <c r="N63" s="453"/>
      <c r="O63" s="454"/>
      <c r="P63" s="72" t="s">
        <v>82</v>
      </c>
      <c r="Q63" s="452" t="s">
        <v>190</v>
      </c>
      <c r="R63" s="453"/>
      <c r="S63" s="453"/>
      <c r="T63" s="454"/>
      <c r="U63" s="450" t="s">
        <v>151</v>
      </c>
      <c r="V63" s="450" t="s">
        <v>152</v>
      </c>
      <c r="W63" s="425"/>
      <c r="X63" s="24"/>
      <c r="Y63" s="3" t="e" cm="1">
        <f t="array" ref="Y63:AC63">K63-'[1]Приложение 1 (ред.4)'!K58:O58</f>
        <v>#VALUE!</v>
      </c>
      <c r="Z63" s="2" t="e">
        <v>#VALUE!</v>
      </c>
      <c r="AA63" s="3" t="e">
        <v>#VALUE!</v>
      </c>
      <c r="AB63" s="3" t="e">
        <v>#VALUE!</v>
      </c>
      <c r="AC63" s="3" t="e">
        <v>#VALUE!</v>
      </c>
      <c r="AD63" s="3"/>
      <c r="AE63" s="3"/>
    </row>
    <row r="64" spans="1:31" ht="31.5" x14ac:dyDescent="0.25">
      <c r="A64" s="425"/>
      <c r="B64" s="500"/>
      <c r="C64" s="459"/>
      <c r="D64" s="425"/>
      <c r="E64" s="448"/>
      <c r="F64" s="448"/>
      <c r="G64" s="448"/>
      <c r="H64" s="448"/>
      <c r="I64" s="448"/>
      <c r="J64" s="448"/>
      <c r="K64" s="451"/>
      <c r="L64" s="63" t="s">
        <v>191</v>
      </c>
      <c r="M64" s="63" t="s">
        <v>192</v>
      </c>
      <c r="N64" s="63" t="s">
        <v>193</v>
      </c>
      <c r="O64" s="63" t="s">
        <v>194</v>
      </c>
      <c r="P64" s="63" t="s">
        <v>221</v>
      </c>
      <c r="Q64" s="63" t="s">
        <v>191</v>
      </c>
      <c r="R64" s="63" t="s">
        <v>192</v>
      </c>
      <c r="S64" s="63" t="s">
        <v>193</v>
      </c>
      <c r="T64" s="63" t="s">
        <v>194</v>
      </c>
      <c r="U64" s="451"/>
      <c r="V64" s="451"/>
      <c r="W64" s="425"/>
      <c r="X64" s="24"/>
      <c r="Y64" s="3" cm="1">
        <f t="array" ref="Y64:AC64">K64-'[1]Приложение 1 (ред.4)'!K59:O59</f>
        <v>0</v>
      </c>
      <c r="Z64" s="2" t="e">
        <v>#VALUE!</v>
      </c>
      <c r="AA64" s="3" t="e">
        <v>#VALUE!</v>
      </c>
      <c r="AB64" s="3" t="e">
        <v>#VALUE!</v>
      </c>
      <c r="AC64" s="3" t="e">
        <v>#VALUE!</v>
      </c>
      <c r="AD64" s="3"/>
      <c r="AE64" s="3"/>
    </row>
    <row r="65" spans="1:31" x14ac:dyDescent="0.25">
      <c r="A65" s="426"/>
      <c r="B65" s="501"/>
      <c r="C65" s="459"/>
      <c r="D65" s="426"/>
      <c r="E65" s="15">
        <v>4</v>
      </c>
      <c r="F65" s="75" t="s">
        <v>131</v>
      </c>
      <c r="G65" s="75" t="s">
        <v>131</v>
      </c>
      <c r="H65" s="75" t="s">
        <v>131</v>
      </c>
      <c r="I65" s="75" t="s">
        <v>131</v>
      </c>
      <c r="J65" s="75" t="s">
        <v>131</v>
      </c>
      <c r="K65" s="8" t="s">
        <v>131</v>
      </c>
      <c r="L65" s="8">
        <v>17</v>
      </c>
      <c r="M65" s="8">
        <v>17</v>
      </c>
      <c r="N65" s="8">
        <v>17</v>
      </c>
      <c r="O65" s="8">
        <v>17</v>
      </c>
      <c r="P65" s="8">
        <v>4</v>
      </c>
      <c r="Q65" s="8">
        <v>4</v>
      </c>
      <c r="R65" s="8">
        <v>4</v>
      </c>
      <c r="S65" s="8">
        <v>4</v>
      </c>
      <c r="T65" s="8">
        <v>4</v>
      </c>
      <c r="U65" s="63" t="s">
        <v>131</v>
      </c>
      <c r="V65" s="63" t="s">
        <v>131</v>
      </c>
      <c r="W65" s="426"/>
      <c r="X65" s="24"/>
      <c r="Y65" s="3" t="e" cm="1">
        <f t="array" ref="Y65:AC65">K65-'[1]Приложение 1 (ред.4)'!K60:O60</f>
        <v>#VALUE!</v>
      </c>
      <c r="Z65" s="2" t="e">
        <v>#VALUE!</v>
      </c>
      <c r="AA65" s="3" t="e">
        <v>#VALUE!</v>
      </c>
      <c r="AB65" s="3" t="e">
        <v>#VALUE!</v>
      </c>
      <c r="AC65" s="3" t="e">
        <v>#VALUE!</v>
      </c>
      <c r="AD65" s="3"/>
      <c r="AE65" s="3"/>
    </row>
    <row r="66" spans="1:31" hidden="1" x14ac:dyDescent="0.25">
      <c r="A66" s="6"/>
      <c r="B66" s="23" t="s">
        <v>34</v>
      </c>
      <c r="C66" s="6"/>
      <c r="D66" s="23"/>
      <c r="E66" s="13">
        <f>SUM(F66:V66)</f>
        <v>13557.77644</v>
      </c>
      <c r="F66" s="430">
        <f>2516.5+148.27644</f>
        <v>2664.7764400000001</v>
      </c>
      <c r="G66" s="431"/>
      <c r="H66" s="431"/>
      <c r="I66" s="431"/>
      <c r="J66" s="432"/>
      <c r="K66" s="430">
        <v>2517</v>
      </c>
      <c r="L66" s="431"/>
      <c r="M66" s="431"/>
      <c r="N66" s="431"/>
      <c r="O66" s="432"/>
      <c r="P66" s="13">
        <v>2792</v>
      </c>
      <c r="Q66" s="13"/>
      <c r="R66" s="13"/>
      <c r="S66" s="13"/>
      <c r="T66" s="13"/>
      <c r="U66" s="13">
        <v>2792</v>
      </c>
      <c r="V66" s="13">
        <v>2792</v>
      </c>
      <c r="W66" s="6"/>
      <c r="X66" s="24"/>
      <c r="Y66" s="3" cm="1">
        <f t="array" ref="Y66:AC66">K66-'[1]Приложение 1 (ред.4)'!K61:O61</f>
        <v>0</v>
      </c>
      <c r="Z66" s="2">
        <v>2517</v>
      </c>
      <c r="AA66" s="3">
        <v>2517</v>
      </c>
      <c r="AB66" s="3">
        <v>2517</v>
      </c>
      <c r="AC66" s="3">
        <v>2517</v>
      </c>
      <c r="AD66" s="3"/>
      <c r="AE66" s="3"/>
    </row>
    <row r="67" spans="1:31" ht="31.5" customHeight="1" x14ac:dyDescent="0.25">
      <c r="A67" s="424" t="s">
        <v>35</v>
      </c>
      <c r="B67" s="427" t="s">
        <v>36</v>
      </c>
      <c r="C67" s="424" t="s">
        <v>91</v>
      </c>
      <c r="D67" s="23" t="s">
        <v>12</v>
      </c>
      <c r="E67" s="13">
        <f>SUM(F67:V67)</f>
        <v>69144.158660000001</v>
      </c>
      <c r="F67" s="430">
        <f>F68+F69</f>
        <v>11178.530350000001</v>
      </c>
      <c r="G67" s="431"/>
      <c r="H67" s="431"/>
      <c r="I67" s="431"/>
      <c r="J67" s="432"/>
      <c r="K67" s="430">
        <f>K68+K69</f>
        <v>14144.62831</v>
      </c>
      <c r="L67" s="431"/>
      <c r="M67" s="431"/>
      <c r="N67" s="431"/>
      <c r="O67" s="432"/>
      <c r="P67" s="430">
        <f>SUM(P68:P69)</f>
        <v>14607</v>
      </c>
      <c r="Q67" s="431"/>
      <c r="R67" s="431"/>
      <c r="S67" s="431"/>
      <c r="T67" s="432"/>
      <c r="U67" s="68">
        <f t="shared" ref="U67:V67" si="8">SUM(U68:U69)</f>
        <v>14607</v>
      </c>
      <c r="V67" s="68">
        <f t="shared" si="8"/>
        <v>14607</v>
      </c>
      <c r="W67" s="424" t="s">
        <v>20</v>
      </c>
      <c r="X67" s="24"/>
      <c r="Y67" s="3"/>
      <c r="AA67" s="3"/>
      <c r="AB67" s="3"/>
      <c r="AC67" s="3"/>
      <c r="AD67" s="3"/>
      <c r="AE67" s="3"/>
    </row>
    <row r="68" spans="1:31" ht="31.5" x14ac:dyDescent="0.25">
      <c r="A68" s="425"/>
      <c r="B68" s="428"/>
      <c r="C68" s="425"/>
      <c r="D68" s="23" t="s">
        <v>13</v>
      </c>
      <c r="E68" s="13">
        <f>SUM(F68:V68)</f>
        <v>513.83271000000002</v>
      </c>
      <c r="F68" s="68">
        <v>0</v>
      </c>
      <c r="G68" s="66"/>
      <c r="H68" s="66"/>
      <c r="I68" s="66"/>
      <c r="J68" s="67"/>
      <c r="K68" s="430">
        <v>513.83271000000002</v>
      </c>
      <c r="L68" s="431"/>
      <c r="M68" s="431"/>
      <c r="N68" s="431"/>
      <c r="O68" s="432"/>
      <c r="P68" s="430">
        <v>0</v>
      </c>
      <c r="Q68" s="431"/>
      <c r="R68" s="431"/>
      <c r="S68" s="431"/>
      <c r="T68" s="432"/>
      <c r="U68" s="68">
        <v>0</v>
      </c>
      <c r="V68" s="68">
        <v>0</v>
      </c>
      <c r="W68" s="425"/>
      <c r="X68" s="24"/>
      <c r="Y68" s="3"/>
      <c r="AA68" s="3"/>
      <c r="AB68" s="3"/>
      <c r="AC68" s="3"/>
      <c r="AD68" s="3"/>
      <c r="AE68" s="3"/>
    </row>
    <row r="69" spans="1:31" ht="48.75" customHeight="1" x14ac:dyDescent="0.25">
      <c r="A69" s="425"/>
      <c r="B69" s="429"/>
      <c r="C69" s="425"/>
      <c r="D69" s="23" t="s">
        <v>14</v>
      </c>
      <c r="E69" s="13">
        <f>SUM(F69:V69)</f>
        <v>68630.325949999999</v>
      </c>
      <c r="F69" s="430">
        <v>11178.530350000001</v>
      </c>
      <c r="G69" s="431"/>
      <c r="H69" s="431"/>
      <c r="I69" s="431"/>
      <c r="J69" s="432"/>
      <c r="K69" s="430">
        <f>SUM(K70:K78)</f>
        <v>13630.795599999999</v>
      </c>
      <c r="L69" s="431"/>
      <c r="M69" s="431"/>
      <c r="N69" s="431"/>
      <c r="O69" s="432"/>
      <c r="P69" s="430">
        <f>SUM(P70:P77)</f>
        <v>14607</v>
      </c>
      <c r="Q69" s="431"/>
      <c r="R69" s="431"/>
      <c r="S69" s="431"/>
      <c r="T69" s="432"/>
      <c r="U69" s="13">
        <f>SUM(U70:U78)</f>
        <v>14607</v>
      </c>
      <c r="V69" s="13">
        <f>SUM(V70:V78)</f>
        <v>14607</v>
      </c>
      <c r="W69" s="425"/>
      <c r="X69" s="24"/>
      <c r="Y69" s="3" cm="1">
        <f t="array" ref="Y69:AC69">K69-'[1]Приложение 1 (ред.4)'!K62:O62</f>
        <v>4299.6455999999998</v>
      </c>
      <c r="Z69" s="2">
        <v>13630.795599999999</v>
      </c>
      <c r="AA69" s="3">
        <v>13630.795599999999</v>
      </c>
      <c r="AB69" s="3">
        <v>13630.795599999999</v>
      </c>
      <c r="AC69" s="3">
        <v>13630.795599999999</v>
      </c>
      <c r="AD69" s="3"/>
      <c r="AE69" s="3"/>
    </row>
    <row r="70" spans="1:31" ht="20.25" hidden="1" customHeight="1" x14ac:dyDescent="0.25">
      <c r="A70" s="425"/>
      <c r="B70" s="23" t="s">
        <v>98</v>
      </c>
      <c r="C70" s="425"/>
      <c r="D70" s="23"/>
      <c r="E70" s="13">
        <v>1900</v>
      </c>
      <c r="F70" s="430">
        <f>1900-500</f>
        <v>1400</v>
      </c>
      <c r="G70" s="431"/>
      <c r="H70" s="431"/>
      <c r="I70" s="431"/>
      <c r="J70" s="432"/>
      <c r="K70" s="430"/>
      <c r="L70" s="431"/>
      <c r="M70" s="431"/>
      <c r="N70" s="431"/>
      <c r="O70" s="432"/>
      <c r="P70" s="13"/>
      <c r="Q70" s="13"/>
      <c r="R70" s="13"/>
      <c r="S70" s="13"/>
      <c r="T70" s="13"/>
      <c r="U70" s="13"/>
      <c r="V70" s="13"/>
      <c r="W70" s="425"/>
      <c r="X70" s="24"/>
      <c r="Y70" s="3" cm="1">
        <f t="array" ref="Y70:AC70">K70-'[1]Приложение 1 (ред.4)'!K63:O63</f>
        <v>0</v>
      </c>
      <c r="Z70" s="2">
        <v>0</v>
      </c>
      <c r="AA70" s="3">
        <v>0</v>
      </c>
      <c r="AB70" s="3">
        <v>0</v>
      </c>
      <c r="AC70" s="3">
        <v>0</v>
      </c>
      <c r="AD70" s="3"/>
      <c r="AE70" s="3"/>
    </row>
    <row r="71" spans="1:31" ht="88.15" hidden="1" customHeight="1" x14ac:dyDescent="0.25">
      <c r="A71" s="425"/>
      <c r="B71" s="23" t="s">
        <v>216</v>
      </c>
      <c r="C71" s="425"/>
      <c r="D71" s="23"/>
      <c r="E71" s="13">
        <v>3000</v>
      </c>
      <c r="F71" s="430">
        <f>3000-345.935</f>
        <v>2654.0650000000001</v>
      </c>
      <c r="G71" s="431"/>
      <c r="H71" s="431"/>
      <c r="I71" s="431"/>
      <c r="J71" s="432"/>
      <c r="K71" s="430">
        <v>4299.6455999999998</v>
      </c>
      <c r="L71" s="431"/>
      <c r="M71" s="431"/>
      <c r="N71" s="431"/>
      <c r="O71" s="432"/>
      <c r="P71" s="13">
        <v>7304</v>
      </c>
      <c r="Q71" s="13"/>
      <c r="R71" s="13"/>
      <c r="S71" s="13"/>
      <c r="T71" s="13"/>
      <c r="U71" s="13">
        <v>7304</v>
      </c>
      <c r="V71" s="13">
        <v>7304</v>
      </c>
      <c r="W71" s="425"/>
      <c r="X71" s="24"/>
      <c r="Y71" s="3" cm="1">
        <f t="array" ref="Y71:AC71">K71-'[1]Приложение 1 (ред.4)'!K64:O64</f>
        <v>4299.6455999999998</v>
      </c>
      <c r="Z71" s="2">
        <v>4299.6455999999998</v>
      </c>
      <c r="AA71" s="3">
        <v>4299.6455999999998</v>
      </c>
      <c r="AB71" s="3">
        <v>4299.6455999999998</v>
      </c>
      <c r="AC71" s="3">
        <v>4299.6455999999998</v>
      </c>
      <c r="AD71" s="3"/>
      <c r="AE71" s="3"/>
    </row>
    <row r="72" spans="1:31" ht="31.5" hidden="1" customHeight="1" x14ac:dyDescent="0.25">
      <c r="A72" s="425"/>
      <c r="B72" s="23" t="s">
        <v>99</v>
      </c>
      <c r="C72" s="425"/>
      <c r="D72" s="23"/>
      <c r="E72" s="13">
        <v>2579.5324799999999</v>
      </c>
      <c r="F72" s="430">
        <f>2579.532+1354.98146</f>
        <v>3934.5134600000001</v>
      </c>
      <c r="G72" s="431"/>
      <c r="H72" s="431"/>
      <c r="I72" s="431"/>
      <c r="J72" s="432"/>
      <c r="K72" s="430"/>
      <c r="L72" s="431"/>
      <c r="M72" s="431"/>
      <c r="N72" s="431"/>
      <c r="O72" s="432"/>
      <c r="P72" s="13">
        <v>7303</v>
      </c>
      <c r="Q72" s="13"/>
      <c r="R72" s="13"/>
      <c r="S72" s="13"/>
      <c r="T72" s="13"/>
      <c r="U72" s="13">
        <v>7303</v>
      </c>
      <c r="V72" s="13">
        <v>7303</v>
      </c>
      <c r="W72" s="425"/>
      <c r="X72" s="24"/>
      <c r="Y72" s="3" cm="1">
        <f t="array" ref="Y72:AC72">K72-'[1]Приложение 1 (ред.4)'!K65:O65</f>
        <v>0</v>
      </c>
      <c r="Z72" s="2">
        <v>0</v>
      </c>
      <c r="AA72" s="3">
        <v>0</v>
      </c>
      <c r="AB72" s="3">
        <v>0</v>
      </c>
      <c r="AC72" s="3">
        <v>0</v>
      </c>
      <c r="AD72" s="3"/>
      <c r="AE72" s="3"/>
    </row>
    <row r="73" spans="1:31" ht="20.25" hidden="1" customHeight="1" x14ac:dyDescent="0.25">
      <c r="A73" s="425"/>
      <c r="B73" s="23" t="s">
        <v>38</v>
      </c>
      <c r="C73" s="425"/>
      <c r="D73" s="23"/>
      <c r="E73" s="13"/>
      <c r="F73" s="430"/>
      <c r="G73" s="431"/>
      <c r="H73" s="431"/>
      <c r="I73" s="431"/>
      <c r="J73" s="432"/>
      <c r="K73" s="430">
        <f>3965-865</f>
        <v>3100</v>
      </c>
      <c r="L73" s="431"/>
      <c r="M73" s="431"/>
      <c r="N73" s="431"/>
      <c r="O73" s="432"/>
      <c r="P73" s="13"/>
      <c r="Q73" s="13"/>
      <c r="R73" s="13"/>
      <c r="S73" s="13"/>
      <c r="T73" s="13"/>
      <c r="U73" s="13"/>
      <c r="V73" s="13"/>
      <c r="W73" s="425"/>
      <c r="X73" s="24"/>
      <c r="Y73" s="3" cm="1">
        <f t="array" ref="Y73:AC73">K73-'[1]Приложение 1 (ред.4)'!K66:O66</f>
        <v>0</v>
      </c>
      <c r="Z73" s="2">
        <v>3100</v>
      </c>
      <c r="AA73" s="3">
        <v>3100</v>
      </c>
      <c r="AB73" s="3">
        <v>3100</v>
      </c>
      <c r="AC73" s="3">
        <v>3100</v>
      </c>
      <c r="AD73" s="3"/>
      <c r="AE73" s="3"/>
    </row>
    <row r="74" spans="1:31" ht="20.25" hidden="1" customHeight="1" x14ac:dyDescent="0.25">
      <c r="A74" s="425"/>
      <c r="B74" s="23"/>
      <c r="C74" s="425"/>
      <c r="D74" s="23"/>
      <c r="E74" s="13"/>
      <c r="F74" s="430"/>
      <c r="G74" s="431"/>
      <c r="H74" s="431"/>
      <c r="I74" s="431"/>
      <c r="J74" s="432"/>
      <c r="K74" s="430">
        <v>865</v>
      </c>
      <c r="L74" s="431"/>
      <c r="M74" s="431"/>
      <c r="N74" s="431"/>
      <c r="O74" s="432"/>
      <c r="P74" s="13"/>
      <c r="Q74" s="13"/>
      <c r="R74" s="13"/>
      <c r="S74" s="13"/>
      <c r="T74" s="13"/>
      <c r="U74" s="13"/>
      <c r="V74" s="13"/>
      <c r="W74" s="425"/>
      <c r="X74" s="24"/>
      <c r="Y74" s="3" cm="1">
        <f t="array" ref="Y74:AC74">K74-'[1]Приложение 1 (ред.4)'!K67:O67</f>
        <v>0</v>
      </c>
      <c r="Z74" s="2">
        <v>865</v>
      </c>
      <c r="AA74" s="3">
        <v>865</v>
      </c>
      <c r="AB74" s="3">
        <v>865</v>
      </c>
      <c r="AC74" s="3">
        <v>865</v>
      </c>
      <c r="AD74" s="3"/>
      <c r="AE74" s="3"/>
    </row>
    <row r="75" spans="1:31" ht="88.15" hidden="1" customHeight="1" x14ac:dyDescent="0.25">
      <c r="A75" s="425"/>
      <c r="B75" s="23" t="s">
        <v>39</v>
      </c>
      <c r="C75" s="425"/>
      <c r="D75" s="23"/>
      <c r="E75" s="13"/>
      <c r="F75" s="430"/>
      <c r="G75" s="431"/>
      <c r="H75" s="431"/>
      <c r="I75" s="431"/>
      <c r="J75" s="432"/>
      <c r="K75" s="430">
        <f>5580-213.85</f>
        <v>5366.15</v>
      </c>
      <c r="L75" s="431"/>
      <c r="M75" s="431"/>
      <c r="N75" s="431"/>
      <c r="O75" s="432"/>
      <c r="P75" s="13"/>
      <c r="Q75" s="13"/>
      <c r="R75" s="13"/>
      <c r="S75" s="13"/>
      <c r="T75" s="13"/>
      <c r="U75" s="13"/>
      <c r="V75" s="13"/>
      <c r="W75" s="425"/>
      <c r="X75" s="24"/>
      <c r="Y75" s="3" cm="1">
        <f t="array" ref="Y75:AC75">K75-'[1]Приложение 1 (ред.4)'!K68:O68</f>
        <v>0</v>
      </c>
      <c r="Z75" s="2">
        <v>5366.15</v>
      </c>
      <c r="AA75" s="3">
        <v>5366.15</v>
      </c>
      <c r="AB75" s="3">
        <v>5366.15</v>
      </c>
      <c r="AC75" s="3">
        <v>5366.15</v>
      </c>
      <c r="AD75" s="3"/>
      <c r="AE75" s="3"/>
    </row>
    <row r="76" spans="1:31" ht="39.75" hidden="1" customHeight="1" x14ac:dyDescent="0.25">
      <c r="A76" s="425"/>
      <c r="B76" s="23" t="s">
        <v>85</v>
      </c>
      <c r="C76" s="425"/>
      <c r="D76" s="23"/>
      <c r="E76" s="13">
        <v>119.20766999999999</v>
      </c>
      <c r="F76" s="430">
        <v>119.20699999999999</v>
      </c>
      <c r="G76" s="431"/>
      <c r="H76" s="431"/>
      <c r="I76" s="431"/>
      <c r="J76" s="432"/>
      <c r="K76" s="430"/>
      <c r="L76" s="431"/>
      <c r="M76" s="431"/>
      <c r="N76" s="431"/>
      <c r="O76" s="432"/>
      <c r="P76" s="13"/>
      <c r="Q76" s="13"/>
      <c r="R76" s="13"/>
      <c r="S76" s="13"/>
      <c r="T76" s="13"/>
      <c r="U76" s="13"/>
      <c r="V76" s="13"/>
      <c r="W76" s="425"/>
      <c r="X76" s="24"/>
      <c r="Y76" s="3" cm="1">
        <f t="array" ref="Y76:AC76">K76-'[1]Приложение 1 (ред.4)'!K69:O69</f>
        <v>0</v>
      </c>
      <c r="Z76" s="2">
        <v>0</v>
      </c>
      <c r="AA76" s="3">
        <v>0</v>
      </c>
      <c r="AB76" s="3">
        <v>0</v>
      </c>
      <c r="AC76" s="3">
        <v>0</v>
      </c>
      <c r="AD76" s="3"/>
      <c r="AE76" s="3"/>
    </row>
    <row r="77" spans="1:31" ht="39.75" hidden="1" customHeight="1" x14ac:dyDescent="0.25">
      <c r="A77" s="425"/>
      <c r="B77" s="23" t="s">
        <v>97</v>
      </c>
      <c r="C77" s="426"/>
      <c r="D77" s="23"/>
      <c r="E77" s="13">
        <v>1945.81</v>
      </c>
      <c r="F77" s="430">
        <f>1945.81+1145.01854</f>
        <v>3090.82854</v>
      </c>
      <c r="G77" s="431"/>
      <c r="H77" s="431"/>
      <c r="I77" s="431"/>
      <c r="J77" s="432"/>
      <c r="K77" s="430"/>
      <c r="L77" s="431"/>
      <c r="M77" s="431"/>
      <c r="N77" s="431"/>
      <c r="O77" s="432"/>
      <c r="P77" s="13"/>
      <c r="Q77" s="13"/>
      <c r="R77" s="13"/>
      <c r="S77" s="13"/>
      <c r="T77" s="13"/>
      <c r="U77" s="13"/>
      <c r="V77" s="13"/>
      <c r="W77" s="425"/>
      <c r="X77" s="24"/>
      <c r="Y77" s="3" cm="1">
        <f t="array" ref="Y77:AC77">K77-'[1]Приложение 1 (ред.4)'!K70:O70</f>
        <v>0</v>
      </c>
      <c r="Z77" s="2">
        <v>0</v>
      </c>
      <c r="AA77" s="3">
        <v>0</v>
      </c>
      <c r="AB77" s="3">
        <v>0</v>
      </c>
      <c r="AC77" s="3">
        <v>0</v>
      </c>
      <c r="AD77" s="3"/>
      <c r="AE77" s="3"/>
    </row>
    <row r="78" spans="1:31" ht="20.25" customHeight="1" x14ac:dyDescent="0.25">
      <c r="A78" s="425"/>
      <c r="B78" s="427" t="s">
        <v>232</v>
      </c>
      <c r="C78" s="352" t="s">
        <v>124</v>
      </c>
      <c r="D78" s="352" t="s">
        <v>124</v>
      </c>
      <c r="E78" s="447" t="s">
        <v>5</v>
      </c>
      <c r="F78" s="447" t="s">
        <v>125</v>
      </c>
      <c r="G78" s="447" t="s">
        <v>125</v>
      </c>
      <c r="H78" s="447" t="s">
        <v>125</v>
      </c>
      <c r="I78" s="447" t="s">
        <v>125</v>
      </c>
      <c r="J78" s="447" t="s">
        <v>125</v>
      </c>
      <c r="K78" s="450" t="s">
        <v>149</v>
      </c>
      <c r="L78" s="452" t="s">
        <v>190</v>
      </c>
      <c r="M78" s="453"/>
      <c r="N78" s="453"/>
      <c r="O78" s="454"/>
      <c r="P78" s="72" t="s">
        <v>82</v>
      </c>
      <c r="Q78" s="452" t="s">
        <v>190</v>
      </c>
      <c r="R78" s="453"/>
      <c r="S78" s="453"/>
      <c r="T78" s="454"/>
      <c r="U78" s="450" t="s">
        <v>151</v>
      </c>
      <c r="V78" s="450" t="s">
        <v>152</v>
      </c>
      <c r="W78" s="425"/>
      <c r="X78" s="24"/>
      <c r="Y78" s="3" t="e" cm="1">
        <f t="array" ref="Y78:AC78">K78-'[1]Приложение 1 (ред.4)'!K71:O71</f>
        <v>#VALUE!</v>
      </c>
      <c r="Z78" s="2" t="e">
        <v>#VALUE!</v>
      </c>
      <c r="AA78" s="3" t="e">
        <v>#VALUE!</v>
      </c>
      <c r="AB78" s="3" t="e">
        <v>#VALUE!</v>
      </c>
      <c r="AC78" s="3" t="e">
        <v>#VALUE!</v>
      </c>
      <c r="AD78" s="3"/>
      <c r="AE78" s="3"/>
    </row>
    <row r="79" spans="1:31" ht="31.5" x14ac:dyDescent="0.25">
      <c r="A79" s="425"/>
      <c r="B79" s="428"/>
      <c r="C79" s="353"/>
      <c r="D79" s="353"/>
      <c r="E79" s="448"/>
      <c r="F79" s="448"/>
      <c r="G79" s="448"/>
      <c r="H79" s="448"/>
      <c r="I79" s="448"/>
      <c r="J79" s="448"/>
      <c r="K79" s="451"/>
      <c r="L79" s="63" t="s">
        <v>191</v>
      </c>
      <c r="M79" s="63" t="s">
        <v>192</v>
      </c>
      <c r="N79" s="63" t="s">
        <v>193</v>
      </c>
      <c r="O79" s="63" t="s">
        <v>194</v>
      </c>
      <c r="P79" s="63" t="s">
        <v>221</v>
      </c>
      <c r="Q79" s="63" t="s">
        <v>191</v>
      </c>
      <c r="R79" s="63" t="s">
        <v>192</v>
      </c>
      <c r="S79" s="63" t="s">
        <v>193</v>
      </c>
      <c r="T79" s="63" t="s">
        <v>194</v>
      </c>
      <c r="U79" s="451"/>
      <c r="V79" s="451"/>
      <c r="W79" s="425"/>
      <c r="X79" s="24"/>
      <c r="Y79" s="3" cm="1">
        <f t="array" ref="Y79:AC79">K79-'[1]Приложение 1 (ред.4)'!K72:O72</f>
        <v>0</v>
      </c>
      <c r="Z79" s="2" t="e">
        <v>#VALUE!</v>
      </c>
      <c r="AA79" s="3" t="e">
        <v>#VALUE!</v>
      </c>
      <c r="AB79" s="3" t="e">
        <v>#VALUE!</v>
      </c>
      <c r="AC79" s="3" t="e">
        <v>#VALUE!</v>
      </c>
      <c r="AD79" s="3"/>
      <c r="AE79" s="3"/>
    </row>
    <row r="80" spans="1:31" x14ac:dyDescent="0.25">
      <c r="A80" s="426"/>
      <c r="B80" s="429"/>
      <c r="C80" s="354"/>
      <c r="D80" s="354"/>
      <c r="E80" s="15">
        <v>4</v>
      </c>
      <c r="F80" s="75" t="s">
        <v>131</v>
      </c>
      <c r="G80" s="75" t="s">
        <v>131</v>
      </c>
      <c r="H80" s="75" t="s">
        <v>131</v>
      </c>
      <c r="I80" s="75" t="s">
        <v>131</v>
      </c>
      <c r="J80" s="75" t="s">
        <v>131</v>
      </c>
      <c r="K80" s="8" t="s">
        <v>131</v>
      </c>
      <c r="L80" s="8" t="s">
        <v>131</v>
      </c>
      <c r="M80" s="8" t="s">
        <v>131</v>
      </c>
      <c r="N80" s="8">
        <v>17</v>
      </c>
      <c r="O80" s="8" t="s">
        <v>131</v>
      </c>
      <c r="P80" s="8">
        <v>4</v>
      </c>
      <c r="Q80" s="8">
        <v>4</v>
      </c>
      <c r="R80" s="8">
        <v>4</v>
      </c>
      <c r="S80" s="8">
        <v>4</v>
      </c>
      <c r="T80" s="8">
        <v>4</v>
      </c>
      <c r="U80" s="63" t="s">
        <v>131</v>
      </c>
      <c r="V80" s="63" t="s">
        <v>131</v>
      </c>
      <c r="W80" s="426"/>
      <c r="X80" s="24"/>
      <c r="Y80" s="3" t="e" cm="1">
        <f t="array" ref="Y80:AC80">K80-'[1]Приложение 1 (ред.4)'!K73:O73</f>
        <v>#VALUE!</v>
      </c>
      <c r="Z80" s="2" t="e">
        <v>#VALUE!</v>
      </c>
      <c r="AA80" s="3" t="e">
        <v>#VALUE!</v>
      </c>
      <c r="AB80" s="3" t="e">
        <v>#VALUE!</v>
      </c>
      <c r="AC80" s="3" t="e">
        <v>#VALUE!</v>
      </c>
      <c r="AD80" s="3"/>
      <c r="AE80" s="3"/>
    </row>
    <row r="81" spans="1:38" ht="114.75" customHeight="1" x14ac:dyDescent="0.25">
      <c r="A81" s="342" t="s">
        <v>41</v>
      </c>
      <c r="B81" s="27" t="s">
        <v>184</v>
      </c>
      <c r="C81" s="64" t="s">
        <v>91</v>
      </c>
      <c r="D81" s="23" t="s">
        <v>14</v>
      </c>
      <c r="E81" s="13">
        <f>SUM(F81:V81)</f>
        <v>51287.39976</v>
      </c>
      <c r="F81" s="430">
        <v>14916.842490000001</v>
      </c>
      <c r="G81" s="431"/>
      <c r="H81" s="431"/>
      <c r="I81" s="431"/>
      <c r="J81" s="432"/>
      <c r="K81" s="430">
        <f>14801.097-234.89582</f>
        <v>14566.20118</v>
      </c>
      <c r="L81" s="431"/>
      <c r="M81" s="431"/>
      <c r="N81" s="431"/>
      <c r="O81" s="432"/>
      <c r="P81" s="430">
        <v>7538.3560900000002</v>
      </c>
      <c r="Q81" s="431"/>
      <c r="R81" s="431"/>
      <c r="S81" s="431"/>
      <c r="T81" s="432"/>
      <c r="U81" s="13">
        <v>7133</v>
      </c>
      <c r="V81" s="13">
        <v>7133</v>
      </c>
      <c r="W81" s="424" t="s">
        <v>42</v>
      </c>
      <c r="X81" s="24" t="s">
        <v>43</v>
      </c>
      <c r="Y81" s="3" cm="1">
        <f t="array" ref="Y81:AC81">K81-'[1]Приложение 1 (ред.4)'!K74:O74</f>
        <v>-234.89581999999973</v>
      </c>
      <c r="Z81" s="2">
        <v>14566.20118</v>
      </c>
      <c r="AA81" s="3">
        <v>14566.20118</v>
      </c>
      <c r="AB81" s="3">
        <v>14566.20118</v>
      </c>
      <c r="AC81" s="3">
        <v>14566.20118</v>
      </c>
      <c r="AD81" s="3"/>
      <c r="AE81" s="3"/>
      <c r="AL81" s="3"/>
    </row>
    <row r="82" spans="1:38" x14ac:dyDescent="0.25">
      <c r="A82" s="343"/>
      <c r="B82" s="496" t="s">
        <v>233</v>
      </c>
      <c r="C82" s="352" t="s">
        <v>124</v>
      </c>
      <c r="D82" s="352" t="s">
        <v>124</v>
      </c>
      <c r="E82" s="447" t="s">
        <v>5</v>
      </c>
      <c r="F82" s="447" t="s">
        <v>125</v>
      </c>
      <c r="G82" s="447" t="s">
        <v>125</v>
      </c>
      <c r="H82" s="447" t="s">
        <v>125</v>
      </c>
      <c r="I82" s="447" t="s">
        <v>125</v>
      </c>
      <c r="J82" s="447" t="s">
        <v>125</v>
      </c>
      <c r="K82" s="450" t="s">
        <v>149</v>
      </c>
      <c r="L82" s="452" t="s">
        <v>190</v>
      </c>
      <c r="M82" s="453"/>
      <c r="N82" s="453"/>
      <c r="O82" s="454"/>
      <c r="P82" s="72" t="s">
        <v>82</v>
      </c>
      <c r="Q82" s="452" t="s">
        <v>190</v>
      </c>
      <c r="R82" s="453"/>
      <c r="S82" s="453"/>
      <c r="T82" s="454"/>
      <c r="U82" s="450" t="s">
        <v>151</v>
      </c>
      <c r="V82" s="450" t="s">
        <v>152</v>
      </c>
      <c r="W82" s="425"/>
      <c r="X82" s="24"/>
      <c r="Y82" s="3" t="e" cm="1">
        <f t="array" ref="Y82:AC82">K82-'[1]Приложение 1 (ред.4)'!K75:O75</f>
        <v>#VALUE!</v>
      </c>
      <c r="Z82" s="2" t="e">
        <v>#VALUE!</v>
      </c>
      <c r="AA82" s="3" t="e">
        <v>#VALUE!</v>
      </c>
      <c r="AB82" s="3" t="e">
        <v>#VALUE!</v>
      </c>
      <c r="AC82" s="3" t="e">
        <v>#VALUE!</v>
      </c>
      <c r="AD82" s="3"/>
      <c r="AE82" s="3"/>
      <c r="AL82" s="3"/>
    </row>
    <row r="83" spans="1:38" ht="31.5" x14ac:dyDescent="0.25">
      <c r="A83" s="343"/>
      <c r="B83" s="497"/>
      <c r="C83" s="353"/>
      <c r="D83" s="353"/>
      <c r="E83" s="448"/>
      <c r="F83" s="448"/>
      <c r="G83" s="448"/>
      <c r="H83" s="448"/>
      <c r="I83" s="448"/>
      <c r="J83" s="448"/>
      <c r="K83" s="451"/>
      <c r="L83" s="63" t="s">
        <v>191</v>
      </c>
      <c r="M83" s="63" t="s">
        <v>192</v>
      </c>
      <c r="N83" s="63" t="s">
        <v>193</v>
      </c>
      <c r="O83" s="63" t="s">
        <v>194</v>
      </c>
      <c r="P83" s="63" t="s">
        <v>221</v>
      </c>
      <c r="Q83" s="63" t="s">
        <v>191</v>
      </c>
      <c r="R83" s="63" t="s">
        <v>192</v>
      </c>
      <c r="S83" s="63" t="s">
        <v>193</v>
      </c>
      <c r="T83" s="63" t="s">
        <v>194</v>
      </c>
      <c r="U83" s="451"/>
      <c r="V83" s="451"/>
      <c r="W83" s="425"/>
      <c r="X83" s="24"/>
      <c r="Y83" s="3" cm="1">
        <f t="array" ref="Y83:AC83">K83-'[1]Приложение 1 (ред.4)'!K76:O76</f>
        <v>0</v>
      </c>
      <c r="Z83" s="2" t="e">
        <v>#VALUE!</v>
      </c>
      <c r="AA83" s="3" t="e">
        <v>#VALUE!</v>
      </c>
      <c r="AB83" s="3" t="e">
        <v>#VALUE!</v>
      </c>
      <c r="AC83" s="3" t="e">
        <v>#VALUE!</v>
      </c>
      <c r="AD83" s="3"/>
      <c r="AE83" s="3"/>
      <c r="AL83" s="3"/>
    </row>
    <row r="84" spans="1:38" ht="65.25" customHeight="1" x14ac:dyDescent="0.25">
      <c r="A84" s="344"/>
      <c r="B84" s="498"/>
      <c r="C84" s="354"/>
      <c r="D84" s="354"/>
      <c r="E84" s="15">
        <v>40</v>
      </c>
      <c r="F84" s="75" t="s">
        <v>131</v>
      </c>
      <c r="G84" s="75" t="s">
        <v>131</v>
      </c>
      <c r="H84" s="75" t="s">
        <v>131</v>
      </c>
      <c r="I84" s="75" t="s">
        <v>131</v>
      </c>
      <c r="J84" s="75" t="s">
        <v>131</v>
      </c>
      <c r="K84" s="8" t="s">
        <v>131</v>
      </c>
      <c r="L84" s="8">
        <v>76</v>
      </c>
      <c r="M84" s="8">
        <v>76</v>
      </c>
      <c r="N84" s="8">
        <v>76</v>
      </c>
      <c r="O84" s="8">
        <v>76</v>
      </c>
      <c r="P84" s="8">
        <v>40</v>
      </c>
      <c r="Q84" s="8">
        <v>40</v>
      </c>
      <c r="R84" s="8">
        <v>40</v>
      </c>
      <c r="S84" s="8">
        <v>40</v>
      </c>
      <c r="T84" s="8">
        <v>40</v>
      </c>
      <c r="U84" s="63" t="s">
        <v>131</v>
      </c>
      <c r="V84" s="63" t="s">
        <v>131</v>
      </c>
      <c r="W84" s="426"/>
      <c r="X84" s="24"/>
      <c r="Y84" s="3" t="e" cm="1">
        <f t="array" ref="Y84:AC84">K84-'[1]Приложение 1 (ред.4)'!K77:O77</f>
        <v>#VALUE!</v>
      </c>
      <c r="Z84" s="2" t="e">
        <v>#VALUE!</v>
      </c>
      <c r="AA84" s="3" t="e">
        <v>#VALUE!</v>
      </c>
      <c r="AB84" s="3" t="e">
        <v>#VALUE!</v>
      </c>
      <c r="AC84" s="3" t="e">
        <v>#VALUE!</v>
      </c>
      <c r="AD84" s="3"/>
      <c r="AE84" s="3"/>
      <c r="AL84" s="3"/>
    </row>
    <row r="85" spans="1:38" ht="51" customHeight="1" x14ac:dyDescent="0.25">
      <c r="A85" s="28">
        <v>2</v>
      </c>
      <c r="B85" s="20" t="s">
        <v>116</v>
      </c>
      <c r="C85" s="28" t="s">
        <v>91</v>
      </c>
      <c r="D85" s="20" t="s">
        <v>14</v>
      </c>
      <c r="E85" s="11">
        <f t="shared" ref="E85:E92" si="9">SUM(F85:V85)</f>
        <v>9845.2402600000005</v>
      </c>
      <c r="F85" s="325">
        <f>F87</f>
        <v>2906.24026</v>
      </c>
      <c r="G85" s="326"/>
      <c r="H85" s="326"/>
      <c r="I85" s="326"/>
      <c r="J85" s="327"/>
      <c r="K85" s="325">
        <f t="shared" ref="K85:V85" si="10">K87</f>
        <v>1086</v>
      </c>
      <c r="L85" s="326"/>
      <c r="M85" s="326"/>
      <c r="N85" s="326"/>
      <c r="O85" s="327"/>
      <c r="P85" s="325">
        <f t="shared" si="10"/>
        <v>1951</v>
      </c>
      <c r="Q85" s="326"/>
      <c r="R85" s="326"/>
      <c r="S85" s="326"/>
      <c r="T85" s="327"/>
      <c r="U85" s="11">
        <f t="shared" si="10"/>
        <v>1951</v>
      </c>
      <c r="V85" s="11">
        <f t="shared" si="10"/>
        <v>1951</v>
      </c>
      <c r="W85" s="28"/>
      <c r="X85" s="24"/>
      <c r="Y85" s="3" cm="1">
        <f t="array" ref="Y85:AC85">K85-'[1]Приложение 1 (ред.4)'!K78:O78</f>
        <v>0</v>
      </c>
      <c r="Z85" s="2">
        <v>1086</v>
      </c>
      <c r="AA85" s="3">
        <v>1086</v>
      </c>
      <c r="AB85" s="3">
        <v>1086</v>
      </c>
      <c r="AC85" s="3">
        <v>1086</v>
      </c>
      <c r="AD85" s="3"/>
      <c r="AE85" s="3"/>
    </row>
    <row r="86" spans="1:38" ht="30.75" hidden="1" customHeight="1" x14ac:dyDescent="0.25">
      <c r="A86" s="424" t="s">
        <v>44</v>
      </c>
      <c r="B86" s="494" t="s">
        <v>200</v>
      </c>
      <c r="C86" s="424" t="s">
        <v>91</v>
      </c>
      <c r="D86" s="23" t="s">
        <v>12</v>
      </c>
      <c r="E86" s="13">
        <f t="shared" si="9"/>
        <v>9845.2402600000005</v>
      </c>
      <c r="F86" s="430">
        <f>F87</f>
        <v>2906.24026</v>
      </c>
      <c r="G86" s="431"/>
      <c r="H86" s="431"/>
      <c r="I86" s="431"/>
      <c r="J86" s="432"/>
      <c r="K86" s="13">
        <f>K87</f>
        <v>1086</v>
      </c>
      <c r="L86" s="13"/>
      <c r="M86" s="13"/>
      <c r="N86" s="13"/>
      <c r="O86" s="13"/>
      <c r="P86" s="13">
        <f>P87</f>
        <v>1951</v>
      </c>
      <c r="Q86" s="13"/>
      <c r="R86" s="13"/>
      <c r="S86" s="13"/>
      <c r="T86" s="13"/>
      <c r="U86" s="13">
        <f>U87</f>
        <v>1951</v>
      </c>
      <c r="V86" s="13">
        <f>V87</f>
        <v>1951</v>
      </c>
      <c r="W86" s="424" t="s">
        <v>20</v>
      </c>
      <c r="X86" s="427" t="s">
        <v>46</v>
      </c>
      <c r="Y86" s="3" cm="1">
        <f t="array" ref="Y86:AC86">K86-'[1]Приложение 1 (ред.4)'!K79:O79</f>
        <v>0</v>
      </c>
      <c r="Z86" s="2">
        <v>1086</v>
      </c>
      <c r="AA86" s="3">
        <v>1086</v>
      </c>
      <c r="AB86" s="3">
        <v>1086</v>
      </c>
      <c r="AC86" s="3">
        <v>1086</v>
      </c>
      <c r="AD86" s="3"/>
      <c r="AE86" s="3"/>
    </row>
    <row r="87" spans="1:38" ht="223.5" customHeight="1" x14ac:dyDescent="0.25">
      <c r="A87" s="425"/>
      <c r="B87" s="495"/>
      <c r="C87" s="426"/>
      <c r="D87" s="23" t="s">
        <v>14</v>
      </c>
      <c r="E87" s="13">
        <f t="shared" si="9"/>
        <v>9845.2402600000005</v>
      </c>
      <c r="F87" s="430">
        <v>2906.24026</v>
      </c>
      <c r="G87" s="431"/>
      <c r="H87" s="431"/>
      <c r="I87" s="431"/>
      <c r="J87" s="432"/>
      <c r="K87" s="430">
        <f>SUM(K88:K92)</f>
        <v>1086</v>
      </c>
      <c r="L87" s="431"/>
      <c r="M87" s="431"/>
      <c r="N87" s="431"/>
      <c r="O87" s="432"/>
      <c r="P87" s="430">
        <f>SUM(P88:P92)</f>
        <v>1951</v>
      </c>
      <c r="Q87" s="431"/>
      <c r="R87" s="431"/>
      <c r="S87" s="431"/>
      <c r="T87" s="432"/>
      <c r="U87" s="13">
        <f>SUM(U88:U92)</f>
        <v>1951</v>
      </c>
      <c r="V87" s="13">
        <f>SUM(V88:V92)</f>
        <v>1951</v>
      </c>
      <c r="W87" s="425"/>
      <c r="X87" s="429"/>
      <c r="Y87" s="3" cm="1">
        <f t="array" ref="Y87:AC87">K87-'[1]Приложение 1 (ред.4)'!K80:O80</f>
        <v>0</v>
      </c>
      <c r="Z87" s="2">
        <v>1086</v>
      </c>
      <c r="AA87" s="3">
        <v>1086</v>
      </c>
      <c r="AB87" s="3">
        <v>1086</v>
      </c>
      <c r="AC87" s="3">
        <v>1086</v>
      </c>
      <c r="AD87" s="3"/>
      <c r="AE87" s="3"/>
    </row>
    <row r="88" spans="1:38" ht="47.25" hidden="1" customHeight="1" x14ac:dyDescent="0.25">
      <c r="A88" s="425"/>
      <c r="B88" s="23" t="s">
        <v>47</v>
      </c>
      <c r="C88" s="6"/>
      <c r="D88" s="23"/>
      <c r="E88" s="13">
        <f t="shared" si="9"/>
        <v>9869.0003299999989</v>
      </c>
      <c r="F88" s="430">
        <v>2930.0003299999998</v>
      </c>
      <c r="G88" s="431"/>
      <c r="H88" s="431"/>
      <c r="I88" s="431"/>
      <c r="J88" s="432"/>
      <c r="K88" s="430">
        <v>1086</v>
      </c>
      <c r="L88" s="431"/>
      <c r="M88" s="431"/>
      <c r="N88" s="431"/>
      <c r="O88" s="432"/>
      <c r="P88" s="13">
        <v>1951</v>
      </c>
      <c r="Q88" s="13"/>
      <c r="R88" s="13"/>
      <c r="S88" s="13"/>
      <c r="T88" s="13"/>
      <c r="U88" s="13">
        <v>1951</v>
      </c>
      <c r="V88" s="13">
        <v>1951</v>
      </c>
      <c r="W88" s="425"/>
      <c r="X88" s="24"/>
      <c r="Y88" s="3" cm="1">
        <f t="array" ref="Y88:AC88">K88-'[1]Приложение 1 (ред.4)'!K81:O81</f>
        <v>0</v>
      </c>
      <c r="Z88" s="2">
        <v>1086</v>
      </c>
      <c r="AA88" s="3">
        <v>1086</v>
      </c>
      <c r="AB88" s="3">
        <v>1086</v>
      </c>
      <c r="AC88" s="3">
        <v>1086</v>
      </c>
      <c r="AD88" s="3"/>
      <c r="AE88" s="3"/>
    </row>
    <row r="89" spans="1:38" ht="20.25" hidden="1" customHeight="1" x14ac:dyDescent="0.25">
      <c r="A89" s="425"/>
      <c r="B89" s="23" t="s">
        <v>48</v>
      </c>
      <c r="C89" s="6"/>
      <c r="D89" s="23"/>
      <c r="E89" s="13">
        <f t="shared" si="9"/>
        <v>0</v>
      </c>
      <c r="F89" s="430"/>
      <c r="G89" s="431"/>
      <c r="H89" s="431"/>
      <c r="I89" s="431"/>
      <c r="J89" s="432"/>
      <c r="K89" s="430"/>
      <c r="L89" s="431"/>
      <c r="M89" s="431"/>
      <c r="N89" s="431"/>
      <c r="O89" s="432"/>
      <c r="P89" s="13"/>
      <c r="Q89" s="13"/>
      <c r="R89" s="13"/>
      <c r="S89" s="13"/>
      <c r="T89" s="13"/>
      <c r="U89" s="13"/>
      <c r="V89" s="13"/>
      <c r="W89" s="425"/>
      <c r="X89" s="24"/>
      <c r="Y89" s="3" cm="1">
        <f t="array" ref="Y89:AC89">K89-'[1]Приложение 1 (ред.4)'!K82:O82</f>
        <v>0</v>
      </c>
      <c r="Z89" s="2">
        <v>0</v>
      </c>
      <c r="AA89" s="3">
        <v>0</v>
      </c>
      <c r="AB89" s="3">
        <v>0</v>
      </c>
      <c r="AC89" s="3">
        <v>0</v>
      </c>
      <c r="AD89" s="3"/>
      <c r="AE89" s="3"/>
    </row>
    <row r="90" spans="1:38" ht="20.25" hidden="1" customHeight="1" x14ac:dyDescent="0.25">
      <c r="A90" s="425"/>
      <c r="B90" s="23" t="s">
        <v>87</v>
      </c>
      <c r="C90" s="6"/>
      <c r="D90" s="23"/>
      <c r="E90" s="13">
        <f t="shared" si="9"/>
        <v>0</v>
      </c>
      <c r="F90" s="430"/>
      <c r="G90" s="431"/>
      <c r="H90" s="431"/>
      <c r="I90" s="431"/>
      <c r="J90" s="432"/>
      <c r="K90" s="430"/>
      <c r="L90" s="431"/>
      <c r="M90" s="431"/>
      <c r="N90" s="431"/>
      <c r="O90" s="432"/>
      <c r="P90" s="13"/>
      <c r="Q90" s="13"/>
      <c r="R90" s="13"/>
      <c r="S90" s="13"/>
      <c r="T90" s="13"/>
      <c r="U90" s="13"/>
      <c r="V90" s="13"/>
      <c r="W90" s="425"/>
      <c r="X90" s="24"/>
      <c r="Y90" s="3" cm="1">
        <f t="array" ref="Y90:AC90">K90-'[1]Приложение 1 (ред.4)'!K83:O83</f>
        <v>0</v>
      </c>
      <c r="Z90" s="2">
        <v>0</v>
      </c>
      <c r="AA90" s="3">
        <v>0</v>
      </c>
      <c r="AB90" s="3">
        <v>0</v>
      </c>
      <c r="AC90" s="3">
        <v>0</v>
      </c>
      <c r="AD90" s="3"/>
      <c r="AE90" s="3"/>
    </row>
    <row r="91" spans="1:38" ht="20.25" hidden="1" customHeight="1" x14ac:dyDescent="0.25">
      <c r="A91" s="425"/>
      <c r="B91" s="23" t="s">
        <v>86</v>
      </c>
      <c r="C91" s="6"/>
      <c r="D91" s="23"/>
      <c r="E91" s="13">
        <f t="shared" si="9"/>
        <v>9.6</v>
      </c>
      <c r="F91" s="430">
        <v>9.6</v>
      </c>
      <c r="G91" s="431"/>
      <c r="H91" s="431"/>
      <c r="I91" s="431"/>
      <c r="J91" s="432"/>
      <c r="K91" s="430"/>
      <c r="L91" s="431"/>
      <c r="M91" s="431"/>
      <c r="N91" s="431"/>
      <c r="O91" s="432"/>
      <c r="P91" s="13"/>
      <c r="Q91" s="13"/>
      <c r="R91" s="13"/>
      <c r="S91" s="13"/>
      <c r="T91" s="13"/>
      <c r="U91" s="13"/>
      <c r="V91" s="13"/>
      <c r="W91" s="425"/>
      <c r="X91" s="24"/>
      <c r="Y91" s="3" cm="1">
        <f t="array" ref="Y91:AC91">K91-'[1]Приложение 1 (ред.4)'!K84:O84</f>
        <v>0</v>
      </c>
      <c r="Z91" s="2">
        <v>0</v>
      </c>
      <c r="AA91" s="3">
        <v>0</v>
      </c>
      <c r="AB91" s="3">
        <v>0</v>
      </c>
      <c r="AC91" s="3">
        <v>0</v>
      </c>
      <c r="AD91" s="3"/>
      <c r="AE91" s="3"/>
    </row>
    <row r="92" spans="1:38" ht="20.25" hidden="1" customHeight="1" x14ac:dyDescent="0.25">
      <c r="A92" s="425"/>
      <c r="B92" s="23" t="s">
        <v>49</v>
      </c>
      <c r="C92" s="6"/>
      <c r="D92" s="23"/>
      <c r="E92" s="13">
        <f t="shared" si="9"/>
        <v>0</v>
      </c>
      <c r="F92" s="430"/>
      <c r="G92" s="431"/>
      <c r="H92" s="431"/>
      <c r="I92" s="431"/>
      <c r="J92" s="432"/>
      <c r="K92" s="430"/>
      <c r="L92" s="431"/>
      <c r="M92" s="431"/>
      <c r="N92" s="431"/>
      <c r="O92" s="432"/>
      <c r="P92" s="13"/>
      <c r="Q92" s="13"/>
      <c r="R92" s="13"/>
      <c r="S92" s="13"/>
      <c r="T92" s="13"/>
      <c r="U92" s="13"/>
      <c r="V92" s="13"/>
      <c r="W92" s="425"/>
      <c r="X92" s="24"/>
      <c r="Y92" s="3" cm="1">
        <f t="array" ref="Y92:AC92">K92-'[1]Приложение 1 (ред.4)'!K85:O85</f>
        <v>0</v>
      </c>
      <c r="Z92" s="2">
        <v>0</v>
      </c>
      <c r="AA92" s="3">
        <v>0</v>
      </c>
      <c r="AB92" s="3">
        <v>0</v>
      </c>
      <c r="AC92" s="3">
        <v>0</v>
      </c>
      <c r="AD92" s="3"/>
      <c r="AE92" s="3"/>
    </row>
    <row r="93" spans="1:38" ht="20.25" customHeight="1" x14ac:dyDescent="0.25">
      <c r="A93" s="425"/>
      <c r="B93" s="427" t="s">
        <v>234</v>
      </c>
      <c r="C93" s="352" t="s">
        <v>124</v>
      </c>
      <c r="D93" s="352" t="s">
        <v>124</v>
      </c>
      <c r="E93" s="447" t="s">
        <v>5</v>
      </c>
      <c r="F93" s="447" t="s">
        <v>125</v>
      </c>
      <c r="G93" s="447" t="s">
        <v>125</v>
      </c>
      <c r="H93" s="447" t="s">
        <v>125</v>
      </c>
      <c r="I93" s="447" t="s">
        <v>125</v>
      </c>
      <c r="J93" s="447" t="s">
        <v>125</v>
      </c>
      <c r="K93" s="450" t="s">
        <v>149</v>
      </c>
      <c r="L93" s="452" t="s">
        <v>190</v>
      </c>
      <c r="M93" s="453"/>
      <c r="N93" s="453"/>
      <c r="O93" s="454"/>
      <c r="P93" s="72" t="s">
        <v>82</v>
      </c>
      <c r="Q93" s="452" t="s">
        <v>190</v>
      </c>
      <c r="R93" s="453"/>
      <c r="S93" s="453"/>
      <c r="T93" s="454"/>
      <c r="U93" s="450" t="s">
        <v>151</v>
      </c>
      <c r="V93" s="450" t="s">
        <v>152</v>
      </c>
      <c r="W93" s="425"/>
      <c r="X93" s="24"/>
      <c r="Y93" s="3" t="e" cm="1">
        <f t="array" ref="Y93:AC93">K93-'[1]Приложение 1 (ред.4)'!K86:O86</f>
        <v>#VALUE!</v>
      </c>
      <c r="Z93" s="2" t="e">
        <v>#VALUE!</v>
      </c>
      <c r="AA93" s="3" t="e">
        <v>#VALUE!</v>
      </c>
      <c r="AB93" s="3" t="e">
        <v>#VALUE!</v>
      </c>
      <c r="AC93" s="3" t="e">
        <v>#VALUE!</v>
      </c>
      <c r="AD93" s="3"/>
      <c r="AE93" s="3"/>
    </row>
    <row r="94" spans="1:38" ht="31.5" x14ac:dyDescent="0.25">
      <c r="A94" s="425"/>
      <c r="B94" s="428"/>
      <c r="C94" s="353"/>
      <c r="D94" s="353"/>
      <c r="E94" s="448"/>
      <c r="F94" s="448"/>
      <c r="G94" s="448"/>
      <c r="H94" s="448"/>
      <c r="I94" s="448"/>
      <c r="J94" s="448"/>
      <c r="K94" s="451"/>
      <c r="L94" s="63" t="s">
        <v>191</v>
      </c>
      <c r="M94" s="63" t="s">
        <v>192</v>
      </c>
      <c r="N94" s="63" t="s">
        <v>193</v>
      </c>
      <c r="O94" s="63" t="s">
        <v>194</v>
      </c>
      <c r="P94" s="63" t="s">
        <v>221</v>
      </c>
      <c r="Q94" s="63" t="s">
        <v>191</v>
      </c>
      <c r="R94" s="63" t="s">
        <v>192</v>
      </c>
      <c r="S94" s="63" t="s">
        <v>193</v>
      </c>
      <c r="T94" s="63" t="s">
        <v>194</v>
      </c>
      <c r="U94" s="451"/>
      <c r="V94" s="451"/>
      <c r="W94" s="425"/>
      <c r="X94" s="24"/>
      <c r="Y94" s="3" cm="1">
        <f t="array" ref="Y94:AC94">K94-'[1]Приложение 1 (ред.4)'!K87:O87</f>
        <v>0</v>
      </c>
      <c r="Z94" s="2" t="e">
        <v>#VALUE!</v>
      </c>
      <c r="AA94" s="3" t="e">
        <v>#VALUE!</v>
      </c>
      <c r="AB94" s="3" t="e">
        <v>#VALUE!</v>
      </c>
      <c r="AC94" s="3" t="e">
        <v>#VALUE!</v>
      </c>
      <c r="AD94" s="3"/>
      <c r="AE94" s="3"/>
    </row>
    <row r="95" spans="1:38" ht="21" customHeight="1" x14ac:dyDescent="0.25">
      <c r="A95" s="426"/>
      <c r="B95" s="429"/>
      <c r="C95" s="354"/>
      <c r="D95" s="354"/>
      <c r="E95" s="15">
        <v>9</v>
      </c>
      <c r="F95" s="75" t="s">
        <v>131</v>
      </c>
      <c r="G95" s="75" t="s">
        <v>131</v>
      </c>
      <c r="H95" s="75" t="s">
        <v>131</v>
      </c>
      <c r="I95" s="75" t="s">
        <v>131</v>
      </c>
      <c r="J95" s="75" t="s">
        <v>131</v>
      </c>
      <c r="K95" s="8" t="s">
        <v>131</v>
      </c>
      <c r="L95" s="8" t="s">
        <v>131</v>
      </c>
      <c r="M95" s="8" t="s">
        <v>131</v>
      </c>
      <c r="N95" s="8">
        <v>1</v>
      </c>
      <c r="O95" s="8" t="s">
        <v>131</v>
      </c>
      <c r="P95" s="8">
        <v>9</v>
      </c>
      <c r="Q95" s="8">
        <v>9</v>
      </c>
      <c r="R95" s="8">
        <v>9</v>
      </c>
      <c r="S95" s="8">
        <v>9</v>
      </c>
      <c r="T95" s="8">
        <v>9</v>
      </c>
      <c r="U95" s="63" t="s">
        <v>131</v>
      </c>
      <c r="V95" s="63" t="s">
        <v>131</v>
      </c>
      <c r="W95" s="426"/>
      <c r="X95" s="24"/>
      <c r="Y95" s="3" t="e" cm="1">
        <f t="array" ref="Y95:AC95">K95-'[1]Приложение 1 (ред.4)'!K88:O88</f>
        <v>#VALUE!</v>
      </c>
      <c r="Z95" s="2" t="e">
        <v>#VALUE!</v>
      </c>
      <c r="AA95" s="3" t="e">
        <v>#VALUE!</v>
      </c>
      <c r="AB95" s="3" t="e">
        <v>#VALUE!</v>
      </c>
      <c r="AC95" s="3" t="e">
        <v>#VALUE!</v>
      </c>
      <c r="AD95" s="3"/>
      <c r="AE95" s="3"/>
    </row>
    <row r="96" spans="1:38" ht="48" customHeight="1" x14ac:dyDescent="0.25">
      <c r="A96" s="28">
        <v>3</v>
      </c>
      <c r="B96" s="20" t="s">
        <v>115</v>
      </c>
      <c r="C96" s="20" t="s">
        <v>91</v>
      </c>
      <c r="D96" s="20" t="s">
        <v>14</v>
      </c>
      <c r="E96" s="11">
        <f t="shared" ref="E96:E105" si="11">SUM(F96:V96)</f>
        <v>71281.957339999994</v>
      </c>
      <c r="F96" s="325">
        <f>F99+F113+F122</f>
        <v>15511.890670000001</v>
      </c>
      <c r="G96" s="326"/>
      <c r="H96" s="326"/>
      <c r="I96" s="326"/>
      <c r="J96" s="327"/>
      <c r="K96" s="325">
        <f>K99+K113+K122</f>
        <v>16497.06667</v>
      </c>
      <c r="L96" s="326"/>
      <c r="M96" s="326"/>
      <c r="N96" s="326"/>
      <c r="O96" s="327"/>
      <c r="P96" s="325">
        <f>P99+P113+P122</f>
        <v>13091</v>
      </c>
      <c r="Q96" s="326"/>
      <c r="R96" s="326"/>
      <c r="S96" s="326"/>
      <c r="T96" s="327"/>
      <c r="U96" s="11">
        <f>U99+U113+U122</f>
        <v>13091</v>
      </c>
      <c r="V96" s="11">
        <f>V99+V113+V122</f>
        <v>13091</v>
      </c>
      <c r="W96" s="28"/>
      <c r="X96" s="24"/>
      <c r="Y96" s="3" cm="1">
        <f t="array" ref="Y96:AC96">K96-'[1]Приложение 1 (ред.4)'!K89:O89</f>
        <v>0</v>
      </c>
      <c r="Z96" s="2">
        <v>16497.06667</v>
      </c>
      <c r="AA96" s="3">
        <v>16497.06667</v>
      </c>
      <c r="AB96" s="3">
        <v>16497.06667</v>
      </c>
      <c r="AC96" s="3">
        <v>16497.06667</v>
      </c>
      <c r="AD96" s="3"/>
      <c r="AE96" s="3"/>
    </row>
    <row r="97" spans="1:31" ht="47.25" customHeight="1" x14ac:dyDescent="0.25">
      <c r="A97" s="491" t="s">
        <v>18</v>
      </c>
      <c r="B97" s="458" t="s">
        <v>50</v>
      </c>
      <c r="C97" s="459" t="s">
        <v>91</v>
      </c>
      <c r="D97" s="23" t="s">
        <v>14</v>
      </c>
      <c r="E97" s="13">
        <f t="shared" si="11"/>
        <v>27903.132109999999</v>
      </c>
      <c r="F97" s="430">
        <f>F99</f>
        <v>4525.15067</v>
      </c>
      <c r="G97" s="431"/>
      <c r="H97" s="431"/>
      <c r="I97" s="431"/>
      <c r="J97" s="432"/>
      <c r="K97" s="430">
        <f>K99</f>
        <v>5917.9814399999996</v>
      </c>
      <c r="L97" s="431"/>
      <c r="M97" s="431"/>
      <c r="N97" s="431"/>
      <c r="O97" s="432"/>
      <c r="P97" s="430">
        <f>P99</f>
        <v>5820</v>
      </c>
      <c r="Q97" s="431"/>
      <c r="R97" s="431"/>
      <c r="S97" s="431"/>
      <c r="T97" s="432"/>
      <c r="U97" s="13">
        <f>U99</f>
        <v>5820</v>
      </c>
      <c r="V97" s="13">
        <f>V99</f>
        <v>5820</v>
      </c>
      <c r="W97" s="424" t="s">
        <v>20</v>
      </c>
      <c r="X97" s="433" t="s">
        <v>51</v>
      </c>
      <c r="Y97" s="3" cm="1">
        <f t="array" ref="Y97:AC97">K97-'[1]Приложение 1 (ред.4)'!K90:O90</f>
        <v>-82.018560000000434</v>
      </c>
      <c r="Z97" s="2">
        <v>5917.9814399999996</v>
      </c>
      <c r="AA97" s="3">
        <v>5917.9814399999996</v>
      </c>
      <c r="AB97" s="3">
        <v>5917.9814399999996</v>
      </c>
      <c r="AC97" s="3">
        <v>5917.9814399999996</v>
      </c>
      <c r="AD97" s="3"/>
      <c r="AE97" s="3"/>
    </row>
    <row r="98" spans="1:31" ht="30" hidden="1" customHeight="1" x14ac:dyDescent="0.25">
      <c r="A98" s="492"/>
      <c r="B98" s="458"/>
      <c r="C98" s="459"/>
      <c r="D98" s="23"/>
      <c r="E98" s="13">
        <f t="shared" si="11"/>
        <v>0</v>
      </c>
      <c r="F98" s="430"/>
      <c r="G98" s="431"/>
      <c r="H98" s="431"/>
      <c r="I98" s="431"/>
      <c r="J98" s="432"/>
      <c r="K98" s="430"/>
      <c r="L98" s="431"/>
      <c r="M98" s="431"/>
      <c r="N98" s="431"/>
      <c r="O98" s="432"/>
      <c r="P98" s="13"/>
      <c r="Q98" s="13"/>
      <c r="R98" s="13"/>
      <c r="S98" s="13"/>
      <c r="T98" s="13"/>
      <c r="U98" s="13"/>
      <c r="V98" s="13"/>
      <c r="W98" s="425"/>
      <c r="X98" s="433"/>
      <c r="Y98" s="3" cm="1">
        <f t="array" ref="Y98:AC98">K98-'[1]Приложение 1 (ред.4)'!K91:O91</f>
        <v>0</v>
      </c>
      <c r="Z98" s="2">
        <v>0</v>
      </c>
      <c r="AA98" s="3">
        <v>0</v>
      </c>
      <c r="AB98" s="3">
        <v>0</v>
      </c>
      <c r="AC98" s="3">
        <v>0</v>
      </c>
      <c r="AD98" s="3"/>
      <c r="AE98" s="3"/>
    </row>
    <row r="99" spans="1:31" ht="68.25" hidden="1" customHeight="1" x14ac:dyDescent="0.25">
      <c r="A99" s="492"/>
      <c r="B99" s="458"/>
      <c r="C99" s="459"/>
      <c r="E99" s="13">
        <f t="shared" si="11"/>
        <v>27903.132109999999</v>
      </c>
      <c r="F99" s="430">
        <f>SUM(F100:F109)</f>
        <v>4525.15067</v>
      </c>
      <c r="G99" s="431"/>
      <c r="H99" s="431"/>
      <c r="I99" s="431"/>
      <c r="J99" s="432"/>
      <c r="K99" s="430">
        <f>SUM(K100:K109)</f>
        <v>5917.9814399999996</v>
      </c>
      <c r="L99" s="431"/>
      <c r="M99" s="431"/>
      <c r="N99" s="431"/>
      <c r="O99" s="432"/>
      <c r="P99" s="13">
        <f>SUM(P100:P109)</f>
        <v>5820</v>
      </c>
      <c r="Q99" s="13"/>
      <c r="R99" s="13"/>
      <c r="S99" s="13"/>
      <c r="T99" s="13"/>
      <c r="U99" s="13">
        <f>SUM(U100:U109)</f>
        <v>5820</v>
      </c>
      <c r="V99" s="13">
        <f>SUM(V100:V109)</f>
        <v>5820</v>
      </c>
      <c r="W99" s="425"/>
      <c r="X99" s="433"/>
      <c r="Y99" s="3" cm="1">
        <f t="array" ref="Y99:AC99">K99-'[1]Приложение 1 (ред.4)'!K92:O92</f>
        <v>-82.018560000000434</v>
      </c>
      <c r="Z99" s="2">
        <v>5917.9814399999996</v>
      </c>
      <c r="AA99" s="3">
        <v>5917.9814399999996</v>
      </c>
      <c r="AB99" s="3">
        <v>5917.9814399999996</v>
      </c>
      <c r="AC99" s="3">
        <v>5917.9814399999996</v>
      </c>
      <c r="AD99" s="3"/>
      <c r="AE99" s="3"/>
    </row>
    <row r="100" spans="1:31" ht="20.25" hidden="1" customHeight="1" x14ac:dyDescent="0.25">
      <c r="A100" s="492"/>
      <c r="B100" s="30" t="s">
        <v>52</v>
      </c>
      <c r="C100" s="6"/>
      <c r="D100" s="23"/>
      <c r="E100" s="13">
        <f t="shared" si="11"/>
        <v>46.491999999999997</v>
      </c>
      <c r="F100" s="430">
        <v>46.491999999999997</v>
      </c>
      <c r="G100" s="431"/>
      <c r="H100" s="431"/>
      <c r="I100" s="431"/>
      <c r="J100" s="432"/>
      <c r="K100" s="430"/>
      <c r="L100" s="431"/>
      <c r="M100" s="431"/>
      <c r="N100" s="431"/>
      <c r="O100" s="432"/>
      <c r="P100" s="13"/>
      <c r="Q100" s="13"/>
      <c r="R100" s="13"/>
      <c r="S100" s="13"/>
      <c r="T100" s="13"/>
      <c r="U100" s="13"/>
      <c r="V100" s="13"/>
      <c r="W100" s="425"/>
      <c r="X100" s="24"/>
      <c r="Y100" s="3" cm="1">
        <f t="array" ref="Y100:AC100">K100-'[1]Приложение 1 (ред.4)'!K93:O93</f>
        <v>0</v>
      </c>
      <c r="Z100" s="2">
        <v>0</v>
      </c>
      <c r="AA100" s="3">
        <v>0</v>
      </c>
      <c r="AB100" s="3">
        <v>0</v>
      </c>
      <c r="AC100" s="3">
        <v>0</v>
      </c>
      <c r="AD100" s="3"/>
      <c r="AE100" s="3"/>
    </row>
    <row r="101" spans="1:31" ht="31.5" hidden="1" customHeight="1" x14ac:dyDescent="0.25">
      <c r="A101" s="492"/>
      <c r="B101" s="30" t="s">
        <v>53</v>
      </c>
      <c r="C101" s="6"/>
      <c r="D101" s="23"/>
      <c r="E101" s="13">
        <f t="shared" si="11"/>
        <v>3856.32</v>
      </c>
      <c r="F101" s="430">
        <v>3856.32</v>
      </c>
      <c r="G101" s="431"/>
      <c r="H101" s="431"/>
      <c r="I101" s="431"/>
      <c r="J101" s="432"/>
      <c r="K101" s="430"/>
      <c r="L101" s="431"/>
      <c r="M101" s="431"/>
      <c r="N101" s="431"/>
      <c r="O101" s="432"/>
      <c r="P101" s="13"/>
      <c r="Q101" s="13"/>
      <c r="R101" s="13"/>
      <c r="S101" s="13"/>
      <c r="T101" s="13"/>
      <c r="U101" s="13"/>
      <c r="V101" s="13"/>
      <c r="W101" s="425"/>
      <c r="X101" s="24"/>
      <c r="Y101" s="3" cm="1">
        <f t="array" ref="Y101:AC101">K101-'[1]Приложение 1 (ред.4)'!K94:O94</f>
        <v>0</v>
      </c>
      <c r="Z101" s="2">
        <v>0</v>
      </c>
      <c r="AA101" s="3">
        <v>0</v>
      </c>
      <c r="AB101" s="3">
        <v>0</v>
      </c>
      <c r="AC101" s="3">
        <v>0</v>
      </c>
      <c r="AD101" s="3"/>
      <c r="AE101" s="3"/>
    </row>
    <row r="102" spans="1:31" ht="31.5" hidden="1" customHeight="1" x14ac:dyDescent="0.25">
      <c r="A102" s="492"/>
      <c r="B102" s="30" t="s">
        <v>54</v>
      </c>
      <c r="C102" s="6"/>
      <c r="D102" s="23"/>
      <c r="E102" s="13">
        <f t="shared" si="11"/>
        <v>0</v>
      </c>
      <c r="F102" s="430"/>
      <c r="G102" s="431"/>
      <c r="H102" s="431"/>
      <c r="I102" s="431"/>
      <c r="J102" s="432"/>
      <c r="K102" s="430"/>
      <c r="L102" s="431"/>
      <c r="M102" s="431"/>
      <c r="N102" s="431"/>
      <c r="O102" s="432"/>
      <c r="P102" s="13"/>
      <c r="Q102" s="13"/>
      <c r="R102" s="13"/>
      <c r="S102" s="13"/>
      <c r="T102" s="13"/>
      <c r="U102" s="13"/>
      <c r="V102" s="13"/>
      <c r="W102" s="425"/>
      <c r="X102" s="24"/>
      <c r="Y102" s="3" cm="1">
        <f t="array" ref="Y102:AC102">K102-'[1]Приложение 1 (ред.4)'!K95:O95</f>
        <v>0</v>
      </c>
      <c r="Z102" s="2">
        <v>0</v>
      </c>
      <c r="AA102" s="3">
        <v>0</v>
      </c>
      <c r="AB102" s="3">
        <v>0</v>
      </c>
      <c r="AC102" s="3">
        <v>0</v>
      </c>
      <c r="AD102" s="3"/>
      <c r="AE102" s="3"/>
    </row>
    <row r="103" spans="1:31" ht="20.25" hidden="1" customHeight="1" x14ac:dyDescent="0.25">
      <c r="A103" s="492"/>
      <c r="B103" s="30" t="s">
        <v>55</v>
      </c>
      <c r="C103" s="6"/>
      <c r="D103" s="23"/>
      <c r="E103" s="13">
        <f t="shared" si="11"/>
        <v>605.67200000000003</v>
      </c>
      <c r="F103" s="430">
        <v>605.67200000000003</v>
      </c>
      <c r="G103" s="431"/>
      <c r="H103" s="431"/>
      <c r="I103" s="431"/>
      <c r="J103" s="432"/>
      <c r="K103" s="430"/>
      <c r="L103" s="431"/>
      <c r="M103" s="431"/>
      <c r="N103" s="431"/>
      <c r="O103" s="432"/>
      <c r="P103" s="13"/>
      <c r="Q103" s="13"/>
      <c r="R103" s="13"/>
      <c r="S103" s="13"/>
      <c r="T103" s="13"/>
      <c r="U103" s="13"/>
      <c r="V103" s="13"/>
      <c r="W103" s="425"/>
      <c r="X103" s="24"/>
      <c r="Y103" s="3" cm="1">
        <f t="array" ref="Y103:AC103">K103-'[1]Приложение 1 (ред.4)'!K96:O96</f>
        <v>0</v>
      </c>
      <c r="Z103" s="2">
        <v>0</v>
      </c>
      <c r="AA103" s="3">
        <v>0</v>
      </c>
      <c r="AB103" s="3">
        <v>0</v>
      </c>
      <c r="AC103" s="3">
        <v>0</v>
      </c>
      <c r="AD103" s="3"/>
      <c r="AE103" s="3"/>
    </row>
    <row r="104" spans="1:31" ht="31.5" hidden="1" customHeight="1" x14ac:dyDescent="0.25">
      <c r="A104" s="492"/>
      <c r="B104" s="30" t="s">
        <v>56</v>
      </c>
      <c r="C104" s="6"/>
      <c r="D104" s="23"/>
      <c r="E104" s="13">
        <f t="shared" si="11"/>
        <v>0</v>
      </c>
      <c r="F104" s="430"/>
      <c r="G104" s="431"/>
      <c r="H104" s="431"/>
      <c r="I104" s="431"/>
      <c r="J104" s="432"/>
      <c r="K104" s="430"/>
      <c r="L104" s="431"/>
      <c r="M104" s="431"/>
      <c r="N104" s="431"/>
      <c r="O104" s="432"/>
      <c r="P104" s="13"/>
      <c r="Q104" s="13"/>
      <c r="R104" s="13"/>
      <c r="S104" s="13"/>
      <c r="T104" s="13"/>
      <c r="U104" s="13"/>
      <c r="V104" s="13"/>
      <c r="W104" s="425"/>
      <c r="X104" s="24"/>
      <c r="Y104" s="3" cm="1">
        <f t="array" ref="Y104:AC104">K104-'[1]Приложение 1 (ред.4)'!K97:O97</f>
        <v>0</v>
      </c>
      <c r="Z104" s="2">
        <v>0</v>
      </c>
      <c r="AA104" s="3">
        <v>0</v>
      </c>
      <c r="AB104" s="3">
        <v>0</v>
      </c>
      <c r="AC104" s="3">
        <v>0</v>
      </c>
      <c r="AD104" s="3"/>
      <c r="AE104" s="3"/>
    </row>
    <row r="105" spans="1:31" ht="20.25" hidden="1" customHeight="1" x14ac:dyDescent="0.25">
      <c r="A105" s="492"/>
      <c r="B105" s="30" t="s">
        <v>110</v>
      </c>
      <c r="C105" s="6"/>
      <c r="D105" s="23"/>
      <c r="E105" s="13">
        <f t="shared" si="11"/>
        <v>23406.666669999999</v>
      </c>
      <c r="F105" s="430">
        <f>5946.66667-3500-2500</f>
        <v>-53.333330000000387</v>
      </c>
      <c r="G105" s="431"/>
      <c r="H105" s="431"/>
      <c r="I105" s="431"/>
      <c r="J105" s="432"/>
      <c r="K105" s="430">
        <v>6000</v>
      </c>
      <c r="L105" s="431"/>
      <c r="M105" s="431"/>
      <c r="N105" s="431"/>
      <c r="O105" s="432"/>
      <c r="P105" s="13">
        <v>5820</v>
      </c>
      <c r="Q105" s="13"/>
      <c r="R105" s="13"/>
      <c r="S105" s="13"/>
      <c r="T105" s="13"/>
      <c r="U105" s="13">
        <v>5820</v>
      </c>
      <c r="V105" s="13">
        <v>5820</v>
      </c>
      <c r="W105" s="425"/>
      <c r="X105" s="24"/>
      <c r="Y105" s="3" cm="1">
        <f t="array" ref="Y105:AC105">K105-'[1]Приложение 1 (ред.4)'!K98:O98</f>
        <v>0</v>
      </c>
      <c r="Z105" s="2">
        <v>6000</v>
      </c>
      <c r="AA105" s="3">
        <v>6000</v>
      </c>
      <c r="AB105" s="3">
        <v>6000</v>
      </c>
      <c r="AC105" s="3">
        <v>6000</v>
      </c>
      <c r="AD105" s="3"/>
      <c r="AE105" s="3"/>
    </row>
    <row r="106" spans="1:31" ht="31.5" hidden="1" customHeight="1" x14ac:dyDescent="0.25">
      <c r="A106" s="492"/>
      <c r="B106" s="30" t="s">
        <v>57</v>
      </c>
      <c r="C106" s="6"/>
      <c r="D106" s="23"/>
      <c r="E106" s="13"/>
      <c r="F106" s="430"/>
      <c r="G106" s="431"/>
      <c r="H106" s="431"/>
      <c r="I106" s="431"/>
      <c r="J106" s="432"/>
      <c r="K106" s="430"/>
      <c r="L106" s="431"/>
      <c r="M106" s="431"/>
      <c r="N106" s="431"/>
      <c r="O106" s="432"/>
      <c r="P106" s="13"/>
      <c r="Q106" s="13"/>
      <c r="R106" s="13"/>
      <c r="S106" s="13"/>
      <c r="T106" s="13"/>
      <c r="U106" s="13"/>
      <c r="V106" s="13"/>
      <c r="W106" s="425"/>
      <c r="X106" s="24"/>
      <c r="Y106" s="3" cm="1">
        <f t="array" ref="Y106:AC106">K106-'[1]Приложение 1 (ред.4)'!K99:O99</f>
        <v>0</v>
      </c>
      <c r="Z106" s="2">
        <v>0</v>
      </c>
      <c r="AA106" s="3">
        <v>0</v>
      </c>
      <c r="AB106" s="3">
        <v>0</v>
      </c>
      <c r="AC106" s="3">
        <v>0</v>
      </c>
      <c r="AD106" s="3"/>
      <c r="AE106" s="3"/>
    </row>
    <row r="107" spans="1:31" ht="20.25" hidden="1" customHeight="1" x14ac:dyDescent="0.25">
      <c r="A107" s="492"/>
      <c r="B107" s="30" t="s">
        <v>195</v>
      </c>
      <c r="C107" s="6"/>
      <c r="D107" s="23"/>
      <c r="E107" s="13">
        <f>SUM(F107:V107)</f>
        <v>0</v>
      </c>
      <c r="F107" s="325"/>
      <c r="G107" s="326"/>
      <c r="H107" s="326"/>
      <c r="I107" s="326"/>
      <c r="J107" s="327"/>
      <c r="K107" s="430"/>
      <c r="L107" s="431"/>
      <c r="M107" s="431"/>
      <c r="N107" s="431"/>
      <c r="O107" s="432"/>
      <c r="P107" s="13"/>
      <c r="Q107" s="13"/>
      <c r="R107" s="13"/>
      <c r="S107" s="13"/>
      <c r="T107" s="13"/>
      <c r="U107" s="13"/>
      <c r="V107" s="13"/>
      <c r="W107" s="425"/>
      <c r="X107" s="24"/>
      <c r="Y107" s="3" cm="1">
        <f t="array" ref="Y107:AC107">K107-'[1]Приложение 1 (ред.4)'!K100:O100</f>
        <v>0</v>
      </c>
      <c r="Z107" s="2">
        <v>0</v>
      </c>
      <c r="AA107" s="3">
        <v>0</v>
      </c>
      <c r="AB107" s="3">
        <v>0</v>
      </c>
      <c r="AC107" s="3">
        <v>0</v>
      </c>
      <c r="AD107" s="3"/>
      <c r="AE107" s="3"/>
    </row>
    <row r="108" spans="1:31" ht="20.25" hidden="1" customHeight="1" x14ac:dyDescent="0.25">
      <c r="A108" s="492"/>
      <c r="B108" s="30" t="s">
        <v>58</v>
      </c>
      <c r="C108" s="6"/>
      <c r="D108" s="23"/>
      <c r="E108" s="13">
        <f>SUM(F108:V108)</f>
        <v>70</v>
      </c>
      <c r="F108" s="430">
        <v>70</v>
      </c>
      <c r="G108" s="431"/>
      <c r="H108" s="431"/>
      <c r="I108" s="431"/>
      <c r="J108" s="432"/>
      <c r="K108" s="430"/>
      <c r="L108" s="431"/>
      <c r="M108" s="431"/>
      <c r="N108" s="431"/>
      <c r="O108" s="432"/>
      <c r="P108" s="13"/>
      <c r="Q108" s="13"/>
      <c r="R108" s="13"/>
      <c r="S108" s="13"/>
      <c r="T108" s="13"/>
      <c r="U108" s="13"/>
      <c r="V108" s="13"/>
      <c r="W108" s="425"/>
      <c r="X108" s="24"/>
      <c r="Y108" s="3" cm="1">
        <f t="array" ref="Y108:AC108">K108-'[1]Приложение 1 (ред.4)'!K101:O101</f>
        <v>0</v>
      </c>
      <c r="Z108" s="2">
        <v>0</v>
      </c>
      <c r="AA108" s="3">
        <v>0</v>
      </c>
      <c r="AB108" s="3">
        <v>0</v>
      </c>
      <c r="AC108" s="3">
        <v>0</v>
      </c>
      <c r="AD108" s="3"/>
      <c r="AE108" s="3"/>
    </row>
    <row r="109" spans="1:31" ht="79.5" hidden="1" customHeight="1" x14ac:dyDescent="0.25">
      <c r="A109" s="492"/>
      <c r="B109" s="30" t="s">
        <v>59</v>
      </c>
      <c r="C109" s="6"/>
      <c r="D109" s="23"/>
      <c r="E109" s="13">
        <f>SUM(F109:V109)</f>
        <v>-82.018559999999994</v>
      </c>
      <c r="F109" s="430"/>
      <c r="G109" s="431"/>
      <c r="H109" s="431"/>
      <c r="I109" s="431"/>
      <c r="J109" s="432"/>
      <c r="K109" s="430">
        <v>-82.018559999999994</v>
      </c>
      <c r="L109" s="431"/>
      <c r="M109" s="431"/>
      <c r="N109" s="431"/>
      <c r="O109" s="432"/>
      <c r="P109" s="13"/>
      <c r="Q109" s="13"/>
      <c r="R109" s="13"/>
      <c r="S109" s="13"/>
      <c r="T109" s="13"/>
      <c r="U109" s="13"/>
      <c r="V109" s="13"/>
      <c r="W109" s="425"/>
      <c r="X109" s="24"/>
      <c r="Y109" s="3" cm="1">
        <f t="array" ref="Y109:AC109">K109-'[1]Приложение 1 (ред.4)'!K102:O102</f>
        <v>-82.018559999999994</v>
      </c>
      <c r="Z109" s="2">
        <v>-82.018559999999994</v>
      </c>
      <c r="AA109" s="3">
        <v>-82.018559999999994</v>
      </c>
      <c r="AB109" s="3">
        <v>-82.018559999999994</v>
      </c>
      <c r="AC109" s="3">
        <v>-82.018559999999994</v>
      </c>
      <c r="AD109" s="3"/>
      <c r="AE109" s="3"/>
    </row>
    <row r="110" spans="1:31" ht="20.25" customHeight="1" x14ac:dyDescent="0.25">
      <c r="A110" s="492"/>
      <c r="B110" s="427" t="s">
        <v>228</v>
      </c>
      <c r="C110" s="424" t="s">
        <v>124</v>
      </c>
      <c r="D110" s="424" t="s">
        <v>124</v>
      </c>
      <c r="E110" s="447" t="s">
        <v>5</v>
      </c>
      <c r="F110" s="447" t="s">
        <v>125</v>
      </c>
      <c r="G110" s="447" t="s">
        <v>125</v>
      </c>
      <c r="H110" s="447" t="s">
        <v>125</v>
      </c>
      <c r="I110" s="447" t="s">
        <v>125</v>
      </c>
      <c r="J110" s="447" t="s">
        <v>125</v>
      </c>
      <c r="K110" s="450" t="s">
        <v>149</v>
      </c>
      <c r="L110" s="452" t="s">
        <v>190</v>
      </c>
      <c r="M110" s="453"/>
      <c r="N110" s="453"/>
      <c r="O110" s="454"/>
      <c r="P110" s="72" t="s">
        <v>82</v>
      </c>
      <c r="Q110" s="452" t="s">
        <v>190</v>
      </c>
      <c r="R110" s="453"/>
      <c r="S110" s="453"/>
      <c r="T110" s="454"/>
      <c r="U110" s="450" t="s">
        <v>151</v>
      </c>
      <c r="V110" s="450" t="s">
        <v>152</v>
      </c>
      <c r="W110" s="425"/>
      <c r="X110" s="24"/>
      <c r="Y110" s="3" t="e" cm="1">
        <f t="array" ref="Y110:AC110">K110-'[1]Приложение 1 (ред.4)'!K103:O103</f>
        <v>#VALUE!</v>
      </c>
      <c r="Z110" s="2" t="e">
        <v>#VALUE!</v>
      </c>
      <c r="AA110" s="3" t="e">
        <v>#VALUE!</v>
      </c>
      <c r="AB110" s="3" t="e">
        <v>#VALUE!</v>
      </c>
      <c r="AC110" s="3" t="e">
        <v>#VALUE!</v>
      </c>
      <c r="AD110" s="490"/>
      <c r="AE110" s="3"/>
    </row>
    <row r="111" spans="1:31" ht="31.5" x14ac:dyDescent="0.25">
      <c r="A111" s="492"/>
      <c r="B111" s="428"/>
      <c r="C111" s="425"/>
      <c r="D111" s="425"/>
      <c r="E111" s="448"/>
      <c r="F111" s="448"/>
      <c r="G111" s="448"/>
      <c r="H111" s="448"/>
      <c r="I111" s="448"/>
      <c r="J111" s="448"/>
      <c r="K111" s="451"/>
      <c r="L111" s="63" t="s">
        <v>191</v>
      </c>
      <c r="M111" s="63" t="s">
        <v>192</v>
      </c>
      <c r="N111" s="63" t="s">
        <v>193</v>
      </c>
      <c r="O111" s="63" t="s">
        <v>194</v>
      </c>
      <c r="P111" s="63" t="s">
        <v>221</v>
      </c>
      <c r="Q111" s="63" t="s">
        <v>191</v>
      </c>
      <c r="R111" s="63" t="s">
        <v>192</v>
      </c>
      <c r="S111" s="63" t="s">
        <v>193</v>
      </c>
      <c r="T111" s="63" t="s">
        <v>194</v>
      </c>
      <c r="U111" s="451"/>
      <c r="V111" s="451"/>
      <c r="W111" s="425"/>
      <c r="X111" s="24"/>
      <c r="Y111" s="3" cm="1">
        <f t="array" ref="Y111:AC111">K111-'[1]Приложение 1 (ред.4)'!K104:O104</f>
        <v>0</v>
      </c>
      <c r="Z111" s="2" t="e">
        <v>#VALUE!</v>
      </c>
      <c r="AA111" s="3" t="e">
        <v>#VALUE!</v>
      </c>
      <c r="AB111" s="3" t="e">
        <v>#VALUE!</v>
      </c>
      <c r="AC111" s="3" t="e">
        <v>#VALUE!</v>
      </c>
      <c r="AD111" s="490"/>
      <c r="AE111" s="3"/>
    </row>
    <row r="112" spans="1:31" ht="18" customHeight="1" x14ac:dyDescent="0.25">
      <c r="A112" s="493"/>
      <c r="B112" s="429"/>
      <c r="C112" s="426"/>
      <c r="D112" s="426"/>
      <c r="E112" s="15">
        <v>4</v>
      </c>
      <c r="F112" s="75" t="s">
        <v>131</v>
      </c>
      <c r="G112" s="75" t="s">
        <v>131</v>
      </c>
      <c r="H112" s="75" t="s">
        <v>131</v>
      </c>
      <c r="I112" s="75" t="s">
        <v>131</v>
      </c>
      <c r="J112" s="75" t="s">
        <v>131</v>
      </c>
      <c r="K112" s="8" t="s">
        <v>131</v>
      </c>
      <c r="L112" s="8">
        <v>50</v>
      </c>
      <c r="M112" s="8">
        <v>50</v>
      </c>
      <c r="N112" s="8">
        <v>50</v>
      </c>
      <c r="O112" s="8">
        <v>50</v>
      </c>
      <c r="P112" s="8">
        <v>4</v>
      </c>
      <c r="Q112" s="8">
        <v>4</v>
      </c>
      <c r="R112" s="8">
        <v>4</v>
      </c>
      <c r="S112" s="8">
        <v>4</v>
      </c>
      <c r="T112" s="8">
        <v>4</v>
      </c>
      <c r="U112" s="63" t="s">
        <v>131</v>
      </c>
      <c r="V112" s="63" t="s">
        <v>131</v>
      </c>
      <c r="W112" s="425"/>
      <c r="X112" s="24"/>
      <c r="Y112" s="3" t="e" cm="1">
        <f t="array" ref="Y112:AC112">K112-'[1]Приложение 1 (ред.4)'!K105:O105</f>
        <v>#VALUE!</v>
      </c>
      <c r="Z112" s="2" t="e">
        <v>#VALUE!</v>
      </c>
      <c r="AA112" s="3" t="e">
        <v>#VALUE!</v>
      </c>
      <c r="AB112" s="3" t="e">
        <v>#VALUE!</v>
      </c>
      <c r="AC112" s="3" t="e">
        <v>#VALUE!</v>
      </c>
      <c r="AD112" s="3"/>
      <c r="AE112" s="3"/>
    </row>
    <row r="113" spans="1:31" ht="101.25" customHeight="1" x14ac:dyDescent="0.25">
      <c r="A113" s="424" t="s">
        <v>60</v>
      </c>
      <c r="B113" s="23" t="s">
        <v>61</v>
      </c>
      <c r="C113" s="23" t="s">
        <v>91</v>
      </c>
      <c r="D113" s="23" t="s">
        <v>14</v>
      </c>
      <c r="E113" s="13">
        <f>SUM(F113:V113)</f>
        <v>3015</v>
      </c>
      <c r="F113" s="430">
        <f>SUM(F114:F118)</f>
        <v>3015</v>
      </c>
      <c r="G113" s="431"/>
      <c r="H113" s="431"/>
      <c r="I113" s="431"/>
      <c r="J113" s="432"/>
      <c r="K113" s="430">
        <f>SUM(K114:K118)</f>
        <v>0</v>
      </c>
      <c r="L113" s="431"/>
      <c r="M113" s="431"/>
      <c r="N113" s="431"/>
      <c r="O113" s="432"/>
      <c r="P113" s="430">
        <v>0</v>
      </c>
      <c r="Q113" s="431"/>
      <c r="R113" s="431"/>
      <c r="S113" s="431"/>
      <c r="T113" s="432"/>
      <c r="U113" s="13">
        <v>0</v>
      </c>
      <c r="V113" s="13">
        <v>0</v>
      </c>
      <c r="W113" s="425"/>
      <c r="X113" s="24"/>
      <c r="Y113" s="3" cm="1">
        <f t="array" ref="Y113:AC113">K113-'[1]Приложение 1 (ред.4)'!K106:O106</f>
        <v>0</v>
      </c>
      <c r="Z113" s="2">
        <v>0</v>
      </c>
      <c r="AA113" s="3">
        <v>0</v>
      </c>
      <c r="AB113" s="3">
        <v>0</v>
      </c>
      <c r="AC113" s="3">
        <v>0</v>
      </c>
      <c r="AD113" s="3"/>
      <c r="AE113" s="3"/>
    </row>
    <row r="114" spans="1:31" ht="20.25" hidden="1" customHeight="1" x14ac:dyDescent="0.25">
      <c r="A114" s="425"/>
      <c r="B114" s="30" t="s">
        <v>63</v>
      </c>
      <c r="C114" s="6"/>
      <c r="D114" s="23"/>
      <c r="E114" s="13">
        <f>SUM(F114:V114)</f>
        <v>150</v>
      </c>
      <c r="F114" s="430">
        <v>150</v>
      </c>
      <c r="G114" s="431"/>
      <c r="H114" s="431"/>
      <c r="I114" s="431"/>
      <c r="J114" s="432"/>
      <c r="K114" s="430"/>
      <c r="L114" s="431"/>
      <c r="M114" s="431"/>
      <c r="N114" s="431"/>
      <c r="O114" s="432"/>
      <c r="P114" s="13"/>
      <c r="Q114" s="13"/>
      <c r="R114" s="13"/>
      <c r="S114" s="13"/>
      <c r="T114" s="13"/>
      <c r="U114" s="13"/>
      <c r="V114" s="13"/>
      <c r="W114" s="425"/>
      <c r="X114" s="24"/>
      <c r="Y114" s="3" cm="1">
        <f t="array" ref="Y114:AC114">K114-'[1]Приложение 1 (ред.4)'!K107:O107</f>
        <v>0</v>
      </c>
      <c r="Z114" s="2">
        <v>0</v>
      </c>
      <c r="AA114" s="3">
        <v>0</v>
      </c>
      <c r="AB114" s="3">
        <v>0</v>
      </c>
      <c r="AC114" s="3">
        <v>0</v>
      </c>
      <c r="AD114" s="3"/>
      <c r="AE114" s="3"/>
    </row>
    <row r="115" spans="1:31" ht="20.25" hidden="1" customHeight="1" x14ac:dyDescent="0.25">
      <c r="A115" s="425"/>
      <c r="B115" s="30" t="s">
        <v>64</v>
      </c>
      <c r="C115" s="6"/>
      <c r="D115" s="23"/>
      <c r="E115" s="13">
        <f>SUM(F115:V115)</f>
        <v>0</v>
      </c>
      <c r="F115" s="430"/>
      <c r="G115" s="431"/>
      <c r="H115" s="431"/>
      <c r="I115" s="431"/>
      <c r="J115" s="432"/>
      <c r="K115" s="430"/>
      <c r="L115" s="431"/>
      <c r="M115" s="431"/>
      <c r="N115" s="431"/>
      <c r="O115" s="432"/>
      <c r="P115" s="13"/>
      <c r="Q115" s="13"/>
      <c r="R115" s="13"/>
      <c r="S115" s="13"/>
      <c r="T115" s="13"/>
      <c r="U115" s="13"/>
      <c r="V115" s="13"/>
      <c r="W115" s="425"/>
      <c r="X115" s="24"/>
      <c r="Y115" s="3" cm="1">
        <f t="array" ref="Y115:AC115">K115-'[1]Приложение 1 (ред.4)'!K108:O108</f>
        <v>0</v>
      </c>
      <c r="Z115" s="2">
        <v>0</v>
      </c>
      <c r="AA115" s="3">
        <v>0</v>
      </c>
      <c r="AB115" s="3">
        <v>0</v>
      </c>
      <c r="AC115" s="3">
        <v>0</v>
      </c>
      <c r="AD115" s="3"/>
      <c r="AE115" s="3"/>
    </row>
    <row r="116" spans="1:31" ht="20.25" hidden="1" customHeight="1" x14ac:dyDescent="0.25">
      <c r="A116" s="425"/>
      <c r="B116" s="30" t="s">
        <v>122</v>
      </c>
      <c r="C116" s="6"/>
      <c r="D116" s="23"/>
      <c r="E116" s="13">
        <f>SUM(F116:V116)</f>
        <v>597</v>
      </c>
      <c r="F116" s="430">
        <f>8800-8203</f>
        <v>597</v>
      </c>
      <c r="G116" s="431"/>
      <c r="H116" s="431"/>
      <c r="I116" s="431"/>
      <c r="J116" s="432"/>
      <c r="K116" s="430"/>
      <c r="L116" s="431"/>
      <c r="M116" s="431"/>
      <c r="N116" s="431"/>
      <c r="O116" s="432"/>
      <c r="P116" s="13"/>
      <c r="Q116" s="13"/>
      <c r="R116" s="13"/>
      <c r="S116" s="13"/>
      <c r="T116" s="13"/>
      <c r="U116" s="13"/>
      <c r="V116" s="13"/>
      <c r="W116" s="425"/>
      <c r="X116" s="24"/>
      <c r="Y116" s="3" cm="1">
        <f t="array" ref="Y116:AC116">K116-'[1]Приложение 1 (ред.4)'!K109:O109</f>
        <v>0</v>
      </c>
      <c r="Z116" s="2">
        <v>0</v>
      </c>
      <c r="AA116" s="3">
        <v>0</v>
      </c>
      <c r="AB116" s="3">
        <v>0</v>
      </c>
      <c r="AC116" s="3">
        <v>0</v>
      </c>
      <c r="AD116" s="3"/>
      <c r="AE116" s="3"/>
    </row>
    <row r="117" spans="1:31" ht="20.25" hidden="1" customHeight="1" x14ac:dyDescent="0.25">
      <c r="A117" s="425"/>
      <c r="B117" s="30" t="s">
        <v>111</v>
      </c>
      <c r="C117" s="6"/>
      <c r="D117" s="23"/>
      <c r="E117" s="13"/>
      <c r="F117" s="430">
        <v>2100</v>
      </c>
      <c r="G117" s="431"/>
      <c r="H117" s="431"/>
      <c r="I117" s="431"/>
      <c r="J117" s="432"/>
      <c r="K117" s="430">
        <v>0</v>
      </c>
      <c r="L117" s="431"/>
      <c r="M117" s="431"/>
      <c r="N117" s="431"/>
      <c r="O117" s="432"/>
      <c r="P117" s="13"/>
      <c r="Q117" s="13"/>
      <c r="R117" s="13"/>
      <c r="S117" s="13"/>
      <c r="T117" s="13"/>
      <c r="U117" s="13"/>
      <c r="V117" s="13"/>
      <c r="W117" s="425"/>
      <c r="X117" s="24"/>
      <c r="Y117" s="3" cm="1">
        <f t="array" ref="Y117:AC117">K117-'[1]Приложение 1 (ред.4)'!K110:O110</f>
        <v>0</v>
      </c>
      <c r="Z117" s="2">
        <v>0</v>
      </c>
      <c r="AA117" s="3">
        <v>0</v>
      </c>
      <c r="AB117" s="3">
        <v>0</v>
      </c>
      <c r="AC117" s="3">
        <v>0</v>
      </c>
      <c r="AD117" s="3"/>
      <c r="AE117" s="3"/>
    </row>
    <row r="118" spans="1:31" ht="60.75" hidden="1" customHeight="1" x14ac:dyDescent="0.25">
      <c r="A118" s="425"/>
      <c r="B118" s="30" t="s">
        <v>88</v>
      </c>
      <c r="C118" s="6"/>
      <c r="D118" s="23"/>
      <c r="E118" s="13">
        <f>SUM(F118:V118)</f>
        <v>168</v>
      </c>
      <c r="F118" s="430">
        <v>168</v>
      </c>
      <c r="G118" s="431"/>
      <c r="H118" s="431"/>
      <c r="I118" s="431"/>
      <c r="J118" s="432"/>
      <c r="K118" s="430"/>
      <c r="L118" s="431"/>
      <c r="M118" s="431"/>
      <c r="N118" s="431"/>
      <c r="O118" s="432"/>
      <c r="P118" s="13"/>
      <c r="Q118" s="13"/>
      <c r="R118" s="13"/>
      <c r="S118" s="13"/>
      <c r="T118" s="13"/>
      <c r="U118" s="13"/>
      <c r="V118" s="13"/>
      <c r="W118" s="425"/>
      <c r="X118" s="24"/>
      <c r="Y118" s="3" cm="1">
        <f t="array" ref="Y118:AC118">K118-'[1]Приложение 1 (ред.4)'!K111:O111</f>
        <v>0</v>
      </c>
      <c r="Z118" s="2">
        <v>0</v>
      </c>
      <c r="AA118" s="3">
        <v>0</v>
      </c>
      <c r="AB118" s="3">
        <v>0</v>
      </c>
      <c r="AC118" s="3">
        <v>0</v>
      </c>
      <c r="AD118" s="3"/>
      <c r="AE118" s="3"/>
    </row>
    <row r="119" spans="1:31" ht="20.25" customHeight="1" x14ac:dyDescent="0.25">
      <c r="A119" s="425"/>
      <c r="B119" s="427" t="s">
        <v>236</v>
      </c>
      <c r="C119" s="424" t="s">
        <v>124</v>
      </c>
      <c r="D119" s="424" t="s">
        <v>124</v>
      </c>
      <c r="E119" s="447" t="s">
        <v>5</v>
      </c>
      <c r="F119" s="447" t="s">
        <v>125</v>
      </c>
      <c r="G119" s="447" t="s">
        <v>125</v>
      </c>
      <c r="H119" s="447" t="s">
        <v>125</v>
      </c>
      <c r="I119" s="447" t="s">
        <v>125</v>
      </c>
      <c r="J119" s="447" t="s">
        <v>125</v>
      </c>
      <c r="K119" s="450" t="s">
        <v>149</v>
      </c>
      <c r="L119" s="452" t="s">
        <v>190</v>
      </c>
      <c r="M119" s="453"/>
      <c r="N119" s="453"/>
      <c r="O119" s="454"/>
      <c r="P119" s="72" t="s">
        <v>82</v>
      </c>
      <c r="Q119" s="452" t="s">
        <v>190</v>
      </c>
      <c r="R119" s="453"/>
      <c r="S119" s="453"/>
      <c r="T119" s="454"/>
      <c r="U119" s="450" t="s">
        <v>151</v>
      </c>
      <c r="V119" s="450" t="s">
        <v>152</v>
      </c>
      <c r="W119" s="425"/>
      <c r="X119" s="24"/>
      <c r="Y119" s="3" t="e" cm="1">
        <f t="array" ref="Y119:AC119">K119-'[1]Приложение 1 (ред.4)'!K112:O112</f>
        <v>#VALUE!</v>
      </c>
      <c r="Z119" s="2" t="e">
        <v>#VALUE!</v>
      </c>
      <c r="AA119" s="3" t="e">
        <v>#VALUE!</v>
      </c>
      <c r="AB119" s="3" t="e">
        <v>#VALUE!</v>
      </c>
      <c r="AC119" s="3" t="e">
        <v>#VALUE!</v>
      </c>
      <c r="AD119" s="3"/>
      <c r="AE119" s="3"/>
    </row>
    <row r="120" spans="1:31" ht="31.5" x14ac:dyDescent="0.25">
      <c r="A120" s="425"/>
      <c r="B120" s="428"/>
      <c r="C120" s="425"/>
      <c r="D120" s="425"/>
      <c r="E120" s="448"/>
      <c r="F120" s="448"/>
      <c r="G120" s="448"/>
      <c r="H120" s="448"/>
      <c r="I120" s="448"/>
      <c r="J120" s="448"/>
      <c r="K120" s="451"/>
      <c r="L120" s="63" t="s">
        <v>191</v>
      </c>
      <c r="M120" s="63" t="s">
        <v>192</v>
      </c>
      <c r="N120" s="63" t="s">
        <v>193</v>
      </c>
      <c r="O120" s="63" t="s">
        <v>194</v>
      </c>
      <c r="P120" s="63" t="s">
        <v>221</v>
      </c>
      <c r="Q120" s="63" t="s">
        <v>191</v>
      </c>
      <c r="R120" s="63" t="s">
        <v>192</v>
      </c>
      <c r="S120" s="63" t="s">
        <v>193</v>
      </c>
      <c r="T120" s="63" t="s">
        <v>194</v>
      </c>
      <c r="U120" s="451"/>
      <c r="V120" s="451"/>
      <c r="W120" s="425"/>
      <c r="X120" s="24"/>
      <c r="Y120" s="3" cm="1">
        <f t="array" ref="Y120:AC120">K120-'[1]Приложение 1 (ред.4)'!K113:O113</f>
        <v>0</v>
      </c>
      <c r="Z120" s="2" t="e">
        <v>#VALUE!</v>
      </c>
      <c r="AA120" s="3" t="e">
        <v>#VALUE!</v>
      </c>
      <c r="AB120" s="3" t="e">
        <v>#VALUE!</v>
      </c>
      <c r="AC120" s="3" t="e">
        <v>#VALUE!</v>
      </c>
      <c r="AD120" s="3"/>
      <c r="AE120" s="3"/>
    </row>
    <row r="121" spans="1:31" ht="15" customHeight="1" x14ac:dyDescent="0.25">
      <c r="A121" s="426"/>
      <c r="B121" s="429"/>
      <c r="C121" s="426"/>
      <c r="D121" s="426"/>
      <c r="E121" s="15">
        <v>4</v>
      </c>
      <c r="F121" s="75" t="s">
        <v>131</v>
      </c>
      <c r="G121" s="75" t="s">
        <v>131</v>
      </c>
      <c r="H121" s="75" t="s">
        <v>131</v>
      </c>
      <c r="I121" s="75" t="s">
        <v>131</v>
      </c>
      <c r="J121" s="75" t="s">
        <v>131</v>
      </c>
      <c r="K121" s="8" t="s">
        <v>131</v>
      </c>
      <c r="L121" s="8">
        <v>4</v>
      </c>
      <c r="M121" s="8">
        <v>4</v>
      </c>
      <c r="N121" s="8">
        <v>4</v>
      </c>
      <c r="O121" s="8">
        <v>4</v>
      </c>
      <c r="P121" s="8">
        <v>4</v>
      </c>
      <c r="Q121" s="8">
        <v>4</v>
      </c>
      <c r="R121" s="8">
        <v>4</v>
      </c>
      <c r="S121" s="8">
        <v>4</v>
      </c>
      <c r="T121" s="8">
        <v>4</v>
      </c>
      <c r="U121" s="63" t="s">
        <v>131</v>
      </c>
      <c r="V121" s="63" t="s">
        <v>131</v>
      </c>
      <c r="W121" s="426"/>
      <c r="X121" s="24"/>
      <c r="Y121" s="3" t="e" cm="1">
        <f t="array" ref="Y121:AC121">K121-'[1]Приложение 1 (ред.4)'!K114:O114</f>
        <v>#VALUE!</v>
      </c>
      <c r="Z121" s="2" t="e">
        <v>#VALUE!</v>
      </c>
      <c r="AA121" s="3" t="e">
        <v>#VALUE!</v>
      </c>
      <c r="AB121" s="3" t="e">
        <v>#VALUE!</v>
      </c>
      <c r="AC121" s="3" t="e">
        <v>#VALUE!</v>
      </c>
      <c r="AD121" s="3"/>
      <c r="AE121" s="3"/>
    </row>
    <row r="122" spans="1:31" ht="69" customHeight="1" x14ac:dyDescent="0.25">
      <c r="A122" s="424" t="s">
        <v>65</v>
      </c>
      <c r="B122" s="23" t="s">
        <v>66</v>
      </c>
      <c r="C122" s="23" t="s">
        <v>91</v>
      </c>
      <c r="D122" s="23" t="s">
        <v>14</v>
      </c>
      <c r="E122" s="13">
        <f>SUM(F122:V122)</f>
        <v>40363.825230000002</v>
      </c>
      <c r="F122" s="430">
        <f>SUM(F123:F134)</f>
        <v>7971.7400000000007</v>
      </c>
      <c r="G122" s="431"/>
      <c r="H122" s="431"/>
      <c r="I122" s="431"/>
      <c r="J122" s="432"/>
      <c r="K122" s="430">
        <f>SUM(K123:K134)</f>
        <v>10579.085230000001</v>
      </c>
      <c r="L122" s="431"/>
      <c r="M122" s="431"/>
      <c r="N122" s="431"/>
      <c r="O122" s="432"/>
      <c r="P122" s="430">
        <f>SUM(P123:P134)</f>
        <v>7271</v>
      </c>
      <c r="Q122" s="431"/>
      <c r="R122" s="431"/>
      <c r="S122" s="431"/>
      <c r="T122" s="432"/>
      <c r="U122" s="13">
        <f>SUM(U123:U134)</f>
        <v>7271</v>
      </c>
      <c r="V122" s="13">
        <f>SUM(V123:V134)</f>
        <v>7271</v>
      </c>
      <c r="W122" s="424" t="s">
        <v>20</v>
      </c>
      <c r="X122" s="24"/>
      <c r="Y122" s="3" cm="1">
        <f t="array" ref="Y122:AC122">K122-'[1]Приложение 1 (ред.4)'!K115:O115</f>
        <v>82.018560000000434</v>
      </c>
      <c r="Z122" s="2">
        <v>10579.085230000001</v>
      </c>
      <c r="AA122" s="3">
        <v>10579.085230000001</v>
      </c>
      <c r="AB122" s="3">
        <v>10579.085230000001</v>
      </c>
      <c r="AC122" s="3">
        <v>10579.085230000001</v>
      </c>
      <c r="AD122" s="3"/>
      <c r="AE122" s="3"/>
    </row>
    <row r="123" spans="1:31" ht="31.5" hidden="1" customHeight="1" x14ac:dyDescent="0.25">
      <c r="A123" s="425"/>
      <c r="B123" s="23" t="s">
        <v>68</v>
      </c>
      <c r="C123" s="6"/>
      <c r="D123" s="23"/>
      <c r="E123" s="13"/>
      <c r="F123" s="430">
        <v>125</v>
      </c>
      <c r="G123" s="431"/>
      <c r="H123" s="431"/>
      <c r="I123" s="431"/>
      <c r="J123" s="432"/>
      <c r="K123" s="430">
        <v>125</v>
      </c>
      <c r="L123" s="431"/>
      <c r="M123" s="431"/>
      <c r="N123" s="431"/>
      <c r="O123" s="432"/>
      <c r="P123" s="13"/>
      <c r="Q123" s="13"/>
      <c r="R123" s="13"/>
      <c r="S123" s="13"/>
      <c r="T123" s="13"/>
      <c r="U123" s="13"/>
      <c r="V123" s="13"/>
      <c r="W123" s="425"/>
      <c r="X123" s="24"/>
      <c r="Y123" s="3" cm="1">
        <f t="array" ref="Y123:AC123">K123-'[1]Приложение 1 (ред.4)'!K116:O116</f>
        <v>0</v>
      </c>
      <c r="Z123" s="2">
        <v>125</v>
      </c>
      <c r="AA123" s="3">
        <v>125</v>
      </c>
      <c r="AB123" s="3">
        <v>125</v>
      </c>
      <c r="AC123" s="3">
        <v>125</v>
      </c>
      <c r="AD123" s="3"/>
      <c r="AE123" s="3"/>
    </row>
    <row r="124" spans="1:31" ht="31.5" hidden="1" customHeight="1" x14ac:dyDescent="0.25">
      <c r="A124" s="425"/>
      <c r="B124" s="23" t="s">
        <v>89</v>
      </c>
      <c r="C124" s="6"/>
      <c r="D124" s="23"/>
      <c r="E124" s="13">
        <f>SUM(F124:V124)</f>
        <v>182.41200000000001</v>
      </c>
      <c r="F124" s="430">
        <v>91.206000000000003</v>
      </c>
      <c r="G124" s="431"/>
      <c r="H124" s="431"/>
      <c r="I124" s="431"/>
      <c r="J124" s="432"/>
      <c r="K124" s="430">
        <v>91.206000000000003</v>
      </c>
      <c r="L124" s="431"/>
      <c r="M124" s="431"/>
      <c r="N124" s="431"/>
      <c r="O124" s="432"/>
      <c r="P124" s="13"/>
      <c r="Q124" s="13"/>
      <c r="R124" s="13"/>
      <c r="S124" s="13"/>
      <c r="T124" s="13"/>
      <c r="U124" s="13"/>
      <c r="V124" s="13"/>
      <c r="W124" s="425"/>
      <c r="X124" s="24"/>
      <c r="Y124" s="3" cm="1">
        <f t="array" ref="Y124:AC124">K124-'[1]Приложение 1 (ред.4)'!K117:O117</f>
        <v>0</v>
      </c>
      <c r="Z124" s="2">
        <v>91.206000000000003</v>
      </c>
      <c r="AA124" s="3">
        <v>91.206000000000003</v>
      </c>
      <c r="AB124" s="3">
        <v>91.206000000000003</v>
      </c>
      <c r="AC124" s="3">
        <v>91.206000000000003</v>
      </c>
      <c r="AD124" s="3"/>
      <c r="AE124" s="3"/>
    </row>
    <row r="125" spans="1:31" ht="63" hidden="1" customHeight="1" x14ac:dyDescent="0.25">
      <c r="A125" s="425"/>
      <c r="B125" s="24" t="s">
        <v>101</v>
      </c>
      <c r="C125" s="6"/>
      <c r="D125" s="23"/>
      <c r="E125" s="13"/>
      <c r="F125" s="430">
        <v>1697.28</v>
      </c>
      <c r="G125" s="431"/>
      <c r="H125" s="431"/>
      <c r="I125" s="431"/>
      <c r="J125" s="432"/>
      <c r="K125" s="430">
        <v>1697.28</v>
      </c>
      <c r="L125" s="431"/>
      <c r="M125" s="431"/>
      <c r="N125" s="431"/>
      <c r="O125" s="432"/>
      <c r="P125" s="13"/>
      <c r="Q125" s="13"/>
      <c r="R125" s="13"/>
      <c r="S125" s="13"/>
      <c r="T125" s="13"/>
      <c r="U125" s="13"/>
      <c r="V125" s="13"/>
      <c r="W125" s="425"/>
      <c r="X125" s="24"/>
      <c r="Y125" s="3" cm="1">
        <f t="array" ref="Y125:AC125">K125-'[1]Приложение 1 (ред.4)'!K118:O118</f>
        <v>0</v>
      </c>
      <c r="Z125" s="2">
        <v>1697.28</v>
      </c>
      <c r="AA125" s="3">
        <v>1697.28</v>
      </c>
      <c r="AB125" s="3">
        <v>1697.28</v>
      </c>
      <c r="AC125" s="3">
        <v>1697.28</v>
      </c>
      <c r="AD125" s="3"/>
      <c r="AE125" s="3"/>
    </row>
    <row r="126" spans="1:31" ht="18.75" hidden="1" customHeight="1" x14ac:dyDescent="0.25">
      <c r="A126" s="425"/>
      <c r="B126" s="30" t="s">
        <v>69</v>
      </c>
      <c r="C126" s="6"/>
      <c r="D126" s="23"/>
      <c r="E126" s="13">
        <f>SUM(F126:V126)</f>
        <v>5146.1266699999996</v>
      </c>
      <c r="F126" s="430">
        <v>614.4</v>
      </c>
      <c r="G126" s="431"/>
      <c r="H126" s="431"/>
      <c r="I126" s="431"/>
      <c r="J126" s="432"/>
      <c r="K126" s="430">
        <f>614.66+3681.06667+236</f>
        <v>4531.72667</v>
      </c>
      <c r="L126" s="431"/>
      <c r="M126" s="431"/>
      <c r="N126" s="431"/>
      <c r="O126" s="432"/>
      <c r="P126" s="13"/>
      <c r="Q126" s="13"/>
      <c r="R126" s="13"/>
      <c r="S126" s="13"/>
      <c r="T126" s="13"/>
      <c r="U126" s="13"/>
      <c r="V126" s="13"/>
      <c r="W126" s="425"/>
      <c r="X126" s="24"/>
      <c r="Y126" s="3" cm="1">
        <f t="array" ref="Y126:AC126">K126-'[1]Приложение 1 (ред.4)'!K119:O119</f>
        <v>0</v>
      </c>
      <c r="Z126" s="2">
        <v>4531.72667</v>
      </c>
      <c r="AA126" s="3">
        <v>4531.72667</v>
      </c>
      <c r="AB126" s="3">
        <v>4531.72667</v>
      </c>
      <c r="AC126" s="3">
        <v>4531.72667</v>
      </c>
      <c r="AD126" s="3"/>
      <c r="AE126" s="3"/>
    </row>
    <row r="127" spans="1:31" ht="18.75" hidden="1" customHeight="1" x14ac:dyDescent="0.25">
      <c r="A127" s="425"/>
      <c r="B127" s="30" t="s">
        <v>70</v>
      </c>
      <c r="C127" s="6"/>
      <c r="D127" s="23"/>
      <c r="E127" s="13">
        <f>SUM(F127:V127)</f>
        <v>1065</v>
      </c>
      <c r="F127" s="430">
        <v>330</v>
      </c>
      <c r="G127" s="431"/>
      <c r="H127" s="431"/>
      <c r="I127" s="431"/>
      <c r="J127" s="432"/>
      <c r="K127" s="430">
        <f>330+405</f>
        <v>735</v>
      </c>
      <c r="L127" s="431"/>
      <c r="M127" s="431"/>
      <c r="N127" s="431"/>
      <c r="O127" s="432"/>
      <c r="P127" s="13"/>
      <c r="Q127" s="13"/>
      <c r="R127" s="13"/>
      <c r="S127" s="13"/>
      <c r="T127" s="13"/>
      <c r="U127" s="13"/>
      <c r="V127" s="13"/>
      <c r="W127" s="425"/>
      <c r="X127" s="24"/>
      <c r="Y127" s="3" cm="1">
        <f t="array" ref="Y127:AC127">K127-'[1]Приложение 1 (ред.4)'!K120:O120</f>
        <v>0</v>
      </c>
      <c r="Z127" s="2">
        <v>735</v>
      </c>
      <c r="AA127" s="3">
        <v>735</v>
      </c>
      <c r="AB127" s="3">
        <v>735</v>
      </c>
      <c r="AC127" s="3">
        <v>735</v>
      </c>
      <c r="AD127" s="3"/>
      <c r="AE127" s="3"/>
    </row>
    <row r="128" spans="1:31" ht="94.5" hidden="1" customHeight="1" x14ac:dyDescent="0.25">
      <c r="A128" s="425"/>
      <c r="B128" s="30" t="s">
        <v>40</v>
      </c>
      <c r="C128" s="6"/>
      <c r="D128" s="23"/>
      <c r="E128" s="13">
        <f>SUM(F128:V128)</f>
        <v>3700</v>
      </c>
      <c r="F128" s="430">
        <v>1850</v>
      </c>
      <c r="G128" s="431"/>
      <c r="H128" s="431"/>
      <c r="I128" s="431"/>
      <c r="J128" s="432"/>
      <c r="K128" s="430">
        <v>1850</v>
      </c>
      <c r="L128" s="431"/>
      <c r="M128" s="431"/>
      <c r="N128" s="431"/>
      <c r="O128" s="432"/>
      <c r="P128" s="13"/>
      <c r="Q128" s="13"/>
      <c r="R128" s="13"/>
      <c r="S128" s="13"/>
      <c r="T128" s="13"/>
      <c r="U128" s="13"/>
      <c r="V128" s="13"/>
      <c r="W128" s="425"/>
      <c r="X128" s="24"/>
      <c r="Y128" s="3" cm="1">
        <f t="array" ref="Y128:AC128">K128-'[1]Приложение 1 (ред.4)'!K121:O121</f>
        <v>0</v>
      </c>
      <c r="Z128" s="2">
        <v>1850</v>
      </c>
      <c r="AA128" s="3">
        <v>1850</v>
      </c>
      <c r="AB128" s="3">
        <v>1850</v>
      </c>
      <c r="AC128" s="3">
        <v>1850</v>
      </c>
      <c r="AD128" s="3"/>
      <c r="AE128" s="3"/>
    </row>
    <row r="129" spans="1:31" ht="28.5" hidden="1" customHeight="1" x14ac:dyDescent="0.25">
      <c r="A129" s="425"/>
      <c r="B129" s="30" t="s">
        <v>102</v>
      </c>
      <c r="C129" s="6"/>
      <c r="D129" s="23"/>
      <c r="E129" s="13">
        <f>SUM(F129:V129)</f>
        <v>380</v>
      </c>
      <c r="F129" s="430">
        <v>190</v>
      </c>
      <c r="G129" s="431"/>
      <c r="H129" s="431"/>
      <c r="I129" s="431"/>
      <c r="J129" s="432"/>
      <c r="K129" s="430">
        <v>190</v>
      </c>
      <c r="L129" s="431"/>
      <c r="M129" s="431"/>
      <c r="N129" s="431"/>
      <c r="O129" s="432"/>
      <c r="P129" s="13"/>
      <c r="Q129" s="13"/>
      <c r="R129" s="13"/>
      <c r="S129" s="13"/>
      <c r="T129" s="13"/>
      <c r="U129" s="13"/>
      <c r="V129" s="13"/>
      <c r="W129" s="425"/>
      <c r="X129" s="24"/>
      <c r="Y129" s="3" cm="1">
        <f t="array" ref="Y129:AC129">K129-'[1]Приложение 1 (ред.4)'!K122:O122</f>
        <v>0</v>
      </c>
      <c r="Z129" s="2">
        <v>190</v>
      </c>
      <c r="AA129" s="3">
        <v>190</v>
      </c>
      <c r="AB129" s="3">
        <v>190</v>
      </c>
      <c r="AC129" s="3">
        <v>190</v>
      </c>
      <c r="AD129" s="3"/>
      <c r="AE129" s="3"/>
    </row>
    <row r="130" spans="1:31" ht="28.5" hidden="1" customHeight="1" x14ac:dyDescent="0.25">
      <c r="A130" s="425"/>
      <c r="B130" s="30" t="s">
        <v>103</v>
      </c>
      <c r="C130" s="6"/>
      <c r="D130" s="23"/>
      <c r="E130" s="13"/>
      <c r="F130" s="430">
        <v>550</v>
      </c>
      <c r="G130" s="431"/>
      <c r="H130" s="431"/>
      <c r="I130" s="431"/>
      <c r="J130" s="432"/>
      <c r="K130" s="430">
        <v>550</v>
      </c>
      <c r="L130" s="431"/>
      <c r="M130" s="431"/>
      <c r="N130" s="431"/>
      <c r="O130" s="432"/>
      <c r="P130" s="13"/>
      <c r="Q130" s="13"/>
      <c r="R130" s="13"/>
      <c r="S130" s="13"/>
      <c r="T130" s="13"/>
      <c r="U130" s="13"/>
      <c r="V130" s="13"/>
      <c r="W130" s="425"/>
      <c r="X130" s="24"/>
      <c r="Y130" s="3" cm="1">
        <f t="array" ref="Y130:AC130">K130-'[1]Приложение 1 (ред.4)'!K123:O123</f>
        <v>0</v>
      </c>
      <c r="Z130" s="2">
        <v>550</v>
      </c>
      <c r="AA130" s="3">
        <v>550</v>
      </c>
      <c r="AB130" s="3">
        <v>550</v>
      </c>
      <c r="AC130" s="3">
        <v>550</v>
      </c>
      <c r="AD130" s="3"/>
      <c r="AE130" s="3"/>
    </row>
    <row r="131" spans="1:31" ht="21.75" hidden="1" customHeight="1" x14ac:dyDescent="0.25">
      <c r="A131" s="425"/>
      <c r="B131" s="30" t="s">
        <v>165</v>
      </c>
      <c r="C131" s="6"/>
      <c r="D131" s="23"/>
      <c r="E131" s="13"/>
      <c r="F131" s="430"/>
      <c r="G131" s="431"/>
      <c r="H131" s="431"/>
      <c r="I131" s="431"/>
      <c r="J131" s="432"/>
      <c r="K131" s="430">
        <v>82.018559999999994</v>
      </c>
      <c r="L131" s="431"/>
      <c r="M131" s="431"/>
      <c r="N131" s="431"/>
      <c r="O131" s="432"/>
      <c r="P131" s="13">
        <v>7271</v>
      </c>
      <c r="Q131" s="13"/>
      <c r="R131" s="13"/>
      <c r="S131" s="13"/>
      <c r="T131" s="13"/>
      <c r="U131" s="13">
        <v>7271</v>
      </c>
      <c r="V131" s="13">
        <v>7271</v>
      </c>
      <c r="W131" s="425"/>
      <c r="X131" s="24"/>
      <c r="Y131" s="3" cm="1">
        <f t="array" ref="Y131:AC131">K131-'[1]Приложение 1 (ред.4)'!K124:O124</f>
        <v>82.018559999999994</v>
      </c>
      <c r="Z131" s="2">
        <v>82.018559999999994</v>
      </c>
      <c r="AA131" s="3">
        <v>82.018559999999994</v>
      </c>
      <c r="AB131" s="3">
        <v>82.018559999999994</v>
      </c>
      <c r="AC131" s="3">
        <v>82.018559999999994</v>
      </c>
      <c r="AD131" s="3"/>
      <c r="AE131" s="3"/>
    </row>
    <row r="132" spans="1:31" ht="33" hidden="1" customHeight="1" x14ac:dyDescent="0.25">
      <c r="A132" s="425"/>
      <c r="B132" s="23" t="s">
        <v>71</v>
      </c>
      <c r="C132" s="6"/>
      <c r="D132" s="23"/>
      <c r="E132" s="13">
        <f>SUM(F132:V132)</f>
        <v>723.33399999999995</v>
      </c>
      <c r="F132" s="430">
        <f>361.667</f>
        <v>361.66699999999997</v>
      </c>
      <c r="G132" s="431"/>
      <c r="H132" s="431"/>
      <c r="I132" s="431"/>
      <c r="J132" s="432"/>
      <c r="K132" s="430">
        <v>361.66699999999997</v>
      </c>
      <c r="L132" s="431"/>
      <c r="M132" s="431"/>
      <c r="N132" s="431"/>
      <c r="O132" s="432"/>
      <c r="P132" s="13"/>
      <c r="Q132" s="13"/>
      <c r="R132" s="13"/>
      <c r="S132" s="13"/>
      <c r="T132" s="13"/>
      <c r="U132" s="13"/>
      <c r="V132" s="13"/>
      <c r="W132" s="425"/>
      <c r="X132" s="24" t="s">
        <v>72</v>
      </c>
      <c r="Y132" s="3" cm="1">
        <f t="array" ref="Y132:AC132">K132-'[1]Приложение 1 (ред.4)'!K125:O125</f>
        <v>0</v>
      </c>
      <c r="Z132" s="2">
        <v>361.66699999999997</v>
      </c>
      <c r="AA132" s="3">
        <v>361.66699999999997</v>
      </c>
      <c r="AB132" s="3">
        <v>361.66699999999997</v>
      </c>
      <c r="AC132" s="3">
        <v>361.66699999999997</v>
      </c>
      <c r="AD132" s="3"/>
      <c r="AE132" s="3"/>
    </row>
    <row r="133" spans="1:31" ht="28.5" hidden="1" customHeight="1" x14ac:dyDescent="0.25">
      <c r="A133" s="425"/>
      <c r="B133" s="23" t="s">
        <v>73</v>
      </c>
      <c r="C133" s="6"/>
      <c r="D133" s="23"/>
      <c r="E133" s="13"/>
      <c r="F133" s="430">
        <v>1797</v>
      </c>
      <c r="G133" s="431"/>
      <c r="H133" s="431"/>
      <c r="I133" s="431"/>
      <c r="J133" s="432"/>
      <c r="K133" s="430"/>
      <c r="L133" s="431"/>
      <c r="M133" s="431"/>
      <c r="N133" s="431"/>
      <c r="O133" s="432"/>
      <c r="P133" s="13"/>
      <c r="Q133" s="13"/>
      <c r="R133" s="13"/>
      <c r="S133" s="13"/>
      <c r="T133" s="13"/>
      <c r="U133" s="13"/>
      <c r="V133" s="13"/>
      <c r="W133" s="425"/>
      <c r="X133" s="24"/>
      <c r="Y133" s="3" cm="1">
        <f t="array" ref="Y133:AC133">K133-'[1]Приложение 1 (ред.4)'!K126:O126</f>
        <v>0</v>
      </c>
      <c r="Z133" s="2">
        <v>0</v>
      </c>
      <c r="AA133" s="3">
        <v>0</v>
      </c>
      <c r="AB133" s="3">
        <v>0</v>
      </c>
      <c r="AC133" s="3">
        <v>0</v>
      </c>
      <c r="AD133" s="3"/>
      <c r="AE133" s="3"/>
    </row>
    <row r="134" spans="1:31" ht="30" hidden="1" customHeight="1" x14ac:dyDescent="0.25">
      <c r="A134" s="425"/>
      <c r="B134" s="23" t="s">
        <v>74</v>
      </c>
      <c r="C134" s="6"/>
      <c r="D134" s="23"/>
      <c r="E134" s="13">
        <f>SUM(F134:V134)</f>
        <v>730.37400000000002</v>
      </c>
      <c r="F134" s="430">
        <v>365.18700000000001</v>
      </c>
      <c r="G134" s="431"/>
      <c r="H134" s="431"/>
      <c r="I134" s="431"/>
      <c r="J134" s="432"/>
      <c r="K134" s="430">
        <v>365.18700000000001</v>
      </c>
      <c r="L134" s="431"/>
      <c r="M134" s="431"/>
      <c r="N134" s="431"/>
      <c r="O134" s="432"/>
      <c r="P134" s="13"/>
      <c r="Q134" s="13"/>
      <c r="R134" s="13"/>
      <c r="S134" s="13"/>
      <c r="T134" s="13"/>
      <c r="U134" s="13"/>
      <c r="V134" s="13"/>
      <c r="W134" s="425"/>
      <c r="X134" s="24"/>
      <c r="Y134" s="3" cm="1">
        <f t="array" ref="Y134:AC134">K134-'[1]Приложение 1 (ред.4)'!K127:O127</f>
        <v>0</v>
      </c>
      <c r="Z134" s="2">
        <v>365.18700000000001</v>
      </c>
      <c r="AA134" s="3">
        <v>365.18700000000001</v>
      </c>
      <c r="AB134" s="3">
        <v>365.18700000000001</v>
      </c>
      <c r="AC134" s="3">
        <v>365.18700000000001</v>
      </c>
      <c r="AD134" s="3"/>
      <c r="AE134" s="3"/>
    </row>
    <row r="135" spans="1:31" ht="20.25" customHeight="1" x14ac:dyDescent="0.25">
      <c r="A135" s="425"/>
      <c r="B135" s="427" t="s">
        <v>235</v>
      </c>
      <c r="C135" s="424" t="s">
        <v>124</v>
      </c>
      <c r="D135" s="424" t="s">
        <v>124</v>
      </c>
      <c r="E135" s="447" t="s">
        <v>5</v>
      </c>
      <c r="F135" s="447" t="s">
        <v>125</v>
      </c>
      <c r="G135" s="447" t="s">
        <v>125</v>
      </c>
      <c r="H135" s="447" t="s">
        <v>125</v>
      </c>
      <c r="I135" s="447" t="s">
        <v>125</v>
      </c>
      <c r="J135" s="447" t="s">
        <v>125</v>
      </c>
      <c r="K135" s="450" t="s">
        <v>149</v>
      </c>
      <c r="L135" s="452" t="s">
        <v>190</v>
      </c>
      <c r="M135" s="453"/>
      <c r="N135" s="453"/>
      <c r="O135" s="454"/>
      <c r="P135" s="72" t="s">
        <v>82</v>
      </c>
      <c r="Q135" s="452" t="s">
        <v>190</v>
      </c>
      <c r="R135" s="453"/>
      <c r="S135" s="453"/>
      <c r="T135" s="454"/>
      <c r="U135" s="450" t="s">
        <v>151</v>
      </c>
      <c r="V135" s="450" t="s">
        <v>152</v>
      </c>
      <c r="W135" s="425"/>
      <c r="X135" s="24"/>
      <c r="Y135" s="3" t="e" cm="1">
        <f t="array" ref="Y135:AC135">K135-'[1]Приложение 1 (ред.4)'!K128:O128</f>
        <v>#VALUE!</v>
      </c>
      <c r="Z135" s="2" t="e">
        <v>#VALUE!</v>
      </c>
      <c r="AA135" s="3" t="e">
        <v>#VALUE!</v>
      </c>
      <c r="AB135" s="3" t="e">
        <v>#VALUE!</v>
      </c>
      <c r="AC135" s="3" t="e">
        <v>#VALUE!</v>
      </c>
      <c r="AD135" s="3"/>
      <c r="AE135" s="3"/>
    </row>
    <row r="136" spans="1:31" ht="31.5" x14ac:dyDescent="0.25">
      <c r="A136" s="425"/>
      <c r="B136" s="428"/>
      <c r="C136" s="425"/>
      <c r="D136" s="425"/>
      <c r="E136" s="448"/>
      <c r="F136" s="448"/>
      <c r="G136" s="448"/>
      <c r="H136" s="448"/>
      <c r="I136" s="448"/>
      <c r="J136" s="448"/>
      <c r="K136" s="451"/>
      <c r="L136" s="63" t="s">
        <v>191</v>
      </c>
      <c r="M136" s="63" t="s">
        <v>192</v>
      </c>
      <c r="N136" s="63" t="s">
        <v>193</v>
      </c>
      <c r="O136" s="63" t="s">
        <v>194</v>
      </c>
      <c r="P136" s="63" t="s">
        <v>221</v>
      </c>
      <c r="Q136" s="63" t="s">
        <v>191</v>
      </c>
      <c r="R136" s="63" t="s">
        <v>192</v>
      </c>
      <c r="S136" s="63" t="s">
        <v>193</v>
      </c>
      <c r="T136" s="63" t="s">
        <v>194</v>
      </c>
      <c r="U136" s="451"/>
      <c r="V136" s="451"/>
      <c r="W136" s="425"/>
      <c r="X136" s="24"/>
      <c r="Y136" s="3" cm="1">
        <f t="array" ref="Y136:AC136">K136-'[1]Приложение 1 (ред.4)'!K129:O129</f>
        <v>0</v>
      </c>
      <c r="Z136" s="2" t="e">
        <v>#VALUE!</v>
      </c>
      <c r="AA136" s="3" t="e">
        <v>#VALUE!</v>
      </c>
      <c r="AB136" s="3" t="e">
        <v>#VALUE!</v>
      </c>
      <c r="AC136" s="3" t="e">
        <v>#VALUE!</v>
      </c>
      <c r="AD136" s="3"/>
      <c r="AE136" s="3"/>
    </row>
    <row r="137" spans="1:31" x14ac:dyDescent="0.25">
      <c r="A137" s="426"/>
      <c r="B137" s="429"/>
      <c r="C137" s="426"/>
      <c r="D137" s="426"/>
      <c r="E137" s="8">
        <v>2</v>
      </c>
      <c r="F137" s="75" t="s">
        <v>131</v>
      </c>
      <c r="G137" s="75" t="s">
        <v>131</v>
      </c>
      <c r="H137" s="75" t="s">
        <v>131</v>
      </c>
      <c r="I137" s="75" t="s">
        <v>131</v>
      </c>
      <c r="J137" s="75" t="s">
        <v>131</v>
      </c>
      <c r="K137" s="8" t="s">
        <v>131</v>
      </c>
      <c r="L137" s="8" t="s">
        <v>131</v>
      </c>
      <c r="M137" s="8" t="s">
        <v>131</v>
      </c>
      <c r="N137" s="8">
        <v>1</v>
      </c>
      <c r="O137" s="8" t="s">
        <v>131</v>
      </c>
      <c r="P137" s="8">
        <v>2</v>
      </c>
      <c r="Q137" s="8">
        <v>1</v>
      </c>
      <c r="R137" s="8">
        <v>2</v>
      </c>
      <c r="S137" s="8">
        <v>2</v>
      </c>
      <c r="T137" s="8">
        <v>2</v>
      </c>
      <c r="U137" s="63" t="s">
        <v>131</v>
      </c>
      <c r="V137" s="63" t="s">
        <v>131</v>
      </c>
      <c r="W137" s="426"/>
      <c r="X137" s="24"/>
      <c r="Y137" s="3" t="e" cm="1">
        <f t="array" ref="Y137:AC137">K137-'[1]Приложение 1 (ред.4)'!K130:O130</f>
        <v>#VALUE!</v>
      </c>
      <c r="Z137" s="2" t="e">
        <v>#VALUE!</v>
      </c>
      <c r="AA137" s="3" t="e">
        <v>#VALUE!</v>
      </c>
      <c r="AB137" s="3" t="e">
        <v>#VALUE!</v>
      </c>
      <c r="AC137" s="3" t="e">
        <v>#VALUE!</v>
      </c>
      <c r="AD137" s="3"/>
      <c r="AE137" s="3"/>
    </row>
    <row r="138" spans="1:31" ht="85.5" hidden="1" customHeight="1" x14ac:dyDescent="0.25">
      <c r="A138" s="435"/>
      <c r="B138" s="467"/>
      <c r="C138" s="435"/>
      <c r="D138" s="337"/>
      <c r="E138" s="11"/>
      <c r="F138" s="325"/>
      <c r="G138" s="326"/>
      <c r="H138" s="326"/>
      <c r="I138" s="326"/>
      <c r="J138" s="327"/>
      <c r="K138" s="325"/>
      <c r="L138" s="326"/>
      <c r="M138" s="326"/>
      <c r="N138" s="326"/>
      <c r="O138" s="327"/>
      <c r="P138" s="11"/>
      <c r="Q138" s="11"/>
      <c r="R138" s="11"/>
      <c r="S138" s="11"/>
      <c r="T138" s="11"/>
      <c r="U138" s="11"/>
      <c r="V138" s="11"/>
      <c r="W138" s="484"/>
      <c r="X138" s="433"/>
      <c r="Y138" s="3" cm="1">
        <f t="array" ref="Y138:AC138">K138-'[1]Приложение 1 (ред.4)'!K131:O131</f>
        <v>0</v>
      </c>
      <c r="Z138" s="2">
        <v>0</v>
      </c>
      <c r="AA138" s="3">
        <v>0</v>
      </c>
      <c r="AB138" s="3">
        <v>0</v>
      </c>
      <c r="AC138" s="3">
        <v>0</v>
      </c>
      <c r="AD138" s="3"/>
      <c r="AE138" s="3"/>
    </row>
    <row r="139" spans="1:31" ht="38.25" hidden="1" customHeight="1" x14ac:dyDescent="0.25">
      <c r="A139" s="435"/>
      <c r="B139" s="467"/>
      <c r="C139" s="435"/>
      <c r="D139" s="337"/>
      <c r="E139" s="11"/>
      <c r="F139" s="461"/>
      <c r="G139" s="462"/>
      <c r="H139" s="462"/>
      <c r="I139" s="462"/>
      <c r="J139" s="463"/>
      <c r="K139" s="461"/>
      <c r="L139" s="462"/>
      <c r="M139" s="462"/>
      <c r="N139" s="462"/>
      <c r="O139" s="463"/>
      <c r="P139" s="21"/>
      <c r="Q139" s="21"/>
      <c r="R139" s="21"/>
      <c r="S139" s="21"/>
      <c r="T139" s="21"/>
      <c r="U139" s="21"/>
      <c r="V139" s="21"/>
      <c r="W139" s="485"/>
      <c r="X139" s="433"/>
      <c r="Y139" s="3" cm="1">
        <f t="array" ref="Y139:AC139">K139-'[1]Приложение 1 (ред.4)'!K132:O132</f>
        <v>0</v>
      </c>
      <c r="Z139" s="2">
        <v>0</v>
      </c>
      <c r="AA139" s="3">
        <v>0</v>
      </c>
      <c r="AB139" s="3">
        <v>0</v>
      </c>
      <c r="AC139" s="3">
        <v>0</v>
      </c>
      <c r="AD139" s="3"/>
      <c r="AE139" s="3"/>
    </row>
    <row r="140" spans="1:31" ht="36" hidden="1" customHeight="1" x14ac:dyDescent="0.25">
      <c r="A140" s="435"/>
      <c r="B140" s="467"/>
      <c r="C140" s="435"/>
      <c r="D140" s="337"/>
      <c r="E140" s="11"/>
      <c r="F140" s="461"/>
      <c r="G140" s="462"/>
      <c r="H140" s="462"/>
      <c r="I140" s="462"/>
      <c r="J140" s="463"/>
      <c r="K140" s="461"/>
      <c r="L140" s="462"/>
      <c r="M140" s="462"/>
      <c r="N140" s="462"/>
      <c r="O140" s="463"/>
      <c r="P140" s="21"/>
      <c r="Q140" s="21"/>
      <c r="R140" s="21"/>
      <c r="S140" s="21"/>
      <c r="T140" s="21"/>
      <c r="U140" s="21"/>
      <c r="V140" s="21"/>
      <c r="W140" s="486"/>
      <c r="X140" s="433"/>
      <c r="Y140" s="3" cm="1">
        <f t="array" ref="Y140:AC140">K140-'[1]Приложение 1 (ред.4)'!K133:O133</f>
        <v>0</v>
      </c>
      <c r="Z140" s="2">
        <v>0</v>
      </c>
      <c r="AA140" s="3">
        <v>0</v>
      </c>
      <c r="AB140" s="3">
        <v>0</v>
      </c>
      <c r="AC140" s="3">
        <v>0</v>
      </c>
      <c r="AD140" s="3"/>
      <c r="AE140" s="3"/>
    </row>
    <row r="141" spans="1:31" ht="75" hidden="1" customHeight="1" x14ac:dyDescent="0.25">
      <c r="A141" s="6"/>
      <c r="B141" s="23"/>
      <c r="C141" s="23"/>
      <c r="D141" s="23"/>
      <c r="E141" s="13"/>
      <c r="F141" s="475"/>
      <c r="G141" s="476"/>
      <c r="H141" s="476"/>
      <c r="I141" s="476"/>
      <c r="J141" s="477"/>
      <c r="K141" s="475"/>
      <c r="L141" s="476"/>
      <c r="M141" s="476"/>
      <c r="N141" s="476"/>
      <c r="O141" s="477"/>
      <c r="P141" s="57"/>
      <c r="Q141" s="57"/>
      <c r="R141" s="57"/>
      <c r="S141" s="57"/>
      <c r="T141" s="57"/>
      <c r="U141" s="57"/>
      <c r="V141" s="57"/>
      <c r="W141" s="6" t="s">
        <v>75</v>
      </c>
      <c r="X141" s="24"/>
      <c r="Y141" s="3" cm="1">
        <f t="array" ref="Y141:AC141">K141-'[1]Приложение 1 (ред.4)'!K134:O134</f>
        <v>0</v>
      </c>
      <c r="Z141" s="2">
        <v>0</v>
      </c>
      <c r="AA141" s="3">
        <v>0</v>
      </c>
      <c r="AB141" s="3">
        <v>0</v>
      </c>
      <c r="AC141" s="3">
        <v>0</v>
      </c>
      <c r="AD141" s="3"/>
      <c r="AE141" s="3"/>
    </row>
    <row r="142" spans="1:31" x14ac:dyDescent="0.25">
      <c r="A142" s="484">
        <v>4</v>
      </c>
      <c r="B142" s="487" t="s">
        <v>181</v>
      </c>
      <c r="C142" s="484" t="s">
        <v>91</v>
      </c>
      <c r="D142" s="20" t="s">
        <v>12</v>
      </c>
      <c r="E142" s="11">
        <f t="shared" ref="E142:E149" si="12">SUM(F142:R142)</f>
        <v>12248.84065</v>
      </c>
      <c r="F142" s="95">
        <f>SUM(F143:F145)</f>
        <v>11947.84065</v>
      </c>
      <c r="G142" s="96"/>
      <c r="H142" s="96"/>
      <c r="I142" s="96"/>
      <c r="J142" s="97"/>
      <c r="K142" s="95">
        <f>SUM(K143:K145)</f>
        <v>301</v>
      </c>
      <c r="L142" s="98"/>
      <c r="M142" s="98"/>
      <c r="N142" s="98"/>
      <c r="O142" s="98"/>
      <c r="P142" s="475" t="s">
        <v>225</v>
      </c>
      <c r="Q142" s="476"/>
      <c r="R142" s="476"/>
      <c r="S142" s="476"/>
      <c r="T142" s="477"/>
      <c r="U142" s="99" t="s">
        <v>225</v>
      </c>
      <c r="V142" s="99" t="s">
        <v>225</v>
      </c>
      <c r="W142" s="424" t="s">
        <v>42</v>
      </c>
      <c r="X142" s="24"/>
      <c r="Y142" s="3"/>
      <c r="AA142" s="3"/>
      <c r="AB142" s="3"/>
      <c r="AC142" s="3"/>
      <c r="AD142" s="3"/>
      <c r="AE142" s="3"/>
    </row>
    <row r="143" spans="1:31" ht="47.25" x14ac:dyDescent="0.25">
      <c r="A143" s="485"/>
      <c r="B143" s="488"/>
      <c r="C143" s="485"/>
      <c r="D143" s="20" t="s">
        <v>78</v>
      </c>
      <c r="E143" s="11">
        <f t="shared" si="12"/>
        <v>8742.3195000000014</v>
      </c>
      <c r="F143" s="100">
        <f>F147+F154</f>
        <v>8742.3195000000014</v>
      </c>
      <c r="G143" s="101"/>
      <c r="H143" s="101"/>
      <c r="I143" s="101"/>
      <c r="J143" s="102"/>
      <c r="K143" s="100">
        <f>K147+K154</f>
        <v>0</v>
      </c>
      <c r="L143" s="98"/>
      <c r="M143" s="98"/>
      <c r="N143" s="98"/>
      <c r="O143" s="98"/>
      <c r="P143" s="475" t="s">
        <v>225</v>
      </c>
      <c r="Q143" s="476"/>
      <c r="R143" s="476"/>
      <c r="S143" s="476"/>
      <c r="T143" s="477"/>
      <c r="U143" s="99" t="s">
        <v>225</v>
      </c>
      <c r="V143" s="99" t="s">
        <v>225</v>
      </c>
      <c r="W143" s="425"/>
      <c r="X143" s="24"/>
      <c r="Y143" s="3"/>
      <c r="AA143" s="3"/>
      <c r="AB143" s="3"/>
      <c r="AC143" s="3"/>
      <c r="AD143" s="3"/>
      <c r="AE143" s="3"/>
    </row>
    <row r="144" spans="1:31" ht="47.25" x14ac:dyDescent="0.25">
      <c r="A144" s="485"/>
      <c r="B144" s="488"/>
      <c r="C144" s="485"/>
      <c r="D144" s="20" t="s">
        <v>13</v>
      </c>
      <c r="E144" s="11">
        <f t="shared" si="12"/>
        <v>2914.1104999999998</v>
      </c>
      <c r="F144" s="100">
        <f>F148+F155</f>
        <v>2914.1104999999998</v>
      </c>
      <c r="G144" s="101"/>
      <c r="H144" s="101"/>
      <c r="I144" s="101"/>
      <c r="J144" s="102"/>
      <c r="K144" s="100">
        <f>K148+K155</f>
        <v>0</v>
      </c>
      <c r="L144" s="98"/>
      <c r="M144" s="98"/>
      <c r="N144" s="98"/>
      <c r="O144" s="98"/>
      <c r="P144" s="475" t="s">
        <v>225</v>
      </c>
      <c r="Q144" s="476"/>
      <c r="R144" s="476"/>
      <c r="S144" s="476"/>
      <c r="T144" s="477"/>
      <c r="U144" s="99" t="s">
        <v>225</v>
      </c>
      <c r="V144" s="99" t="s">
        <v>225</v>
      </c>
      <c r="W144" s="425"/>
      <c r="X144" s="24"/>
      <c r="Y144" s="3"/>
      <c r="AA144" s="3"/>
      <c r="AB144" s="3"/>
      <c r="AC144" s="3"/>
      <c r="AD144" s="3"/>
      <c r="AE144" s="3"/>
    </row>
    <row r="145" spans="1:31" ht="47.25" x14ac:dyDescent="0.25">
      <c r="A145" s="486"/>
      <c r="B145" s="489"/>
      <c r="C145" s="486"/>
      <c r="D145" s="20" t="s">
        <v>14</v>
      </c>
      <c r="E145" s="11">
        <f t="shared" si="12"/>
        <v>592.41065000000003</v>
      </c>
      <c r="F145" s="100">
        <f>F149+F156</f>
        <v>291.41065000000003</v>
      </c>
      <c r="G145" s="101"/>
      <c r="H145" s="101"/>
      <c r="I145" s="101"/>
      <c r="J145" s="102"/>
      <c r="K145" s="100">
        <f>K149+K156</f>
        <v>301</v>
      </c>
      <c r="L145" s="98"/>
      <c r="M145" s="98"/>
      <c r="N145" s="98"/>
      <c r="O145" s="98"/>
      <c r="P145" s="475" t="s">
        <v>225</v>
      </c>
      <c r="Q145" s="476"/>
      <c r="R145" s="476"/>
      <c r="S145" s="476"/>
      <c r="T145" s="477"/>
      <c r="U145" s="99" t="s">
        <v>225</v>
      </c>
      <c r="V145" s="99" t="s">
        <v>225</v>
      </c>
      <c r="W145" s="425"/>
      <c r="X145" s="24"/>
      <c r="Y145" s="3"/>
      <c r="AA145" s="3"/>
      <c r="AB145" s="3"/>
      <c r="AC145" s="3"/>
      <c r="AD145" s="3"/>
      <c r="AE145" s="3"/>
    </row>
    <row r="146" spans="1:31" x14ac:dyDescent="0.25">
      <c r="A146" s="342" t="s">
        <v>139</v>
      </c>
      <c r="B146" s="427" t="s">
        <v>92</v>
      </c>
      <c r="C146" s="424" t="s">
        <v>91</v>
      </c>
      <c r="D146" s="23" t="s">
        <v>12</v>
      </c>
      <c r="E146" s="13">
        <f t="shared" si="12"/>
        <v>11947.840650000002</v>
      </c>
      <c r="F146" s="34">
        <f>F148+F149+F147</f>
        <v>11947.840650000002</v>
      </c>
      <c r="K146" s="34">
        <v>0</v>
      </c>
      <c r="P146" s="475" t="s">
        <v>225</v>
      </c>
      <c r="Q146" s="476"/>
      <c r="R146" s="476"/>
      <c r="S146" s="476"/>
      <c r="T146" s="477"/>
      <c r="U146" s="99" t="s">
        <v>225</v>
      </c>
      <c r="V146" s="99" t="s">
        <v>225</v>
      </c>
      <c r="W146" s="425"/>
      <c r="X146" s="433"/>
      <c r="Y146" s="3" t="e" cm="1">
        <f t="array" ref="Y146:AC146">K160-'[1]Приложение 1 (ред.4)'!K135:O135</f>
        <v>#VALUE!</v>
      </c>
      <c r="Z146" s="31" t="e">
        <v>#VALUE!</v>
      </c>
      <c r="AA146" s="3" t="e">
        <v>#VALUE!</v>
      </c>
      <c r="AB146" s="3" t="e">
        <v>#VALUE!</v>
      </c>
      <c r="AC146" s="3" t="e">
        <v>#VALUE!</v>
      </c>
      <c r="AD146" s="3"/>
      <c r="AE146" s="3"/>
    </row>
    <row r="147" spans="1:31" ht="47.25" x14ac:dyDescent="0.25">
      <c r="A147" s="343"/>
      <c r="B147" s="428"/>
      <c r="C147" s="425"/>
      <c r="D147" s="23" t="s">
        <v>78</v>
      </c>
      <c r="E147" s="13">
        <f t="shared" si="12"/>
        <v>8742.3195000000014</v>
      </c>
      <c r="F147" s="34">
        <f>9590.61-848.2905</f>
        <v>8742.3195000000014</v>
      </c>
      <c r="K147" s="34">
        <v>0</v>
      </c>
      <c r="P147" s="475" t="s">
        <v>225</v>
      </c>
      <c r="Q147" s="476"/>
      <c r="R147" s="476"/>
      <c r="S147" s="476"/>
      <c r="T147" s="477"/>
      <c r="U147" s="99" t="s">
        <v>225</v>
      </c>
      <c r="V147" s="99" t="s">
        <v>225</v>
      </c>
      <c r="W147" s="460" t="s">
        <v>42</v>
      </c>
      <c r="X147" s="433"/>
      <c r="Y147" s="3" t="e" cm="1">
        <f t="array" ref="Y147:AC147">K161-'[1]Приложение 1 (ред.4)'!K136:O136</f>
        <v>#VALUE!</v>
      </c>
      <c r="Z147" s="31" t="e">
        <v>#VALUE!</v>
      </c>
      <c r="AA147" s="3" t="e">
        <v>#VALUE!</v>
      </c>
      <c r="AB147" s="3" t="e">
        <v>#VALUE!</v>
      </c>
      <c r="AC147" s="3" t="e">
        <v>#VALUE!</v>
      </c>
      <c r="AD147" s="3"/>
      <c r="AE147" s="3"/>
    </row>
    <row r="148" spans="1:31" ht="31.5" x14ac:dyDescent="0.25">
      <c r="A148" s="343"/>
      <c r="B148" s="428"/>
      <c r="C148" s="425"/>
      <c r="D148" s="23" t="s">
        <v>13</v>
      </c>
      <c r="E148" s="13">
        <f t="shared" si="12"/>
        <v>2914.1104999999998</v>
      </c>
      <c r="F148" s="34">
        <f>3196.87-282.7595</f>
        <v>2914.1104999999998</v>
      </c>
      <c r="K148" s="34">
        <v>0</v>
      </c>
      <c r="P148" s="475" t="s">
        <v>225</v>
      </c>
      <c r="Q148" s="476"/>
      <c r="R148" s="476"/>
      <c r="S148" s="476"/>
      <c r="T148" s="477"/>
      <c r="U148" s="99" t="s">
        <v>225</v>
      </c>
      <c r="V148" s="99" t="s">
        <v>225</v>
      </c>
      <c r="W148" s="460"/>
      <c r="X148" s="433"/>
      <c r="Y148" s="3" t="e" cm="1">
        <f t="array" ref="Y148:AC148">K162-'[1]Приложение 1 (ред.4)'!K137:O137</f>
        <v>#VALUE!</v>
      </c>
      <c r="Z148" s="31" t="e">
        <v>#VALUE!</v>
      </c>
      <c r="AA148" s="3" t="e">
        <v>#VALUE!</v>
      </c>
      <c r="AB148" s="3" t="e">
        <v>#VALUE!</v>
      </c>
      <c r="AC148" s="3" t="e">
        <v>#VALUE!</v>
      </c>
      <c r="AD148" s="3"/>
      <c r="AE148" s="3"/>
    </row>
    <row r="149" spans="1:31" ht="47.25" x14ac:dyDescent="0.25">
      <c r="A149" s="343"/>
      <c r="B149" s="429"/>
      <c r="C149" s="426"/>
      <c r="D149" s="23" t="s">
        <v>14</v>
      </c>
      <c r="E149" s="13">
        <f t="shared" si="12"/>
        <v>291.41065000000003</v>
      </c>
      <c r="F149" s="34">
        <f>319.687-28.27635</f>
        <v>291.41065000000003</v>
      </c>
      <c r="K149" s="34">
        <v>0</v>
      </c>
      <c r="P149" s="475" t="s">
        <v>225</v>
      </c>
      <c r="Q149" s="476"/>
      <c r="R149" s="476"/>
      <c r="S149" s="476"/>
      <c r="T149" s="477"/>
      <c r="U149" s="99" t="s">
        <v>225</v>
      </c>
      <c r="V149" s="99" t="s">
        <v>225</v>
      </c>
      <c r="W149" s="460"/>
      <c r="X149" s="433"/>
      <c r="Y149" s="3"/>
      <c r="Z149" s="31"/>
      <c r="AA149" s="3"/>
      <c r="AB149" s="3"/>
      <c r="AC149" s="3"/>
      <c r="AD149" s="3"/>
      <c r="AE149" s="3"/>
    </row>
    <row r="150" spans="1:31" ht="27.75" customHeight="1" x14ac:dyDescent="0.25">
      <c r="A150" s="343"/>
      <c r="B150" s="427" t="s">
        <v>123</v>
      </c>
      <c r="C150" s="424" t="s">
        <v>124</v>
      </c>
      <c r="D150" s="424" t="s">
        <v>124</v>
      </c>
      <c r="E150" s="447" t="s">
        <v>5</v>
      </c>
      <c r="F150" s="447" t="s">
        <v>125</v>
      </c>
      <c r="K150" s="470" t="s">
        <v>149</v>
      </c>
      <c r="P150" s="478" t="s">
        <v>225</v>
      </c>
      <c r="Q150" s="479"/>
      <c r="R150" s="479"/>
      <c r="S150" s="479"/>
      <c r="T150" s="480"/>
      <c r="U150" s="449" t="s">
        <v>124</v>
      </c>
      <c r="V150" s="449" t="s">
        <v>124</v>
      </c>
      <c r="W150" s="460"/>
      <c r="X150" s="433"/>
      <c r="Y150" s="3"/>
      <c r="Z150" s="31"/>
      <c r="AA150" s="3"/>
      <c r="AB150" s="3"/>
      <c r="AC150" s="3"/>
      <c r="AD150" s="3"/>
      <c r="AE150" s="3"/>
    </row>
    <row r="151" spans="1:31" ht="27.75" customHeight="1" x14ac:dyDescent="0.25">
      <c r="A151" s="343"/>
      <c r="B151" s="428"/>
      <c r="C151" s="425"/>
      <c r="D151" s="425"/>
      <c r="E151" s="448"/>
      <c r="F151" s="448"/>
      <c r="K151" s="473"/>
      <c r="P151" s="481"/>
      <c r="Q151" s="482"/>
      <c r="R151" s="482"/>
      <c r="S151" s="482"/>
      <c r="T151" s="483"/>
      <c r="U151" s="449"/>
      <c r="V151" s="449"/>
      <c r="W151" s="460"/>
      <c r="X151" s="433"/>
      <c r="Y151" s="3"/>
      <c r="Z151" s="31"/>
      <c r="AA151" s="3"/>
      <c r="AB151" s="3"/>
      <c r="AC151" s="3"/>
      <c r="AD151" s="3"/>
      <c r="AE151" s="3"/>
    </row>
    <row r="152" spans="1:31" ht="27.75" customHeight="1" x14ac:dyDescent="0.25">
      <c r="A152" s="344"/>
      <c r="B152" s="429"/>
      <c r="C152" s="426"/>
      <c r="D152" s="426"/>
      <c r="E152" s="69">
        <v>7</v>
      </c>
      <c r="F152" s="103">
        <v>7</v>
      </c>
      <c r="K152" s="103">
        <v>0</v>
      </c>
      <c r="P152" s="475" t="s">
        <v>225</v>
      </c>
      <c r="Q152" s="476"/>
      <c r="R152" s="476"/>
      <c r="S152" s="476"/>
      <c r="T152" s="477"/>
      <c r="U152" s="447"/>
      <c r="V152" s="447"/>
      <c r="W152" s="460"/>
      <c r="X152" s="433"/>
      <c r="Y152" s="3"/>
      <c r="Z152" s="31"/>
      <c r="AA152" s="3"/>
      <c r="AB152" s="3"/>
      <c r="AC152" s="3"/>
      <c r="AD152" s="3"/>
      <c r="AE152" s="3"/>
    </row>
    <row r="153" spans="1:31" ht="27.75" customHeight="1" x14ac:dyDescent="0.25">
      <c r="A153" s="342" t="s">
        <v>140</v>
      </c>
      <c r="B153" s="427" t="s">
        <v>198</v>
      </c>
      <c r="C153" s="424" t="s">
        <v>91</v>
      </c>
      <c r="D153" s="23" t="s">
        <v>12</v>
      </c>
      <c r="E153" s="13">
        <f>SUM(F153:R153)</f>
        <v>0</v>
      </c>
      <c r="F153" s="34">
        <f>F155+F156</f>
        <v>0</v>
      </c>
      <c r="G153" s="104"/>
      <c r="H153" s="104"/>
      <c r="I153" s="104"/>
      <c r="J153" s="104"/>
      <c r="K153" s="34">
        <v>0</v>
      </c>
      <c r="L153" s="104"/>
      <c r="M153" s="104"/>
      <c r="N153" s="104"/>
      <c r="O153" s="104"/>
      <c r="P153" s="449" t="s">
        <v>124</v>
      </c>
      <c r="Q153" s="449"/>
      <c r="R153" s="449"/>
      <c r="S153" s="449"/>
      <c r="T153" s="449"/>
      <c r="U153" s="33" t="s">
        <v>124</v>
      </c>
      <c r="V153" s="33" t="s">
        <v>124</v>
      </c>
      <c r="W153" s="353" t="s">
        <v>42</v>
      </c>
      <c r="X153" s="433"/>
      <c r="Y153" s="3"/>
      <c r="Z153" s="31"/>
      <c r="AA153" s="3"/>
      <c r="AB153" s="3"/>
      <c r="AC153" s="3"/>
      <c r="AD153" s="3"/>
      <c r="AE153" s="3"/>
    </row>
    <row r="154" spans="1:31" ht="47.25" x14ac:dyDescent="0.25">
      <c r="A154" s="343"/>
      <c r="B154" s="428"/>
      <c r="C154" s="425"/>
      <c r="D154" s="23" t="s">
        <v>78</v>
      </c>
      <c r="E154" s="13">
        <f>SUM(F154:R154)</f>
        <v>0</v>
      </c>
      <c r="F154" s="34">
        <v>0</v>
      </c>
      <c r="G154" s="104"/>
      <c r="H154" s="104"/>
      <c r="I154" s="104"/>
      <c r="J154" s="104"/>
      <c r="K154" s="34">
        <v>0</v>
      </c>
      <c r="L154" s="104"/>
      <c r="M154" s="104"/>
      <c r="N154" s="104"/>
      <c r="O154" s="104"/>
      <c r="P154" s="449" t="s">
        <v>124</v>
      </c>
      <c r="Q154" s="449"/>
      <c r="R154" s="449"/>
      <c r="S154" s="449"/>
      <c r="T154" s="449"/>
      <c r="U154" s="33" t="s">
        <v>124</v>
      </c>
      <c r="V154" s="33" t="s">
        <v>124</v>
      </c>
      <c r="W154" s="353"/>
      <c r="X154" s="433"/>
      <c r="Y154" s="3"/>
      <c r="Z154" s="31"/>
      <c r="AA154" s="3"/>
      <c r="AB154" s="3"/>
      <c r="AC154" s="3"/>
      <c r="AD154" s="3"/>
      <c r="AE154" s="3"/>
    </row>
    <row r="155" spans="1:31" ht="31.5" x14ac:dyDescent="0.25">
      <c r="A155" s="343"/>
      <c r="B155" s="428"/>
      <c r="C155" s="425"/>
      <c r="D155" s="23" t="s">
        <v>13</v>
      </c>
      <c r="E155" s="34">
        <f>SUM(F155:R155)</f>
        <v>0</v>
      </c>
      <c r="F155" s="35">
        <v>0</v>
      </c>
      <c r="G155" s="104"/>
      <c r="H155" s="104"/>
      <c r="I155" s="104"/>
      <c r="J155" s="104"/>
      <c r="K155" s="34">
        <v>0</v>
      </c>
      <c r="L155" s="104"/>
      <c r="M155" s="104"/>
      <c r="N155" s="104"/>
      <c r="O155" s="104"/>
      <c r="P155" s="449" t="s">
        <v>124</v>
      </c>
      <c r="Q155" s="449"/>
      <c r="R155" s="449"/>
      <c r="S155" s="449"/>
      <c r="T155" s="449"/>
      <c r="U155" s="33" t="s">
        <v>124</v>
      </c>
      <c r="V155" s="33" t="s">
        <v>124</v>
      </c>
      <c r="W155" s="353"/>
      <c r="X155" s="433"/>
      <c r="Y155" s="3"/>
      <c r="Z155" s="31"/>
      <c r="AA155" s="3"/>
      <c r="AB155" s="3"/>
      <c r="AC155" s="3"/>
      <c r="AD155" s="3"/>
      <c r="AE155" s="3"/>
    </row>
    <row r="156" spans="1:31" ht="47.25" x14ac:dyDescent="0.25">
      <c r="A156" s="343"/>
      <c r="B156" s="429"/>
      <c r="C156" s="426"/>
      <c r="D156" s="23" t="s">
        <v>14</v>
      </c>
      <c r="E156" s="34">
        <f>SUM(F156:R156)</f>
        <v>301</v>
      </c>
      <c r="F156" s="35">
        <v>0</v>
      </c>
      <c r="G156" s="104"/>
      <c r="H156" s="104"/>
      <c r="I156" s="104"/>
      <c r="J156" s="104"/>
      <c r="K156" s="34">
        <v>301</v>
      </c>
      <c r="L156" s="104"/>
      <c r="M156" s="104"/>
      <c r="N156" s="104"/>
      <c r="O156" s="104"/>
      <c r="P156" s="449" t="s">
        <v>124</v>
      </c>
      <c r="Q156" s="449"/>
      <c r="R156" s="449"/>
      <c r="S156" s="449"/>
      <c r="T156" s="449"/>
      <c r="U156" s="33" t="s">
        <v>124</v>
      </c>
      <c r="V156" s="33" t="s">
        <v>124</v>
      </c>
      <c r="W156" s="353"/>
      <c r="X156" s="433"/>
      <c r="Y156" s="3"/>
      <c r="Z156" s="31"/>
      <c r="AA156" s="3"/>
      <c r="AB156" s="3"/>
      <c r="AC156" s="3"/>
      <c r="AD156" s="3"/>
      <c r="AE156" s="3"/>
    </row>
    <row r="157" spans="1:31" ht="54" customHeight="1" x14ac:dyDescent="0.25">
      <c r="A157" s="343"/>
      <c r="B157" s="427" t="s">
        <v>199</v>
      </c>
      <c r="C157" s="352" t="s">
        <v>124</v>
      </c>
      <c r="D157" s="352" t="s">
        <v>124</v>
      </c>
      <c r="E157" s="447" t="s">
        <v>5</v>
      </c>
      <c r="F157" s="468" t="s">
        <v>125</v>
      </c>
      <c r="K157" s="468" t="s">
        <v>149</v>
      </c>
      <c r="L157" s="104"/>
      <c r="M157" s="104"/>
      <c r="N157" s="104"/>
      <c r="O157" s="104"/>
      <c r="P157" s="469" t="s">
        <v>124</v>
      </c>
      <c r="Q157" s="470"/>
      <c r="R157" s="470"/>
      <c r="S157" s="470"/>
      <c r="T157" s="471"/>
      <c r="U157" s="447" t="s">
        <v>124</v>
      </c>
      <c r="V157" s="447" t="s">
        <v>124</v>
      </c>
      <c r="W157" s="353"/>
      <c r="X157" s="433"/>
      <c r="Y157" s="3"/>
      <c r="Z157" s="31"/>
      <c r="AA157" s="3"/>
      <c r="AB157" s="3"/>
      <c r="AC157" s="3"/>
      <c r="AD157" s="3"/>
      <c r="AE157" s="3"/>
    </row>
    <row r="158" spans="1:31" x14ac:dyDescent="0.25">
      <c r="A158" s="343"/>
      <c r="B158" s="428"/>
      <c r="C158" s="353"/>
      <c r="D158" s="353"/>
      <c r="E158" s="448"/>
      <c r="F158" s="448"/>
      <c r="K158" s="448"/>
      <c r="L158" s="104"/>
      <c r="M158" s="104"/>
      <c r="N158" s="104"/>
      <c r="O158" s="104"/>
      <c r="P158" s="472"/>
      <c r="Q158" s="473"/>
      <c r="R158" s="473"/>
      <c r="S158" s="473"/>
      <c r="T158" s="474"/>
      <c r="U158" s="468"/>
      <c r="V158" s="468"/>
      <c r="W158" s="353"/>
      <c r="X158" s="433"/>
      <c r="Y158" s="3"/>
      <c r="Z158" s="31"/>
      <c r="AA158" s="3"/>
      <c r="AB158" s="3"/>
      <c r="AC158" s="3"/>
      <c r="AD158" s="3"/>
      <c r="AE158" s="3"/>
    </row>
    <row r="159" spans="1:31" ht="54" customHeight="1" x14ac:dyDescent="0.25">
      <c r="A159" s="344"/>
      <c r="B159" s="429"/>
      <c r="C159" s="354"/>
      <c r="D159" s="354"/>
      <c r="E159" s="8">
        <v>3</v>
      </c>
      <c r="F159" s="8" t="s">
        <v>131</v>
      </c>
      <c r="K159" s="8">
        <v>3</v>
      </c>
      <c r="L159" s="104"/>
      <c r="M159" s="104"/>
      <c r="N159" s="104"/>
      <c r="O159" s="104"/>
      <c r="P159" s="449" t="s">
        <v>124</v>
      </c>
      <c r="Q159" s="449"/>
      <c r="R159" s="449"/>
      <c r="S159" s="449"/>
      <c r="T159" s="449"/>
      <c r="U159" s="448"/>
      <c r="V159" s="448"/>
      <c r="W159" s="354"/>
      <c r="X159" s="433"/>
      <c r="Y159" s="3"/>
      <c r="Z159" s="31"/>
      <c r="AA159" s="3"/>
      <c r="AB159" s="3"/>
      <c r="AC159" s="3"/>
      <c r="AD159" s="3"/>
      <c r="AE159" s="3"/>
    </row>
    <row r="160" spans="1:31" ht="51.75" customHeight="1" x14ac:dyDescent="0.25">
      <c r="A160" s="435">
        <v>5</v>
      </c>
      <c r="B160" s="467" t="s">
        <v>223</v>
      </c>
      <c r="C160" s="435" t="s">
        <v>91</v>
      </c>
      <c r="D160" s="20" t="s">
        <v>12</v>
      </c>
      <c r="E160" s="11">
        <f t="shared" ref="E160:E167" si="13">SUM(F160:V160)</f>
        <v>3472.348</v>
      </c>
      <c r="F160" s="325" t="s">
        <v>124</v>
      </c>
      <c r="G160" s="326"/>
      <c r="H160" s="326"/>
      <c r="I160" s="326"/>
      <c r="J160" s="327"/>
      <c r="K160" s="325" t="s">
        <v>124</v>
      </c>
      <c r="L160" s="326"/>
      <c r="M160" s="326"/>
      <c r="N160" s="326"/>
      <c r="O160" s="327"/>
      <c r="P160" s="325">
        <f>SUM(P161:P163)</f>
        <v>3472.348</v>
      </c>
      <c r="Q160" s="326"/>
      <c r="R160" s="326"/>
      <c r="S160" s="326"/>
      <c r="T160" s="327"/>
      <c r="U160" s="11">
        <f>SUM(U161:U163)</f>
        <v>0</v>
      </c>
      <c r="V160" s="11">
        <f>SUM(V161:V163)</f>
        <v>0</v>
      </c>
      <c r="W160" s="459" t="s">
        <v>42</v>
      </c>
      <c r="X160" s="73"/>
      <c r="Y160" s="3"/>
      <c r="Z160" s="31"/>
      <c r="AA160" s="3"/>
      <c r="AB160" s="3"/>
      <c r="AC160" s="3"/>
      <c r="AD160" s="3"/>
      <c r="AE160" s="3"/>
    </row>
    <row r="161" spans="1:31" ht="51.75" customHeight="1" x14ac:dyDescent="0.25">
      <c r="A161" s="435"/>
      <c r="B161" s="467"/>
      <c r="C161" s="435"/>
      <c r="D161" s="20" t="s">
        <v>78</v>
      </c>
      <c r="E161" s="11">
        <f t="shared" si="13"/>
        <v>0</v>
      </c>
      <c r="F161" s="461" t="s">
        <v>124</v>
      </c>
      <c r="G161" s="462"/>
      <c r="H161" s="462"/>
      <c r="I161" s="462"/>
      <c r="J161" s="463"/>
      <c r="K161" s="461" t="s">
        <v>124</v>
      </c>
      <c r="L161" s="462"/>
      <c r="M161" s="462"/>
      <c r="N161" s="462"/>
      <c r="O161" s="463"/>
      <c r="P161" s="461">
        <f>P165</f>
        <v>0</v>
      </c>
      <c r="Q161" s="462"/>
      <c r="R161" s="462"/>
      <c r="S161" s="462"/>
      <c r="T161" s="463"/>
      <c r="U161" s="21">
        <f t="shared" ref="U161:V163" si="14">U165</f>
        <v>0</v>
      </c>
      <c r="V161" s="21">
        <f t="shared" si="14"/>
        <v>0</v>
      </c>
      <c r="W161" s="459"/>
      <c r="X161" s="73"/>
      <c r="Y161" s="3"/>
      <c r="Z161" s="31"/>
      <c r="AA161" s="3"/>
      <c r="AB161" s="3"/>
      <c r="AC161" s="3"/>
      <c r="AD161" s="3"/>
      <c r="AE161" s="3"/>
    </row>
    <row r="162" spans="1:31" ht="51.75" customHeight="1" x14ac:dyDescent="0.25">
      <c r="A162" s="435"/>
      <c r="B162" s="467"/>
      <c r="C162" s="435"/>
      <c r="D162" s="20" t="s">
        <v>13</v>
      </c>
      <c r="E162" s="11">
        <f t="shared" si="13"/>
        <v>0</v>
      </c>
      <c r="F162" s="461" t="s">
        <v>124</v>
      </c>
      <c r="G162" s="462"/>
      <c r="H162" s="462"/>
      <c r="I162" s="462"/>
      <c r="J162" s="463"/>
      <c r="K162" s="461" t="s">
        <v>124</v>
      </c>
      <c r="L162" s="462"/>
      <c r="M162" s="462"/>
      <c r="N162" s="462"/>
      <c r="O162" s="463"/>
      <c r="P162" s="461">
        <f>P166</f>
        <v>0</v>
      </c>
      <c r="Q162" s="462"/>
      <c r="R162" s="462"/>
      <c r="S162" s="462"/>
      <c r="T162" s="463"/>
      <c r="U162" s="21">
        <f t="shared" si="14"/>
        <v>0</v>
      </c>
      <c r="V162" s="21">
        <f t="shared" si="14"/>
        <v>0</v>
      </c>
      <c r="W162" s="459"/>
      <c r="X162" s="73"/>
      <c r="Y162" s="3"/>
      <c r="Z162" s="31"/>
      <c r="AA162" s="3"/>
      <c r="AB162" s="3"/>
      <c r="AC162" s="3"/>
      <c r="AD162" s="3"/>
      <c r="AE162" s="3"/>
    </row>
    <row r="163" spans="1:31" ht="51.75" customHeight="1" x14ac:dyDescent="0.25">
      <c r="A163" s="435"/>
      <c r="B163" s="467"/>
      <c r="C163" s="435"/>
      <c r="D163" s="20" t="s">
        <v>14</v>
      </c>
      <c r="E163" s="11">
        <f t="shared" si="13"/>
        <v>3472.348</v>
      </c>
      <c r="F163" s="461" t="s">
        <v>124</v>
      </c>
      <c r="G163" s="462"/>
      <c r="H163" s="462"/>
      <c r="I163" s="462"/>
      <c r="J163" s="463"/>
      <c r="K163" s="461" t="s">
        <v>124</v>
      </c>
      <c r="L163" s="462"/>
      <c r="M163" s="462"/>
      <c r="N163" s="462"/>
      <c r="O163" s="463"/>
      <c r="P163" s="461">
        <f>P167</f>
        <v>3472.348</v>
      </c>
      <c r="Q163" s="462"/>
      <c r="R163" s="462"/>
      <c r="S163" s="462"/>
      <c r="T163" s="463"/>
      <c r="U163" s="21">
        <f t="shared" si="14"/>
        <v>0</v>
      </c>
      <c r="V163" s="21">
        <f t="shared" si="14"/>
        <v>0</v>
      </c>
      <c r="W163" s="459"/>
      <c r="X163" s="73"/>
      <c r="Y163" s="3"/>
      <c r="Z163" s="31"/>
      <c r="AA163" s="3"/>
      <c r="AB163" s="3"/>
      <c r="AC163" s="3"/>
      <c r="AD163" s="3"/>
      <c r="AE163" s="3"/>
    </row>
    <row r="164" spans="1:31" ht="18.75" customHeight="1" x14ac:dyDescent="0.25">
      <c r="A164" s="455" t="s">
        <v>226</v>
      </c>
      <c r="B164" s="458" t="s">
        <v>224</v>
      </c>
      <c r="C164" s="459" t="s">
        <v>91</v>
      </c>
      <c r="D164" s="23" t="s">
        <v>12</v>
      </c>
      <c r="E164" s="13">
        <f t="shared" si="13"/>
        <v>3472.348</v>
      </c>
      <c r="F164" s="430" t="s">
        <v>124</v>
      </c>
      <c r="G164" s="431"/>
      <c r="H164" s="431"/>
      <c r="I164" s="431"/>
      <c r="J164" s="432"/>
      <c r="K164" s="430" t="s">
        <v>124</v>
      </c>
      <c r="L164" s="431"/>
      <c r="M164" s="431"/>
      <c r="N164" s="431"/>
      <c r="O164" s="432"/>
      <c r="P164" s="430">
        <f>P166+P167</f>
        <v>3472.348</v>
      </c>
      <c r="Q164" s="431"/>
      <c r="R164" s="431"/>
      <c r="S164" s="431"/>
      <c r="T164" s="432"/>
      <c r="U164" s="13">
        <f>U166+U167</f>
        <v>0</v>
      </c>
      <c r="V164" s="13">
        <f>V166+V167</f>
        <v>0</v>
      </c>
      <c r="W164" s="424" t="s">
        <v>42</v>
      </c>
      <c r="X164" s="427" t="s">
        <v>108</v>
      </c>
      <c r="Y164" s="3" t="e" cm="1">
        <f t="array" ref="Y164:AC164">K164-'[1]Приложение 1 (ред.4)'!K146:O146</f>
        <v>#VALUE!</v>
      </c>
      <c r="Z164" s="31" t="e">
        <v>#VALUE!</v>
      </c>
      <c r="AA164" s="3" t="e">
        <v>#VALUE!</v>
      </c>
      <c r="AB164" s="3" t="e">
        <v>#VALUE!</v>
      </c>
      <c r="AC164" s="3" t="e">
        <v>#VALUE!</v>
      </c>
      <c r="AD164" s="3"/>
      <c r="AE164" s="3"/>
    </row>
    <row r="165" spans="1:31" ht="47.25" x14ac:dyDescent="0.25">
      <c r="A165" s="456"/>
      <c r="B165" s="458"/>
      <c r="C165" s="459"/>
      <c r="D165" s="23" t="s">
        <v>78</v>
      </c>
      <c r="E165" s="13">
        <f t="shared" si="13"/>
        <v>0</v>
      </c>
      <c r="F165" s="430" t="s">
        <v>124</v>
      </c>
      <c r="G165" s="431"/>
      <c r="H165" s="431"/>
      <c r="I165" s="431"/>
      <c r="J165" s="432"/>
      <c r="K165" s="464" t="s">
        <v>124</v>
      </c>
      <c r="L165" s="465"/>
      <c r="M165" s="465"/>
      <c r="N165" s="465"/>
      <c r="O165" s="466"/>
      <c r="P165" s="464">
        <v>0</v>
      </c>
      <c r="Q165" s="465"/>
      <c r="R165" s="465"/>
      <c r="S165" s="465"/>
      <c r="T165" s="466"/>
      <c r="U165" s="32">
        <v>0</v>
      </c>
      <c r="V165" s="32">
        <v>0</v>
      </c>
      <c r="W165" s="425"/>
      <c r="X165" s="428"/>
      <c r="Y165" s="3" t="e" cm="1">
        <f t="array" ref="Y165:AC165">K165-'[1]Приложение 1 (ред.4)'!K147:O147</f>
        <v>#VALUE!</v>
      </c>
      <c r="Z165" s="31" t="e">
        <v>#VALUE!</v>
      </c>
      <c r="AA165" s="3" t="e">
        <v>#VALUE!</v>
      </c>
      <c r="AB165" s="3" t="e">
        <v>#VALUE!</v>
      </c>
      <c r="AC165" s="3" t="e">
        <v>#VALUE!</v>
      </c>
      <c r="AD165" s="3"/>
      <c r="AE165" s="3"/>
    </row>
    <row r="166" spans="1:31" ht="31.5" x14ac:dyDescent="0.25">
      <c r="A166" s="456"/>
      <c r="B166" s="458"/>
      <c r="C166" s="459"/>
      <c r="D166" s="23" t="s">
        <v>13</v>
      </c>
      <c r="E166" s="34">
        <f t="shared" si="13"/>
        <v>0</v>
      </c>
      <c r="F166" s="464" t="s">
        <v>124</v>
      </c>
      <c r="G166" s="465"/>
      <c r="H166" s="465"/>
      <c r="I166" s="465"/>
      <c r="J166" s="466"/>
      <c r="K166" s="430" t="s">
        <v>124</v>
      </c>
      <c r="L166" s="431"/>
      <c r="M166" s="431"/>
      <c r="N166" s="431"/>
      <c r="O166" s="432"/>
      <c r="P166" s="430">
        <v>0</v>
      </c>
      <c r="Q166" s="431"/>
      <c r="R166" s="431"/>
      <c r="S166" s="431"/>
      <c r="T166" s="432"/>
      <c r="U166" s="34">
        <v>0</v>
      </c>
      <c r="V166" s="35">
        <v>0</v>
      </c>
      <c r="W166" s="425"/>
      <c r="X166" s="428"/>
      <c r="Y166" s="3" t="e" cm="1">
        <f t="array" ref="Y166:AC166">K166-'[1]Приложение 1 (ред.4)'!K148:O148</f>
        <v>#VALUE!</v>
      </c>
      <c r="Z166" s="31" t="e">
        <v>#VALUE!</v>
      </c>
      <c r="AA166" s="3" t="e">
        <v>#VALUE!</v>
      </c>
      <c r="AB166" s="3" t="e">
        <v>#VALUE!</v>
      </c>
      <c r="AC166" s="3" t="e">
        <v>#VALUE!</v>
      </c>
      <c r="AD166" s="3"/>
      <c r="AE166" s="3"/>
    </row>
    <row r="167" spans="1:31" ht="47.25" x14ac:dyDescent="0.25">
      <c r="A167" s="456"/>
      <c r="B167" s="458"/>
      <c r="C167" s="459"/>
      <c r="D167" s="23" t="s">
        <v>14</v>
      </c>
      <c r="E167" s="34">
        <f t="shared" si="13"/>
        <v>3472.348</v>
      </c>
      <c r="F167" s="464" t="s">
        <v>124</v>
      </c>
      <c r="G167" s="465"/>
      <c r="H167" s="465"/>
      <c r="I167" s="465"/>
      <c r="J167" s="466"/>
      <c r="K167" s="464" t="s">
        <v>124</v>
      </c>
      <c r="L167" s="465"/>
      <c r="M167" s="465"/>
      <c r="N167" s="465"/>
      <c r="O167" s="466"/>
      <c r="P167" s="464">
        <v>3472.348</v>
      </c>
      <c r="Q167" s="465"/>
      <c r="R167" s="465"/>
      <c r="S167" s="465"/>
      <c r="T167" s="466"/>
      <c r="U167" s="34">
        <v>0</v>
      </c>
      <c r="V167" s="35">
        <v>0</v>
      </c>
      <c r="W167" s="425"/>
      <c r="X167" s="428"/>
      <c r="Y167" s="3" t="e" cm="1">
        <f t="array" ref="Y167:AC167">K167-'[1]Приложение 1 (ред.4)'!K149:O149</f>
        <v>#VALUE!</v>
      </c>
      <c r="Z167" s="31" t="e">
        <v>#VALUE!</v>
      </c>
      <c r="AA167" s="3" t="e">
        <v>#VALUE!</v>
      </c>
      <c r="AB167" s="3" t="e">
        <v>#VALUE!</v>
      </c>
      <c r="AC167" s="3" t="e">
        <v>#VALUE!</v>
      </c>
      <c r="AD167" s="3"/>
      <c r="AE167" s="3"/>
    </row>
    <row r="168" spans="1:31" ht="39.4" customHeight="1" x14ac:dyDescent="0.25">
      <c r="A168" s="456"/>
      <c r="B168" s="427" t="s">
        <v>237</v>
      </c>
      <c r="C168" s="460" t="s">
        <v>124</v>
      </c>
      <c r="D168" s="352" t="s">
        <v>124</v>
      </c>
      <c r="E168" s="447" t="s">
        <v>5</v>
      </c>
      <c r="F168" s="447" t="s">
        <v>125</v>
      </c>
      <c r="G168" s="449" t="s">
        <v>126</v>
      </c>
      <c r="H168" s="449"/>
      <c r="I168" s="449"/>
      <c r="J168" s="449"/>
      <c r="K168" s="450" t="s">
        <v>189</v>
      </c>
      <c r="L168" s="452" t="s">
        <v>190</v>
      </c>
      <c r="M168" s="453"/>
      <c r="N168" s="453"/>
      <c r="O168" s="454"/>
      <c r="P168" s="72" t="s">
        <v>82</v>
      </c>
      <c r="Q168" s="452" t="s">
        <v>190</v>
      </c>
      <c r="R168" s="453"/>
      <c r="S168" s="453"/>
      <c r="T168" s="454"/>
      <c r="U168" s="450">
        <v>2026</v>
      </c>
      <c r="V168" s="450">
        <v>2027</v>
      </c>
      <c r="W168" s="425"/>
      <c r="X168" s="428"/>
      <c r="Y168" s="3" t="e" cm="1">
        <f t="array" ref="Y168:AC168">K168-'[1]Приложение 1 (ред.4)'!K150:O150</f>
        <v>#VALUE!</v>
      </c>
      <c r="Z168" s="31" t="e">
        <v>#VALUE!</v>
      </c>
      <c r="AA168" s="3" t="e">
        <v>#VALUE!</v>
      </c>
      <c r="AB168" s="3" t="e">
        <v>#VALUE!</v>
      </c>
      <c r="AC168" s="3" t="e">
        <v>#VALUE!</v>
      </c>
      <c r="AD168" s="3"/>
      <c r="AE168" s="3"/>
    </row>
    <row r="169" spans="1:31" ht="43.5" customHeight="1" x14ac:dyDescent="0.25">
      <c r="A169" s="456"/>
      <c r="B169" s="428"/>
      <c r="C169" s="460"/>
      <c r="D169" s="353"/>
      <c r="E169" s="448"/>
      <c r="F169" s="448"/>
      <c r="G169" s="14" t="s">
        <v>127</v>
      </c>
      <c r="H169" s="14" t="s">
        <v>128</v>
      </c>
      <c r="I169" s="14" t="s">
        <v>129</v>
      </c>
      <c r="J169" s="14" t="s">
        <v>130</v>
      </c>
      <c r="K169" s="451"/>
      <c r="L169" s="63" t="s">
        <v>191</v>
      </c>
      <c r="M169" s="63" t="s">
        <v>192</v>
      </c>
      <c r="N169" s="63" t="s">
        <v>193</v>
      </c>
      <c r="O169" s="63" t="s">
        <v>194</v>
      </c>
      <c r="P169" s="63" t="s">
        <v>221</v>
      </c>
      <c r="Q169" s="63" t="s">
        <v>191</v>
      </c>
      <c r="R169" s="63" t="s">
        <v>192</v>
      </c>
      <c r="S169" s="63" t="s">
        <v>193</v>
      </c>
      <c r="T169" s="63" t="s">
        <v>194</v>
      </c>
      <c r="U169" s="451"/>
      <c r="V169" s="451"/>
      <c r="W169" s="425"/>
      <c r="X169" s="428"/>
      <c r="Y169" s="3" cm="1">
        <f t="array" ref="Y169:AC169">K169-'[1]Приложение 1 (ред.4)'!K151:O151</f>
        <v>0</v>
      </c>
      <c r="Z169" s="31" t="e">
        <v>#VALUE!</v>
      </c>
      <c r="AA169" s="3" t="e">
        <v>#VALUE!</v>
      </c>
      <c r="AB169" s="3" t="e">
        <v>#VALUE!</v>
      </c>
      <c r="AC169" s="3" t="e">
        <v>#VALUE!</v>
      </c>
      <c r="AD169" s="3"/>
      <c r="AE169" s="3"/>
    </row>
    <row r="170" spans="1:31" ht="30" customHeight="1" x14ac:dyDescent="0.25">
      <c r="A170" s="457"/>
      <c r="B170" s="429"/>
      <c r="C170" s="460"/>
      <c r="D170" s="354"/>
      <c r="E170" s="8">
        <v>22</v>
      </c>
      <c r="F170" s="8" t="s">
        <v>124</v>
      </c>
      <c r="G170" s="8" t="s">
        <v>131</v>
      </c>
      <c r="H170" s="8" t="s">
        <v>131</v>
      </c>
      <c r="I170" s="8" t="s">
        <v>131</v>
      </c>
      <c r="J170" s="8" t="s">
        <v>131</v>
      </c>
      <c r="K170" s="8" t="s">
        <v>124</v>
      </c>
      <c r="L170" s="15" t="s">
        <v>131</v>
      </c>
      <c r="M170" s="15" t="s">
        <v>131</v>
      </c>
      <c r="N170" s="15" t="s">
        <v>131</v>
      </c>
      <c r="O170" s="15">
        <v>3</v>
      </c>
      <c r="P170" s="8">
        <v>22</v>
      </c>
      <c r="Q170" s="8" t="s">
        <v>131</v>
      </c>
      <c r="R170" s="8" t="s">
        <v>131</v>
      </c>
      <c r="S170" s="8" t="s">
        <v>131</v>
      </c>
      <c r="T170" s="8">
        <v>22</v>
      </c>
      <c r="U170" s="8" t="s">
        <v>131</v>
      </c>
      <c r="V170" s="8" t="s">
        <v>131</v>
      </c>
      <c r="W170" s="426"/>
      <c r="X170" s="429"/>
      <c r="Y170" s="3" t="e" cm="1">
        <f t="array" ref="Y170:AC170">K170-'[1]Приложение 1 (ред.4)'!K152:O152</f>
        <v>#VALUE!</v>
      </c>
      <c r="Z170" s="31" t="e">
        <v>#VALUE!</v>
      </c>
      <c r="AA170" s="3" t="e">
        <v>#VALUE!</v>
      </c>
      <c r="AB170" s="3" t="e">
        <v>#VALUE!</v>
      </c>
      <c r="AC170" s="3" t="e">
        <v>#VALUE!</v>
      </c>
      <c r="AD170" s="3"/>
      <c r="AE170" s="3"/>
    </row>
    <row r="171" spans="1:31" ht="30.75" customHeight="1" x14ac:dyDescent="0.25">
      <c r="A171" s="439" t="s">
        <v>105</v>
      </c>
      <c r="B171" s="440"/>
      <c r="C171" s="440"/>
      <c r="D171" s="19" t="s">
        <v>19</v>
      </c>
      <c r="E171" s="36">
        <f>SUM(F171:V171)</f>
        <v>250659.36057999998</v>
      </c>
      <c r="F171" s="325">
        <f>SUM(F172:F174)</f>
        <v>61869.17065</v>
      </c>
      <c r="G171" s="445"/>
      <c r="H171" s="445"/>
      <c r="I171" s="445"/>
      <c r="J171" s="446"/>
      <c r="K171" s="325">
        <f>SUM(K172:K174)</f>
        <v>52885.485840000001</v>
      </c>
      <c r="L171" s="326"/>
      <c r="M171" s="326"/>
      <c r="N171" s="326"/>
      <c r="O171" s="327"/>
      <c r="P171" s="325">
        <f t="shared" ref="P171:V171" si="15">SUM(P172:P174)</f>
        <v>47886.704089999999</v>
      </c>
      <c r="Q171" s="326"/>
      <c r="R171" s="326"/>
      <c r="S171" s="326"/>
      <c r="T171" s="327"/>
      <c r="U171" s="36">
        <f t="shared" si="15"/>
        <v>44009</v>
      </c>
      <c r="V171" s="36">
        <f t="shared" si="15"/>
        <v>44009</v>
      </c>
      <c r="W171" s="436"/>
      <c r="X171" s="427"/>
      <c r="Y171" s="3" cm="1">
        <f t="array" ref="Y171:AC171">K171-'[1]Приложение 1 (ред.4)'!K153:O153</f>
        <v>4578.5824900000007</v>
      </c>
      <c r="Z171" s="31">
        <v>52885.485840000001</v>
      </c>
      <c r="AA171" s="3">
        <v>52885.485840000001</v>
      </c>
      <c r="AB171" s="3">
        <v>52885.485840000001</v>
      </c>
      <c r="AC171" s="3">
        <v>52885.485840000001</v>
      </c>
      <c r="AD171" s="3"/>
      <c r="AE171" s="3"/>
    </row>
    <row r="172" spans="1:31" ht="47.25" x14ac:dyDescent="0.25">
      <c r="A172" s="441"/>
      <c r="B172" s="442"/>
      <c r="C172" s="442"/>
      <c r="D172" s="19" t="s">
        <v>78</v>
      </c>
      <c r="E172" s="36">
        <f>SUM(F172:V172)</f>
        <v>8742.3195000000014</v>
      </c>
      <c r="F172" s="325">
        <f>F143</f>
        <v>8742.3195000000014</v>
      </c>
      <c r="G172" s="326"/>
      <c r="H172" s="326"/>
      <c r="I172" s="326"/>
      <c r="J172" s="327"/>
      <c r="K172" s="325">
        <f>K143</f>
        <v>0</v>
      </c>
      <c r="L172" s="326"/>
      <c r="M172" s="326"/>
      <c r="N172" s="326"/>
      <c r="O172" s="327"/>
      <c r="P172" s="325">
        <f>P161</f>
        <v>0</v>
      </c>
      <c r="Q172" s="326"/>
      <c r="R172" s="326"/>
      <c r="S172" s="326"/>
      <c r="T172" s="327"/>
      <c r="U172" s="36">
        <f>U161</f>
        <v>0</v>
      </c>
      <c r="V172" s="36">
        <f>V161</f>
        <v>0</v>
      </c>
      <c r="W172" s="437"/>
      <c r="X172" s="428"/>
      <c r="Y172" s="3" cm="1">
        <f t="array" ref="Y172:AC172">K172-'[1]Приложение 1 (ред.4)'!K154:O154</f>
        <v>0</v>
      </c>
      <c r="Z172" s="31">
        <v>0</v>
      </c>
      <c r="AA172" s="3">
        <v>0</v>
      </c>
      <c r="AB172" s="3">
        <v>0</v>
      </c>
      <c r="AC172" s="3">
        <v>0</v>
      </c>
      <c r="AD172" s="3"/>
      <c r="AE172" s="3"/>
    </row>
    <row r="173" spans="1:31" ht="47.25" x14ac:dyDescent="0.25">
      <c r="A173" s="441"/>
      <c r="B173" s="442"/>
      <c r="C173" s="442"/>
      <c r="D173" s="20" t="s">
        <v>13</v>
      </c>
      <c r="E173" s="36">
        <f>SUM(F173:V173)</f>
        <v>3427.9432099999999</v>
      </c>
      <c r="F173" s="325">
        <f>F144</f>
        <v>2914.1104999999998</v>
      </c>
      <c r="G173" s="326"/>
      <c r="H173" s="326"/>
      <c r="I173" s="326"/>
      <c r="J173" s="327"/>
      <c r="K173" s="325">
        <f>K40</f>
        <v>513.83271000000002</v>
      </c>
      <c r="L173" s="326"/>
      <c r="M173" s="326"/>
      <c r="N173" s="326"/>
      <c r="O173" s="327"/>
      <c r="P173" s="325">
        <f>P162</f>
        <v>0</v>
      </c>
      <c r="Q173" s="326"/>
      <c r="R173" s="326"/>
      <c r="S173" s="326"/>
      <c r="T173" s="327"/>
      <c r="U173" s="36">
        <f>U162</f>
        <v>0</v>
      </c>
      <c r="V173" s="36">
        <f>V162</f>
        <v>0</v>
      </c>
      <c r="W173" s="437"/>
      <c r="X173" s="428"/>
      <c r="Y173" s="3" cm="1">
        <f t="array" ref="Y173:AC173">K173-'[1]Приложение 1 (ред.4)'!K155:O155</f>
        <v>513.83271000000002</v>
      </c>
      <c r="Z173" s="31">
        <v>513.83271000000002</v>
      </c>
      <c r="AA173" s="3">
        <v>513.83271000000002</v>
      </c>
      <c r="AB173" s="3">
        <v>513.83271000000002</v>
      </c>
      <c r="AC173" s="3">
        <v>513.83271000000002</v>
      </c>
      <c r="AD173" s="3"/>
      <c r="AE173" s="3"/>
    </row>
    <row r="174" spans="1:31" ht="57" customHeight="1" x14ac:dyDescent="0.25">
      <c r="A174" s="443"/>
      <c r="B174" s="444"/>
      <c r="C174" s="444"/>
      <c r="D174" s="20" t="s">
        <v>14</v>
      </c>
      <c r="E174" s="36">
        <f>SUM(F174:V174)</f>
        <v>238489.09787</v>
      </c>
      <c r="F174" s="325">
        <f>F96+F85+F41+F145</f>
        <v>50212.74065</v>
      </c>
      <c r="G174" s="326"/>
      <c r="H174" s="326"/>
      <c r="I174" s="326"/>
      <c r="J174" s="327"/>
      <c r="K174" s="325">
        <f>K96+K85+K41+K145</f>
        <v>52371.653129999999</v>
      </c>
      <c r="L174" s="326"/>
      <c r="M174" s="326"/>
      <c r="N174" s="326"/>
      <c r="O174" s="327"/>
      <c r="P174" s="325">
        <f>P163+P138+P96+P85+P41</f>
        <v>47886.704089999999</v>
      </c>
      <c r="Q174" s="326"/>
      <c r="R174" s="326"/>
      <c r="S174" s="326"/>
      <c r="T174" s="327"/>
      <c r="U174" s="36">
        <f>U163+U138+U96+U85+U41</f>
        <v>44009</v>
      </c>
      <c r="V174" s="36">
        <f>V163+V138+V96+V85+V41</f>
        <v>44009</v>
      </c>
      <c r="W174" s="438"/>
      <c r="X174" s="429"/>
      <c r="Y174" s="3" cm="1">
        <f t="array" ref="Y174:AC174">K174-'[1]Приложение 1 (ред.4)'!K156:O156</f>
        <v>4064.7497799999983</v>
      </c>
      <c r="Z174" s="31">
        <v>52371.653129999999</v>
      </c>
      <c r="AA174" s="3">
        <v>52371.653129999999</v>
      </c>
      <c r="AB174" s="3">
        <v>52371.653129999999</v>
      </c>
      <c r="AC174" s="3">
        <v>52371.653129999999</v>
      </c>
      <c r="AD174" s="3"/>
      <c r="AE174" s="3"/>
    </row>
    <row r="175" spans="1:31" ht="27.2" customHeight="1" x14ac:dyDescent="0.25">
      <c r="A175" s="417" t="s">
        <v>136</v>
      </c>
      <c r="B175" s="418"/>
      <c r="C175" s="418"/>
      <c r="D175" s="418"/>
      <c r="E175" s="418"/>
      <c r="F175" s="418"/>
      <c r="G175" s="418"/>
      <c r="H175" s="418"/>
      <c r="I175" s="418"/>
      <c r="J175" s="418"/>
      <c r="K175" s="418"/>
      <c r="L175" s="418"/>
      <c r="M175" s="418"/>
      <c r="N175" s="418"/>
      <c r="O175" s="418"/>
      <c r="P175" s="418"/>
      <c r="Q175" s="418"/>
      <c r="R175" s="418"/>
      <c r="S175" s="418"/>
      <c r="T175" s="418"/>
      <c r="U175" s="418"/>
      <c r="V175" s="418"/>
      <c r="W175" s="419"/>
      <c r="X175" s="24"/>
      <c r="Y175" s="3" cm="1">
        <f t="array" ref="Y175:AC175">K175-'[1]Приложение 1 (ред.4)'!K157:O157</f>
        <v>0</v>
      </c>
      <c r="Z175" s="31">
        <v>0</v>
      </c>
      <c r="AA175" s="3">
        <v>0</v>
      </c>
      <c r="AB175" s="3">
        <v>0</v>
      </c>
      <c r="AC175" s="3">
        <v>0</v>
      </c>
      <c r="AD175" s="3"/>
      <c r="AE175" s="3"/>
    </row>
    <row r="176" spans="1:31" ht="39" customHeight="1" x14ac:dyDescent="0.25">
      <c r="A176" s="434" t="s">
        <v>11</v>
      </c>
      <c r="B176" s="337" t="s">
        <v>93</v>
      </c>
      <c r="C176" s="435" t="s">
        <v>91</v>
      </c>
      <c r="D176" s="20" t="s">
        <v>12</v>
      </c>
      <c r="E176" s="36">
        <f t="shared" ref="E176:E187" si="16">SUM(F176:V176)</f>
        <v>2292806.1335300002</v>
      </c>
      <c r="F176" s="325">
        <f>F177+F178</f>
        <v>441173.06468000001</v>
      </c>
      <c r="G176" s="326"/>
      <c r="H176" s="326"/>
      <c r="I176" s="326"/>
      <c r="J176" s="327"/>
      <c r="K176" s="325">
        <f t="shared" ref="K176:V176" si="17">K177+K178</f>
        <v>422530.06885000004</v>
      </c>
      <c r="L176" s="326"/>
      <c r="M176" s="326"/>
      <c r="N176" s="326"/>
      <c r="O176" s="327"/>
      <c r="P176" s="325">
        <f t="shared" si="17"/>
        <v>472473</v>
      </c>
      <c r="Q176" s="326"/>
      <c r="R176" s="326"/>
      <c r="S176" s="326"/>
      <c r="T176" s="327"/>
      <c r="U176" s="36">
        <f t="shared" si="17"/>
        <v>478315</v>
      </c>
      <c r="V176" s="36">
        <f t="shared" si="17"/>
        <v>478315</v>
      </c>
      <c r="W176" s="435"/>
      <c r="X176" s="433"/>
      <c r="Y176" s="3" cm="1">
        <f t="array" ref="Y176:AC176">K176-'[1]Приложение 1 (ред.4)'!K158:O158</f>
        <v>1567.0688500000397</v>
      </c>
      <c r="Z176" s="31">
        <v>422530.06885000004</v>
      </c>
      <c r="AA176" s="3">
        <v>422530.06885000004</v>
      </c>
      <c r="AB176" s="3">
        <v>422530.06885000004</v>
      </c>
      <c r="AC176" s="3">
        <v>422530.06885000004</v>
      </c>
      <c r="AD176" s="3"/>
      <c r="AE176" s="3"/>
    </row>
    <row r="177" spans="1:31" ht="50.25" customHeight="1" x14ac:dyDescent="0.25">
      <c r="A177" s="434"/>
      <c r="B177" s="337"/>
      <c r="C177" s="435"/>
      <c r="D177" s="20" t="s">
        <v>13</v>
      </c>
      <c r="E177" s="36">
        <f t="shared" si="16"/>
        <v>0</v>
      </c>
      <c r="F177" s="325">
        <f>F180+F183</f>
        <v>0</v>
      </c>
      <c r="G177" s="326"/>
      <c r="H177" s="326"/>
      <c r="I177" s="326"/>
      <c r="J177" s="327"/>
      <c r="K177" s="325">
        <f>K180+K183</f>
        <v>0</v>
      </c>
      <c r="L177" s="326"/>
      <c r="M177" s="326"/>
      <c r="N177" s="326"/>
      <c r="O177" s="327"/>
      <c r="P177" s="325">
        <f t="shared" ref="P177:V178" si="18">P180+P183</f>
        <v>0</v>
      </c>
      <c r="Q177" s="326"/>
      <c r="R177" s="326"/>
      <c r="S177" s="326"/>
      <c r="T177" s="327"/>
      <c r="U177" s="36">
        <f t="shared" si="18"/>
        <v>0</v>
      </c>
      <c r="V177" s="36">
        <f t="shared" si="18"/>
        <v>0</v>
      </c>
      <c r="W177" s="435"/>
      <c r="X177" s="433"/>
      <c r="Y177" s="3" cm="1">
        <f t="array" ref="Y177:AC177">K177-'[1]Приложение 1 (ред.4)'!K159:O159</f>
        <v>0</v>
      </c>
      <c r="Z177" s="31">
        <v>0</v>
      </c>
      <c r="AA177" s="3">
        <v>0</v>
      </c>
      <c r="AB177" s="3">
        <v>0</v>
      </c>
      <c r="AC177" s="3">
        <v>0</v>
      </c>
      <c r="AD177" s="3"/>
      <c r="AE177" s="3"/>
    </row>
    <row r="178" spans="1:31" ht="47.25" x14ac:dyDescent="0.25">
      <c r="A178" s="434"/>
      <c r="B178" s="337"/>
      <c r="C178" s="435"/>
      <c r="D178" s="20" t="s">
        <v>14</v>
      </c>
      <c r="E178" s="36">
        <f t="shared" si="16"/>
        <v>2292806.1335300002</v>
      </c>
      <c r="F178" s="325">
        <f>F181+F184</f>
        <v>441173.06468000001</v>
      </c>
      <c r="G178" s="326"/>
      <c r="H178" s="326"/>
      <c r="I178" s="326"/>
      <c r="J178" s="327"/>
      <c r="K178" s="325">
        <f>K181+K184</f>
        <v>422530.06885000004</v>
      </c>
      <c r="L178" s="326"/>
      <c r="M178" s="326"/>
      <c r="N178" s="326"/>
      <c r="O178" s="327"/>
      <c r="P178" s="325">
        <f t="shared" si="18"/>
        <v>472473</v>
      </c>
      <c r="Q178" s="326"/>
      <c r="R178" s="326"/>
      <c r="S178" s="326"/>
      <c r="T178" s="327"/>
      <c r="U178" s="36">
        <f t="shared" si="18"/>
        <v>478315</v>
      </c>
      <c r="V178" s="36">
        <f t="shared" si="18"/>
        <v>478315</v>
      </c>
      <c r="W178" s="435"/>
      <c r="X178" s="433"/>
      <c r="Y178" s="3" cm="1">
        <f t="array" ref="Y178:AC178">K178-'[1]Приложение 1 (ред.4)'!K160:O160</f>
        <v>1567.0688500000397</v>
      </c>
      <c r="Z178" s="31">
        <v>422530.06885000004</v>
      </c>
      <c r="AA178" s="3">
        <v>422530.06885000004</v>
      </c>
      <c r="AB178" s="3">
        <v>422530.06885000004</v>
      </c>
      <c r="AC178" s="3">
        <v>422530.06885000004</v>
      </c>
      <c r="AD178" s="3"/>
      <c r="AE178" s="3"/>
    </row>
    <row r="179" spans="1:31" ht="37.9" customHeight="1" x14ac:dyDescent="0.25">
      <c r="A179" s="342" t="s">
        <v>21</v>
      </c>
      <c r="B179" s="427" t="s">
        <v>95</v>
      </c>
      <c r="C179" s="424" t="s">
        <v>91</v>
      </c>
      <c r="D179" s="23" t="s">
        <v>12</v>
      </c>
      <c r="E179" s="36">
        <f t="shared" si="16"/>
        <v>1954679.3778300001</v>
      </c>
      <c r="F179" s="430">
        <f>F180+F181</f>
        <v>373923.19704</v>
      </c>
      <c r="G179" s="431"/>
      <c r="H179" s="431"/>
      <c r="I179" s="431"/>
      <c r="J179" s="432"/>
      <c r="K179" s="430">
        <f>K180+K181</f>
        <v>352544.18079000001</v>
      </c>
      <c r="L179" s="431"/>
      <c r="M179" s="431"/>
      <c r="N179" s="431"/>
      <c r="O179" s="432"/>
      <c r="P179" s="430">
        <f>P180+P181</f>
        <v>406958</v>
      </c>
      <c r="Q179" s="431"/>
      <c r="R179" s="431"/>
      <c r="S179" s="431"/>
      <c r="T179" s="432"/>
      <c r="U179" s="33">
        <f>U180+U181</f>
        <v>410627</v>
      </c>
      <c r="V179" s="33">
        <f>V180+V181</f>
        <v>410627</v>
      </c>
      <c r="W179" s="424" t="s">
        <v>107</v>
      </c>
      <c r="X179" s="427" t="s">
        <v>135</v>
      </c>
      <c r="Y179" s="3" cm="1">
        <f t="array" ref="Y179:AC179">K179-'[1]Приложение 1 (ред.4)'!K161:O161</f>
        <v>-6661.3932499999646</v>
      </c>
      <c r="Z179" s="31">
        <v>352544.18079000001</v>
      </c>
      <c r="AA179" s="3">
        <v>352544.18079000001</v>
      </c>
      <c r="AB179" s="3">
        <v>352544.18079000001</v>
      </c>
      <c r="AC179" s="3">
        <v>352544.18079000001</v>
      </c>
      <c r="AD179" s="3"/>
      <c r="AE179" s="3"/>
    </row>
    <row r="180" spans="1:31" ht="37.9" customHeight="1" x14ac:dyDescent="0.25">
      <c r="A180" s="343"/>
      <c r="B180" s="428"/>
      <c r="C180" s="425"/>
      <c r="D180" s="23" t="s">
        <v>13</v>
      </c>
      <c r="E180" s="36">
        <f t="shared" si="16"/>
        <v>0</v>
      </c>
      <c r="F180" s="430">
        <v>0</v>
      </c>
      <c r="G180" s="431"/>
      <c r="H180" s="431"/>
      <c r="I180" s="431"/>
      <c r="J180" s="432"/>
      <c r="K180" s="430">
        <v>0</v>
      </c>
      <c r="L180" s="431"/>
      <c r="M180" s="431"/>
      <c r="N180" s="431"/>
      <c r="O180" s="432"/>
      <c r="P180" s="430">
        <v>0</v>
      </c>
      <c r="Q180" s="431"/>
      <c r="R180" s="431"/>
      <c r="S180" s="431"/>
      <c r="T180" s="432"/>
      <c r="U180" s="33">
        <v>0</v>
      </c>
      <c r="V180" s="33">
        <v>0</v>
      </c>
      <c r="W180" s="425"/>
      <c r="X180" s="428"/>
      <c r="Y180" s="3" cm="1">
        <f t="array" ref="Y180:AC180">K180-'[1]Приложение 1 (ред.4)'!K162:O162</f>
        <v>0</v>
      </c>
      <c r="Z180" s="31">
        <v>0</v>
      </c>
      <c r="AA180" s="3">
        <v>0</v>
      </c>
      <c r="AB180" s="3">
        <v>0</v>
      </c>
      <c r="AC180" s="3">
        <v>0</v>
      </c>
      <c r="AD180" s="3"/>
      <c r="AE180" s="3"/>
    </row>
    <row r="181" spans="1:31" ht="79.5" customHeight="1" x14ac:dyDescent="0.25">
      <c r="A181" s="344"/>
      <c r="B181" s="429"/>
      <c r="C181" s="426"/>
      <c r="D181" s="23" t="s">
        <v>14</v>
      </c>
      <c r="E181" s="36">
        <f t="shared" si="16"/>
        <v>1954679.3778300001</v>
      </c>
      <c r="F181" s="430">
        <v>373923.19704</v>
      </c>
      <c r="G181" s="431"/>
      <c r="H181" s="431"/>
      <c r="I181" s="431"/>
      <c r="J181" s="432"/>
      <c r="K181" s="430">
        <f>353379.18079-835</f>
        <v>352544.18079000001</v>
      </c>
      <c r="L181" s="431"/>
      <c r="M181" s="431"/>
      <c r="N181" s="431"/>
      <c r="O181" s="432"/>
      <c r="P181" s="430">
        <v>406958</v>
      </c>
      <c r="Q181" s="431"/>
      <c r="R181" s="431"/>
      <c r="S181" s="431"/>
      <c r="T181" s="432"/>
      <c r="U181" s="33">
        <v>410627</v>
      </c>
      <c r="V181" s="33">
        <v>410627</v>
      </c>
      <c r="W181" s="426"/>
      <c r="X181" s="429"/>
      <c r="Y181" s="3" cm="1">
        <f t="array" ref="Y181:AC181">K181-'[1]Приложение 1 (ред.4)'!K163:O163</f>
        <v>-6661.3932499999646</v>
      </c>
      <c r="Z181" s="31">
        <v>352544.18079000001</v>
      </c>
      <c r="AA181" s="3">
        <v>352544.18079000001</v>
      </c>
      <c r="AB181" s="3">
        <v>352544.18079000001</v>
      </c>
      <c r="AC181" s="3">
        <v>352544.18079000001</v>
      </c>
      <c r="AD181" s="3"/>
      <c r="AE181" s="3"/>
    </row>
    <row r="182" spans="1:31" ht="37.9" customHeight="1" x14ac:dyDescent="0.25">
      <c r="A182" s="342" t="s">
        <v>94</v>
      </c>
      <c r="B182" s="427" t="s">
        <v>96</v>
      </c>
      <c r="C182" s="424" t="s">
        <v>91</v>
      </c>
      <c r="D182" s="23" t="s">
        <v>12</v>
      </c>
      <c r="E182" s="36">
        <f t="shared" si="16"/>
        <v>338126.75569999998</v>
      </c>
      <c r="F182" s="430">
        <f>F183+F184</f>
        <v>67249.867639999997</v>
      </c>
      <c r="G182" s="431"/>
      <c r="H182" s="431"/>
      <c r="I182" s="431"/>
      <c r="J182" s="432"/>
      <c r="K182" s="430">
        <f>K183+K184</f>
        <v>69985.888059999997</v>
      </c>
      <c r="L182" s="431"/>
      <c r="M182" s="431"/>
      <c r="N182" s="431"/>
      <c r="O182" s="432"/>
      <c r="P182" s="430">
        <f>P183+P184</f>
        <v>65515</v>
      </c>
      <c r="Q182" s="431"/>
      <c r="R182" s="431"/>
      <c r="S182" s="431"/>
      <c r="T182" s="432"/>
      <c r="U182" s="33">
        <f>U183+U184</f>
        <v>67688</v>
      </c>
      <c r="V182" s="33">
        <f>V183+V184</f>
        <v>67688</v>
      </c>
      <c r="W182" s="424" t="s">
        <v>107</v>
      </c>
      <c r="X182" s="427" t="s">
        <v>79</v>
      </c>
      <c r="Y182" s="3" cm="1">
        <f t="array" ref="Y182:AC182">K182-'[1]Приложение 1 (ред.4)'!K164:O164</f>
        <v>8228.462099999997</v>
      </c>
      <c r="Z182" s="31">
        <v>69985.888059999997</v>
      </c>
      <c r="AA182" s="3">
        <v>69985.888059999997</v>
      </c>
      <c r="AB182" s="3">
        <v>69985.888059999997</v>
      </c>
      <c r="AC182" s="3">
        <v>69985.888059999997</v>
      </c>
      <c r="AD182" s="3"/>
      <c r="AE182" s="3"/>
    </row>
    <row r="183" spans="1:31" ht="75.75" customHeight="1" x14ac:dyDescent="0.25">
      <c r="A183" s="343"/>
      <c r="B183" s="428"/>
      <c r="C183" s="425"/>
      <c r="D183" s="23" t="s">
        <v>13</v>
      </c>
      <c r="E183" s="36">
        <f t="shared" si="16"/>
        <v>0</v>
      </c>
      <c r="F183" s="430">
        <v>0</v>
      </c>
      <c r="G183" s="431"/>
      <c r="H183" s="431"/>
      <c r="I183" s="431"/>
      <c r="J183" s="432"/>
      <c r="K183" s="430">
        <v>0</v>
      </c>
      <c r="L183" s="431"/>
      <c r="M183" s="431"/>
      <c r="N183" s="431"/>
      <c r="O183" s="432"/>
      <c r="P183" s="430">
        <v>0</v>
      </c>
      <c r="Q183" s="431"/>
      <c r="R183" s="431"/>
      <c r="S183" s="431"/>
      <c r="T183" s="432"/>
      <c r="U183" s="33">
        <v>0</v>
      </c>
      <c r="V183" s="33">
        <v>0</v>
      </c>
      <c r="W183" s="425"/>
      <c r="X183" s="428"/>
      <c r="Y183" s="3" cm="1">
        <f t="array" ref="Y183:AC183">K183-'[1]Приложение 1 (ред.4)'!K165:O165</f>
        <v>0</v>
      </c>
      <c r="Z183" s="31">
        <v>0</v>
      </c>
      <c r="AA183" s="3">
        <v>0</v>
      </c>
      <c r="AB183" s="3">
        <v>0</v>
      </c>
      <c r="AC183" s="3">
        <v>0</v>
      </c>
      <c r="AD183" s="3"/>
      <c r="AE183" s="3"/>
    </row>
    <row r="184" spans="1:31" ht="82.5" customHeight="1" x14ac:dyDescent="0.25">
      <c r="A184" s="344"/>
      <c r="B184" s="429"/>
      <c r="C184" s="426"/>
      <c r="D184" s="23" t="s">
        <v>14</v>
      </c>
      <c r="E184" s="36">
        <f t="shared" si="16"/>
        <v>338126.75569999998</v>
      </c>
      <c r="F184" s="430">
        <v>67249.867639999997</v>
      </c>
      <c r="G184" s="431"/>
      <c r="H184" s="431"/>
      <c r="I184" s="431"/>
      <c r="J184" s="432"/>
      <c r="K184" s="430">
        <v>69985.888059999997</v>
      </c>
      <c r="L184" s="431"/>
      <c r="M184" s="431"/>
      <c r="N184" s="431"/>
      <c r="O184" s="432"/>
      <c r="P184" s="430">
        <v>65515</v>
      </c>
      <c r="Q184" s="431"/>
      <c r="R184" s="431"/>
      <c r="S184" s="431"/>
      <c r="T184" s="432"/>
      <c r="U184" s="33">
        <v>67688</v>
      </c>
      <c r="V184" s="33">
        <v>67688</v>
      </c>
      <c r="W184" s="426"/>
      <c r="X184" s="429"/>
      <c r="Y184" s="3" cm="1">
        <f t="array" ref="Y184:AC184">K184-'[1]Приложение 1 (ред.4)'!K166:O166</f>
        <v>8228.462099999997</v>
      </c>
      <c r="Z184" s="31">
        <v>69985.888059999997</v>
      </c>
      <c r="AA184" s="3">
        <v>69985.888059999997</v>
      </c>
      <c r="AB184" s="3">
        <v>69985.888059999997</v>
      </c>
      <c r="AC184" s="3">
        <v>69985.888059999997</v>
      </c>
      <c r="AD184" s="3"/>
      <c r="AE184" s="3"/>
    </row>
    <row r="185" spans="1:31" x14ac:dyDescent="0.25">
      <c r="A185" s="337" t="s">
        <v>112</v>
      </c>
      <c r="B185" s="337"/>
      <c r="C185" s="337"/>
      <c r="D185" s="19" t="s">
        <v>19</v>
      </c>
      <c r="E185" s="36">
        <f t="shared" si="16"/>
        <v>2292806.1335300002</v>
      </c>
      <c r="F185" s="325">
        <f>SUM(F186:F187)</f>
        <v>441173.06468000001</v>
      </c>
      <c r="G185" s="326"/>
      <c r="H185" s="326"/>
      <c r="I185" s="326"/>
      <c r="J185" s="327"/>
      <c r="K185" s="325">
        <f t="shared" ref="K185:V185" si="19">SUM(K186:K187)</f>
        <v>422530.06885000004</v>
      </c>
      <c r="L185" s="326"/>
      <c r="M185" s="326"/>
      <c r="N185" s="326"/>
      <c r="O185" s="327"/>
      <c r="P185" s="325">
        <f t="shared" si="19"/>
        <v>472473</v>
      </c>
      <c r="Q185" s="326"/>
      <c r="R185" s="326"/>
      <c r="S185" s="326"/>
      <c r="T185" s="327"/>
      <c r="U185" s="11">
        <f t="shared" si="19"/>
        <v>478315</v>
      </c>
      <c r="V185" s="11">
        <f t="shared" si="19"/>
        <v>478315</v>
      </c>
      <c r="W185" s="422"/>
      <c r="X185" s="423"/>
      <c r="Y185" s="3" cm="1">
        <f t="array" ref="Y185:AC185">K185-'[1]Приложение 1 (ред.4)'!K167:O167</f>
        <v>1567.0688500000397</v>
      </c>
      <c r="Z185" s="31">
        <v>422530.06885000004</v>
      </c>
      <c r="AA185" s="3">
        <v>422530.06885000004</v>
      </c>
      <c r="AB185" s="3">
        <v>422530.06885000004</v>
      </c>
      <c r="AC185" s="3">
        <v>422530.06885000004</v>
      </c>
      <c r="AD185" s="3"/>
      <c r="AE185" s="3"/>
    </row>
    <row r="186" spans="1:31" ht="47.25" x14ac:dyDescent="0.25">
      <c r="A186" s="337"/>
      <c r="B186" s="337"/>
      <c r="C186" s="337"/>
      <c r="D186" s="20" t="s">
        <v>13</v>
      </c>
      <c r="E186" s="36">
        <f t="shared" si="16"/>
        <v>0</v>
      </c>
      <c r="F186" s="325">
        <f>F177</f>
        <v>0</v>
      </c>
      <c r="G186" s="326"/>
      <c r="H186" s="326"/>
      <c r="I186" s="326"/>
      <c r="J186" s="327"/>
      <c r="K186" s="325">
        <f t="shared" ref="K186:V187" si="20">K177</f>
        <v>0</v>
      </c>
      <c r="L186" s="326"/>
      <c r="M186" s="326"/>
      <c r="N186" s="326"/>
      <c r="O186" s="327"/>
      <c r="P186" s="325">
        <f t="shared" si="20"/>
        <v>0</v>
      </c>
      <c r="Q186" s="326"/>
      <c r="R186" s="326"/>
      <c r="S186" s="326"/>
      <c r="T186" s="327"/>
      <c r="U186" s="11">
        <f t="shared" si="20"/>
        <v>0</v>
      </c>
      <c r="V186" s="11">
        <f t="shared" si="20"/>
        <v>0</v>
      </c>
      <c r="W186" s="422"/>
      <c r="X186" s="423"/>
      <c r="Y186" s="3" cm="1">
        <f t="array" ref="Y186:AC186">K186-'[1]Приложение 1 (ред.4)'!K168:O168</f>
        <v>0</v>
      </c>
      <c r="Z186" s="31">
        <v>0</v>
      </c>
      <c r="AA186" s="3">
        <v>0</v>
      </c>
      <c r="AB186" s="3">
        <v>0</v>
      </c>
      <c r="AC186" s="3">
        <v>0</v>
      </c>
      <c r="AD186" s="3"/>
      <c r="AE186" s="3"/>
    </row>
    <row r="187" spans="1:31" ht="47.25" x14ac:dyDescent="0.25">
      <c r="A187" s="337"/>
      <c r="B187" s="337"/>
      <c r="C187" s="337"/>
      <c r="D187" s="20" t="s">
        <v>14</v>
      </c>
      <c r="E187" s="36">
        <f t="shared" si="16"/>
        <v>2292806.1335300002</v>
      </c>
      <c r="F187" s="325">
        <f>F178</f>
        <v>441173.06468000001</v>
      </c>
      <c r="G187" s="326"/>
      <c r="H187" s="326"/>
      <c r="I187" s="326"/>
      <c r="J187" s="327"/>
      <c r="K187" s="325">
        <f t="shared" si="20"/>
        <v>422530.06885000004</v>
      </c>
      <c r="L187" s="326"/>
      <c r="M187" s="326"/>
      <c r="N187" s="326"/>
      <c r="O187" s="327"/>
      <c r="P187" s="325">
        <f t="shared" si="20"/>
        <v>472473</v>
      </c>
      <c r="Q187" s="326"/>
      <c r="R187" s="326"/>
      <c r="S187" s="326"/>
      <c r="T187" s="327"/>
      <c r="U187" s="11">
        <f t="shared" si="20"/>
        <v>478315</v>
      </c>
      <c r="V187" s="11">
        <f t="shared" si="20"/>
        <v>478315</v>
      </c>
      <c r="W187" s="422"/>
      <c r="X187" s="423"/>
      <c r="Y187" s="3" cm="1">
        <f t="array" ref="Y187:AC187">K187-'[1]Приложение 1 (ред.4)'!K169:O169</f>
        <v>1567.0688500000397</v>
      </c>
      <c r="Z187" s="31">
        <v>422530.06885000004</v>
      </c>
      <c r="AA187" s="3">
        <v>422530.06885000004</v>
      </c>
      <c r="AB187" s="3">
        <v>422530.06885000004</v>
      </c>
      <c r="AC187" s="3">
        <v>422530.06885000004</v>
      </c>
      <c r="AD187" s="3"/>
      <c r="AE187" s="3"/>
    </row>
    <row r="188" spans="1:31" ht="20.25" customHeight="1" x14ac:dyDescent="0.25">
      <c r="A188" s="417" t="s">
        <v>141</v>
      </c>
      <c r="B188" s="418"/>
      <c r="C188" s="418"/>
      <c r="D188" s="418"/>
      <c r="E188" s="418"/>
      <c r="F188" s="418"/>
      <c r="G188" s="418"/>
      <c r="H188" s="418"/>
      <c r="I188" s="418"/>
      <c r="J188" s="418"/>
      <c r="K188" s="418"/>
      <c r="L188" s="418"/>
      <c r="M188" s="418"/>
      <c r="N188" s="418"/>
      <c r="O188" s="418"/>
      <c r="P188" s="418"/>
      <c r="Q188" s="418"/>
      <c r="R188" s="418"/>
      <c r="S188" s="418"/>
      <c r="T188" s="418"/>
      <c r="U188" s="418"/>
      <c r="V188" s="418"/>
      <c r="W188" s="419"/>
      <c r="X188" s="37"/>
      <c r="Y188" s="3" cm="1">
        <f t="array" ref="Y188:AC188">K188-'[1]Приложение 1 (ред.4)'!K170:O170</f>
        <v>0</v>
      </c>
      <c r="Z188" s="31">
        <v>0</v>
      </c>
      <c r="AA188" s="3">
        <v>0</v>
      </c>
      <c r="AB188" s="3">
        <v>0</v>
      </c>
      <c r="AC188" s="3">
        <v>0</v>
      </c>
      <c r="AD188" s="3"/>
      <c r="AE188" s="3"/>
    </row>
    <row r="189" spans="1:31" ht="20.25" customHeight="1" x14ac:dyDescent="0.25">
      <c r="A189" s="420">
        <v>1</v>
      </c>
      <c r="B189" s="421" t="s">
        <v>168</v>
      </c>
      <c r="C189" s="420" t="s">
        <v>142</v>
      </c>
      <c r="D189" s="38" t="s">
        <v>143</v>
      </c>
      <c r="E189" s="58">
        <f>SUM(F189:V189)</f>
        <v>4261.2623000000003</v>
      </c>
      <c r="F189" s="378">
        <f>F190</f>
        <v>4261.2623000000003</v>
      </c>
      <c r="G189" s="379"/>
      <c r="H189" s="379"/>
      <c r="I189" s="379"/>
      <c r="J189" s="380"/>
      <c r="K189" s="389">
        <f>SUM(K190:K190)</f>
        <v>0</v>
      </c>
      <c r="L189" s="389"/>
      <c r="M189" s="389"/>
      <c r="N189" s="389"/>
      <c r="O189" s="389"/>
      <c r="P189" s="378">
        <f>SUM(P190:P190)</f>
        <v>0</v>
      </c>
      <c r="Q189" s="379"/>
      <c r="R189" s="379"/>
      <c r="S189" s="379"/>
      <c r="T189" s="380"/>
      <c r="U189" s="39">
        <f>SUM(U190:U190)</f>
        <v>0</v>
      </c>
      <c r="V189" s="39">
        <f>SUM(V190:V190)</f>
        <v>0</v>
      </c>
      <c r="W189" s="339"/>
      <c r="X189" s="37"/>
      <c r="Y189" s="3" cm="1">
        <f t="array" ref="Y189:AC189">K189-'[1]Приложение 1 (ред.4)'!K171:O171</f>
        <v>0</v>
      </c>
      <c r="Z189" s="31">
        <v>0</v>
      </c>
      <c r="AA189" s="3">
        <v>0</v>
      </c>
      <c r="AB189" s="3">
        <v>0</v>
      </c>
      <c r="AC189" s="3">
        <v>0</v>
      </c>
      <c r="AD189" s="3"/>
      <c r="AE189" s="3"/>
    </row>
    <row r="190" spans="1:31" ht="36" customHeight="1" x14ac:dyDescent="0.25">
      <c r="A190" s="420"/>
      <c r="B190" s="421"/>
      <c r="C190" s="420"/>
      <c r="D190" s="38" t="s">
        <v>169</v>
      </c>
      <c r="E190" s="58">
        <f>SUM(F190:V190)</f>
        <v>4261.2623000000003</v>
      </c>
      <c r="F190" s="378">
        <f>F192+F197</f>
        <v>4261.2623000000003</v>
      </c>
      <c r="G190" s="379"/>
      <c r="H190" s="379"/>
      <c r="I190" s="379"/>
      <c r="J190" s="380"/>
      <c r="K190" s="389">
        <f>K192+K197</f>
        <v>0</v>
      </c>
      <c r="L190" s="389"/>
      <c r="M190" s="389"/>
      <c r="N190" s="389"/>
      <c r="O190" s="389"/>
      <c r="P190" s="378">
        <f>P192+P197</f>
        <v>0</v>
      </c>
      <c r="Q190" s="379"/>
      <c r="R190" s="379"/>
      <c r="S190" s="379"/>
      <c r="T190" s="380"/>
      <c r="U190" s="39">
        <f>U192+U197</f>
        <v>0</v>
      </c>
      <c r="V190" s="39">
        <f>V192+V197</f>
        <v>0</v>
      </c>
      <c r="W190" s="341"/>
      <c r="X190" s="37"/>
      <c r="Y190" s="3" cm="1">
        <f t="array" ref="Y190:AC190">K190-'[1]Приложение 1 (ред.4)'!K172:O172</f>
        <v>0</v>
      </c>
      <c r="Z190" s="31">
        <v>0</v>
      </c>
      <c r="AA190" s="3">
        <v>0</v>
      </c>
      <c r="AB190" s="3">
        <v>0</v>
      </c>
      <c r="AC190" s="3">
        <v>0</v>
      </c>
      <c r="AD190" s="3"/>
      <c r="AE190" s="3"/>
    </row>
    <row r="191" spans="1:31" ht="20.25" customHeight="1" x14ac:dyDescent="0.25">
      <c r="A191" s="393" t="s">
        <v>15</v>
      </c>
      <c r="B191" s="384" t="s">
        <v>167</v>
      </c>
      <c r="C191" s="385" t="s">
        <v>142</v>
      </c>
      <c r="D191" s="38" t="s">
        <v>143</v>
      </c>
      <c r="E191" s="58">
        <f>SUM(F191:V191)</f>
        <v>0</v>
      </c>
      <c r="F191" s="378">
        <f>F192</f>
        <v>0</v>
      </c>
      <c r="G191" s="379"/>
      <c r="H191" s="379"/>
      <c r="I191" s="379"/>
      <c r="J191" s="380"/>
      <c r="K191" s="389">
        <f>SUM(K192:K192)</f>
        <v>0</v>
      </c>
      <c r="L191" s="389"/>
      <c r="M191" s="389"/>
      <c r="N191" s="389"/>
      <c r="O191" s="389"/>
      <c r="P191" s="378">
        <f>SUM(P192:P192)</f>
        <v>0</v>
      </c>
      <c r="Q191" s="379"/>
      <c r="R191" s="379"/>
      <c r="S191" s="379"/>
      <c r="T191" s="380"/>
      <c r="U191" s="39">
        <f>SUM(U192:U192)</f>
        <v>0</v>
      </c>
      <c r="V191" s="39">
        <f>SUM(V192:V192)</f>
        <v>0</v>
      </c>
      <c r="W191" s="342" t="s">
        <v>144</v>
      </c>
      <c r="X191" s="37"/>
      <c r="Y191" s="3" cm="1">
        <f t="array" ref="Y191:AC191">K191-'[1]Приложение 1 (ред.4)'!K173:O173</f>
        <v>0</v>
      </c>
      <c r="Z191" s="31">
        <v>0</v>
      </c>
      <c r="AA191" s="3">
        <v>0</v>
      </c>
      <c r="AB191" s="3">
        <v>0</v>
      </c>
      <c r="AC191" s="3">
        <v>0</v>
      </c>
      <c r="AD191" s="3"/>
      <c r="AE191" s="3"/>
    </row>
    <row r="192" spans="1:31" ht="51" customHeight="1" x14ac:dyDescent="0.25">
      <c r="A192" s="394"/>
      <c r="B192" s="384"/>
      <c r="C192" s="385"/>
      <c r="D192" s="40" t="s">
        <v>169</v>
      </c>
      <c r="E192" s="58">
        <f>SUM(F192:V192)</f>
        <v>0</v>
      </c>
      <c r="F192" s="349">
        <v>0</v>
      </c>
      <c r="G192" s="350"/>
      <c r="H192" s="350"/>
      <c r="I192" s="350"/>
      <c r="J192" s="351"/>
      <c r="K192" s="348">
        <v>0</v>
      </c>
      <c r="L192" s="348"/>
      <c r="M192" s="348"/>
      <c r="N192" s="348"/>
      <c r="O192" s="348"/>
      <c r="P192" s="349">
        <v>0</v>
      </c>
      <c r="Q192" s="350"/>
      <c r="R192" s="350"/>
      <c r="S192" s="350"/>
      <c r="T192" s="351"/>
      <c r="U192" s="41">
        <v>0</v>
      </c>
      <c r="V192" s="41">
        <v>0</v>
      </c>
      <c r="W192" s="343"/>
      <c r="X192" s="37"/>
      <c r="Y192" s="3" cm="1">
        <f t="array" ref="Y192:AC192">K192-'[1]Приложение 1 (ред.4)'!K174:O174</f>
        <v>0</v>
      </c>
      <c r="Z192" s="31">
        <v>0</v>
      </c>
      <c r="AA192" s="3">
        <v>0</v>
      </c>
      <c r="AB192" s="3">
        <v>0</v>
      </c>
      <c r="AC192" s="3">
        <v>0</v>
      </c>
      <c r="AD192" s="3"/>
      <c r="AE192" s="3"/>
    </row>
    <row r="193" spans="1:31" ht="20.25" customHeight="1" x14ac:dyDescent="0.25">
      <c r="A193" s="394"/>
      <c r="B193" s="355" t="s">
        <v>145</v>
      </c>
      <c r="C193" s="358" t="s">
        <v>142</v>
      </c>
      <c r="D193" s="358" t="s">
        <v>124</v>
      </c>
      <c r="E193" s="361" t="s">
        <v>146</v>
      </c>
      <c r="F193" s="361" t="s">
        <v>196</v>
      </c>
      <c r="G193" s="374" t="s">
        <v>148</v>
      </c>
      <c r="H193" s="375"/>
      <c r="I193" s="375"/>
      <c r="J193" s="376"/>
      <c r="K193" s="369" t="s">
        <v>149</v>
      </c>
      <c r="L193" s="369"/>
      <c r="M193" s="369"/>
      <c r="N193" s="369"/>
      <c r="O193" s="369"/>
      <c r="P193" s="363" t="s">
        <v>150</v>
      </c>
      <c r="Q193" s="364"/>
      <c r="R193" s="364"/>
      <c r="S193" s="364"/>
      <c r="T193" s="365"/>
      <c r="U193" s="369" t="s">
        <v>151</v>
      </c>
      <c r="V193" s="369" t="s">
        <v>152</v>
      </c>
      <c r="W193" s="343"/>
      <c r="X193" s="37"/>
      <c r="Y193" s="3" t="e" cm="1">
        <f t="array" ref="Y193:AC193">K193-'[1]Приложение 1 (ред.4)'!K175:O175</f>
        <v>#VALUE!</v>
      </c>
      <c r="Z193" s="31" t="e">
        <v>#VALUE!</v>
      </c>
      <c r="AA193" s="3" t="e">
        <v>#VALUE!</v>
      </c>
      <c r="AB193" s="3" t="e">
        <v>#VALUE!</v>
      </c>
      <c r="AC193" s="3" t="e">
        <v>#VALUE!</v>
      </c>
      <c r="AD193" s="3"/>
      <c r="AE193" s="3"/>
    </row>
    <row r="194" spans="1:31" ht="20.25" customHeight="1" x14ac:dyDescent="0.25">
      <c r="A194" s="394"/>
      <c r="B194" s="356"/>
      <c r="C194" s="359"/>
      <c r="D194" s="359"/>
      <c r="E194" s="362"/>
      <c r="F194" s="362"/>
      <c r="G194" s="42" t="s">
        <v>127</v>
      </c>
      <c r="H194" s="42" t="s">
        <v>128</v>
      </c>
      <c r="I194" s="42" t="s">
        <v>129</v>
      </c>
      <c r="J194" s="42" t="s">
        <v>130</v>
      </c>
      <c r="K194" s="369"/>
      <c r="L194" s="369"/>
      <c r="M194" s="369"/>
      <c r="N194" s="369"/>
      <c r="O194" s="369"/>
      <c r="P194" s="366"/>
      <c r="Q194" s="367"/>
      <c r="R194" s="367"/>
      <c r="S194" s="367"/>
      <c r="T194" s="368"/>
      <c r="U194" s="369"/>
      <c r="V194" s="369"/>
      <c r="W194" s="343"/>
      <c r="X194" s="37"/>
      <c r="Y194" s="3" cm="1">
        <f t="array" ref="Y194:AC194">K194-'[1]Приложение 1 (ред.4)'!K176:O176</f>
        <v>0</v>
      </c>
      <c r="Z194" s="31">
        <v>0</v>
      </c>
      <c r="AA194" s="3">
        <v>0</v>
      </c>
      <c r="AB194" s="3">
        <v>0</v>
      </c>
      <c r="AC194" s="3">
        <v>0</v>
      </c>
      <c r="AD194" s="3"/>
      <c r="AE194" s="3"/>
    </row>
    <row r="195" spans="1:31" ht="20.25" customHeight="1" x14ac:dyDescent="0.25">
      <c r="A195" s="395"/>
      <c r="B195" s="357"/>
      <c r="C195" s="360"/>
      <c r="D195" s="360"/>
      <c r="E195" s="43" t="s">
        <v>124</v>
      </c>
      <c r="F195" s="43" t="s">
        <v>124</v>
      </c>
      <c r="G195" s="43" t="s">
        <v>124</v>
      </c>
      <c r="H195" s="43" t="s">
        <v>124</v>
      </c>
      <c r="I195" s="43" t="s">
        <v>124</v>
      </c>
      <c r="J195" s="43" t="s">
        <v>124</v>
      </c>
      <c r="K195" s="377" t="s">
        <v>124</v>
      </c>
      <c r="L195" s="377"/>
      <c r="M195" s="377"/>
      <c r="N195" s="377"/>
      <c r="O195" s="377"/>
      <c r="P195" s="411" t="s">
        <v>124</v>
      </c>
      <c r="Q195" s="412"/>
      <c r="R195" s="412"/>
      <c r="S195" s="412"/>
      <c r="T195" s="413"/>
      <c r="U195" s="43" t="s">
        <v>124</v>
      </c>
      <c r="V195" s="43" t="s">
        <v>124</v>
      </c>
      <c r="W195" s="344"/>
      <c r="X195" s="37"/>
      <c r="Y195" s="3" t="e" cm="1">
        <f t="array" ref="Y195:AC195">K195-'[1]Приложение 1 (ред.4)'!K177:O177</f>
        <v>#VALUE!</v>
      </c>
      <c r="Z195" s="31" t="e">
        <v>#VALUE!</v>
      </c>
      <c r="AA195" s="3" t="e">
        <v>#VALUE!</v>
      </c>
      <c r="AB195" s="3" t="e">
        <v>#VALUE!</v>
      </c>
      <c r="AC195" s="3" t="e">
        <v>#VALUE!</v>
      </c>
      <c r="AD195" s="3"/>
      <c r="AE195" s="3"/>
    </row>
    <row r="196" spans="1:31" ht="20.25" customHeight="1" x14ac:dyDescent="0.25">
      <c r="A196" s="393" t="s">
        <v>16</v>
      </c>
      <c r="B196" s="390" t="s">
        <v>177</v>
      </c>
      <c r="C196" s="381" t="s">
        <v>142</v>
      </c>
      <c r="D196" s="38" t="s">
        <v>143</v>
      </c>
      <c r="E196" s="39">
        <f>SUM(F196:V196)</f>
        <v>4261.2623000000003</v>
      </c>
      <c r="F196" s="386">
        <f>F197</f>
        <v>4261.2623000000003</v>
      </c>
      <c r="G196" s="387"/>
      <c r="H196" s="387"/>
      <c r="I196" s="387"/>
      <c r="J196" s="388"/>
      <c r="K196" s="389">
        <f>SUM(K197:K197)</f>
        <v>0</v>
      </c>
      <c r="L196" s="389"/>
      <c r="M196" s="389"/>
      <c r="N196" s="389"/>
      <c r="O196" s="389"/>
      <c r="P196" s="414"/>
      <c r="Q196" s="415"/>
      <c r="R196" s="415"/>
      <c r="S196" s="415"/>
      <c r="T196" s="416"/>
      <c r="U196" s="60">
        <f>SUM(U197:U197)</f>
        <v>0</v>
      </c>
      <c r="V196" s="60">
        <f>SUM(V197:V197)</f>
        <v>0</v>
      </c>
      <c r="W196" s="342" t="s">
        <v>144</v>
      </c>
      <c r="X196" s="37"/>
      <c r="Y196" s="3" cm="1">
        <f t="array" ref="Y196:AC196">K196-'[1]Приложение 1 (ред.4)'!K178:O178</f>
        <v>0</v>
      </c>
      <c r="Z196" s="31">
        <v>0</v>
      </c>
      <c r="AA196" s="3">
        <v>0</v>
      </c>
      <c r="AB196" s="3">
        <v>0</v>
      </c>
      <c r="AC196" s="3">
        <v>0</v>
      </c>
      <c r="AD196" s="3"/>
      <c r="AE196" s="3"/>
    </row>
    <row r="197" spans="1:31" ht="48" customHeight="1" x14ac:dyDescent="0.25">
      <c r="A197" s="394"/>
      <c r="B197" s="392"/>
      <c r="C197" s="383"/>
      <c r="D197" s="40" t="s">
        <v>169</v>
      </c>
      <c r="E197" s="60">
        <f>SUM(F197:V197)</f>
        <v>4261.2623000000003</v>
      </c>
      <c r="F197" s="345">
        <v>4261.2623000000003</v>
      </c>
      <c r="G197" s="346"/>
      <c r="H197" s="346"/>
      <c r="I197" s="346"/>
      <c r="J197" s="347"/>
      <c r="K197" s="348">
        <v>0</v>
      </c>
      <c r="L197" s="348"/>
      <c r="M197" s="348"/>
      <c r="N197" s="348"/>
      <c r="O197" s="348"/>
      <c r="P197" s="399">
        <v>0</v>
      </c>
      <c r="Q197" s="400"/>
      <c r="R197" s="400"/>
      <c r="S197" s="400"/>
      <c r="T197" s="401"/>
      <c r="U197" s="61">
        <v>0</v>
      </c>
      <c r="V197" s="61">
        <v>0</v>
      </c>
      <c r="W197" s="343"/>
      <c r="X197" s="37"/>
      <c r="Y197" s="3" cm="1">
        <f t="array" ref="Y197:AC197">K197-'[1]Приложение 1 (ред.4)'!K179:O179</f>
        <v>0</v>
      </c>
      <c r="Z197" s="31">
        <v>0</v>
      </c>
      <c r="AA197" s="3">
        <v>0</v>
      </c>
      <c r="AB197" s="3">
        <v>0</v>
      </c>
      <c r="AC197" s="3">
        <v>0</v>
      </c>
      <c r="AD197" s="3"/>
      <c r="AE197" s="3"/>
    </row>
    <row r="198" spans="1:31" ht="20.25" customHeight="1" x14ac:dyDescent="0.25">
      <c r="A198" s="394"/>
      <c r="B198" s="390" t="s">
        <v>153</v>
      </c>
      <c r="C198" s="358" t="s">
        <v>142</v>
      </c>
      <c r="D198" s="358" t="s">
        <v>124</v>
      </c>
      <c r="E198" s="361" t="s">
        <v>146</v>
      </c>
      <c r="F198" s="361" t="s">
        <v>125</v>
      </c>
      <c r="G198" s="374" t="s">
        <v>148</v>
      </c>
      <c r="H198" s="375"/>
      <c r="I198" s="375"/>
      <c r="J198" s="376"/>
      <c r="K198" s="369" t="s">
        <v>149</v>
      </c>
      <c r="L198" s="369"/>
      <c r="M198" s="369"/>
      <c r="N198" s="369"/>
      <c r="O198" s="369"/>
      <c r="P198" s="363" t="s">
        <v>150</v>
      </c>
      <c r="Q198" s="364"/>
      <c r="R198" s="364"/>
      <c r="S198" s="364"/>
      <c r="T198" s="365"/>
      <c r="U198" s="369" t="s">
        <v>151</v>
      </c>
      <c r="V198" s="369" t="s">
        <v>152</v>
      </c>
      <c r="W198" s="343"/>
      <c r="X198" s="37"/>
      <c r="Y198" s="3" t="e" cm="1">
        <f t="array" ref="Y198:AC198">K198-'[1]Приложение 1 (ред.4)'!K180:O180</f>
        <v>#VALUE!</v>
      </c>
      <c r="Z198" s="31" t="e">
        <v>#VALUE!</v>
      </c>
      <c r="AA198" s="3" t="e">
        <v>#VALUE!</v>
      </c>
      <c r="AB198" s="3" t="e">
        <v>#VALUE!</v>
      </c>
      <c r="AC198" s="3" t="e">
        <v>#VALUE!</v>
      </c>
      <c r="AD198" s="3"/>
      <c r="AE198" s="3"/>
    </row>
    <row r="199" spans="1:31" ht="20.25" customHeight="1" x14ac:dyDescent="0.25">
      <c r="A199" s="394"/>
      <c r="B199" s="391"/>
      <c r="C199" s="359"/>
      <c r="D199" s="359"/>
      <c r="E199" s="362"/>
      <c r="F199" s="362"/>
      <c r="G199" s="42" t="s">
        <v>127</v>
      </c>
      <c r="H199" s="42" t="s">
        <v>128</v>
      </c>
      <c r="I199" s="42" t="s">
        <v>129</v>
      </c>
      <c r="J199" s="42" t="s">
        <v>130</v>
      </c>
      <c r="K199" s="369"/>
      <c r="L199" s="369"/>
      <c r="M199" s="369"/>
      <c r="N199" s="369"/>
      <c r="O199" s="369"/>
      <c r="P199" s="366"/>
      <c r="Q199" s="367"/>
      <c r="R199" s="367"/>
      <c r="S199" s="367"/>
      <c r="T199" s="368"/>
      <c r="U199" s="369"/>
      <c r="V199" s="369"/>
      <c r="W199" s="343"/>
      <c r="X199" s="37"/>
      <c r="Y199" s="3" cm="1">
        <f t="array" ref="Y199:AC199">K199-'[1]Приложение 1 (ред.4)'!K181:O181</f>
        <v>0</v>
      </c>
      <c r="Z199" s="31">
        <v>0</v>
      </c>
      <c r="AA199" s="3">
        <v>0</v>
      </c>
      <c r="AB199" s="3">
        <v>0</v>
      </c>
      <c r="AC199" s="3">
        <v>0</v>
      </c>
      <c r="AD199" s="3"/>
      <c r="AE199" s="3"/>
    </row>
    <row r="200" spans="1:31" ht="20.25" customHeight="1" x14ac:dyDescent="0.25">
      <c r="A200" s="395"/>
      <c r="B200" s="392"/>
      <c r="C200" s="360"/>
      <c r="D200" s="360"/>
      <c r="E200" s="44">
        <v>41506</v>
      </c>
      <c r="F200" s="62" t="s">
        <v>154</v>
      </c>
      <c r="G200" s="62" t="s">
        <v>155</v>
      </c>
      <c r="H200" s="62" t="s">
        <v>156</v>
      </c>
      <c r="I200" s="62" t="s">
        <v>157</v>
      </c>
      <c r="J200" s="62" t="s">
        <v>154</v>
      </c>
      <c r="K200" s="370" t="s">
        <v>124</v>
      </c>
      <c r="L200" s="370"/>
      <c r="M200" s="370"/>
      <c r="N200" s="370"/>
      <c r="O200" s="370"/>
      <c r="P200" s="371" t="s">
        <v>124</v>
      </c>
      <c r="Q200" s="372"/>
      <c r="R200" s="372"/>
      <c r="S200" s="372"/>
      <c r="T200" s="373"/>
      <c r="U200" s="43" t="s">
        <v>124</v>
      </c>
      <c r="V200" s="43" t="s">
        <v>124</v>
      </c>
      <c r="W200" s="344"/>
      <c r="X200" s="37"/>
      <c r="Y200" s="3" t="e" cm="1">
        <f t="array" ref="Y200:AC200">K200-'[1]Приложение 1 (ред.4)'!K182:O182</f>
        <v>#VALUE!</v>
      </c>
      <c r="Z200" s="31" t="e">
        <v>#VALUE!</v>
      </c>
      <c r="AA200" s="3" t="e">
        <v>#VALUE!</v>
      </c>
      <c r="AB200" s="3" t="e">
        <v>#VALUE!</v>
      </c>
      <c r="AC200" s="3" t="e">
        <v>#VALUE!</v>
      </c>
      <c r="AD200" s="3"/>
      <c r="AE200" s="3"/>
    </row>
    <row r="201" spans="1:31" ht="20.25" customHeight="1" x14ac:dyDescent="0.25">
      <c r="A201" s="393" t="s">
        <v>31</v>
      </c>
      <c r="B201" s="384" t="s">
        <v>178</v>
      </c>
      <c r="C201" s="385" t="s">
        <v>142</v>
      </c>
      <c r="D201" s="38" t="s">
        <v>143</v>
      </c>
      <c r="E201" s="39">
        <f>SUM(F201:V201)</f>
        <v>0</v>
      </c>
      <c r="F201" s="386">
        <f>F202</f>
        <v>0</v>
      </c>
      <c r="G201" s="387"/>
      <c r="H201" s="387"/>
      <c r="I201" s="387"/>
      <c r="J201" s="388"/>
      <c r="K201" s="389">
        <f>SUM(K202:K202)</f>
        <v>0</v>
      </c>
      <c r="L201" s="389"/>
      <c r="M201" s="389"/>
      <c r="N201" s="389"/>
      <c r="O201" s="389"/>
      <c r="P201" s="378">
        <f>SUM(P202:P202)</f>
        <v>0</v>
      </c>
      <c r="Q201" s="379"/>
      <c r="R201" s="379"/>
      <c r="S201" s="379"/>
      <c r="T201" s="380"/>
      <c r="U201" s="39">
        <f>SUM(U202:U202)</f>
        <v>0</v>
      </c>
      <c r="V201" s="39">
        <f>SUM(V202:V202)</f>
        <v>0</v>
      </c>
      <c r="W201" s="342" t="s">
        <v>144</v>
      </c>
      <c r="X201" s="37"/>
      <c r="Y201" s="3" cm="1">
        <f t="array" ref="Y201:AC201">K201-'[1]Приложение 1 (ред.4)'!K183:O183</f>
        <v>0</v>
      </c>
      <c r="Z201" s="31">
        <v>0</v>
      </c>
      <c r="AA201" s="3">
        <v>0</v>
      </c>
      <c r="AB201" s="3">
        <v>0</v>
      </c>
      <c r="AC201" s="3">
        <v>0</v>
      </c>
      <c r="AD201" s="3"/>
      <c r="AE201" s="3"/>
    </row>
    <row r="202" spans="1:31" ht="20.25" customHeight="1" x14ac:dyDescent="0.25">
      <c r="A202" s="394"/>
      <c r="B202" s="384"/>
      <c r="C202" s="385"/>
      <c r="D202" s="40" t="s">
        <v>169</v>
      </c>
      <c r="E202" s="58">
        <f>SUM(F202:V202)</f>
        <v>0</v>
      </c>
      <c r="F202" s="345">
        <v>0</v>
      </c>
      <c r="G202" s="346"/>
      <c r="H202" s="346"/>
      <c r="I202" s="346"/>
      <c r="J202" s="347"/>
      <c r="K202" s="348">
        <v>0</v>
      </c>
      <c r="L202" s="348"/>
      <c r="M202" s="348"/>
      <c r="N202" s="348"/>
      <c r="O202" s="348"/>
      <c r="P202" s="349">
        <v>0</v>
      </c>
      <c r="Q202" s="350"/>
      <c r="R202" s="350"/>
      <c r="S202" s="350"/>
      <c r="T202" s="351"/>
      <c r="U202" s="41">
        <v>0</v>
      </c>
      <c r="V202" s="41">
        <v>0</v>
      </c>
      <c r="W202" s="343"/>
      <c r="X202" s="37"/>
      <c r="Y202" s="3" cm="1">
        <f t="array" ref="Y202:AC202">K202-'[1]Приложение 1 (ред.4)'!K184:O184</f>
        <v>0</v>
      </c>
      <c r="Z202" s="31">
        <v>0</v>
      </c>
      <c r="AA202" s="3">
        <v>0</v>
      </c>
      <c r="AB202" s="3">
        <v>0</v>
      </c>
      <c r="AC202" s="3">
        <v>0</v>
      </c>
      <c r="AD202" s="3"/>
      <c r="AE202" s="3"/>
    </row>
    <row r="203" spans="1:31" ht="20.25" customHeight="1" x14ac:dyDescent="0.25">
      <c r="A203" s="394"/>
      <c r="B203" s="390" t="s">
        <v>175</v>
      </c>
      <c r="C203" s="358" t="s">
        <v>142</v>
      </c>
      <c r="D203" s="358" t="s">
        <v>124</v>
      </c>
      <c r="E203" s="361" t="s">
        <v>146</v>
      </c>
      <c r="F203" s="361" t="s">
        <v>196</v>
      </c>
      <c r="G203" s="374" t="s">
        <v>148</v>
      </c>
      <c r="H203" s="375"/>
      <c r="I203" s="375"/>
      <c r="J203" s="376"/>
      <c r="K203" s="369" t="s">
        <v>149</v>
      </c>
      <c r="L203" s="369"/>
      <c r="M203" s="369"/>
      <c r="N203" s="369"/>
      <c r="O203" s="369"/>
      <c r="P203" s="363" t="s">
        <v>150</v>
      </c>
      <c r="Q203" s="364"/>
      <c r="R203" s="364"/>
      <c r="S203" s="364"/>
      <c r="T203" s="365"/>
      <c r="U203" s="369" t="s">
        <v>151</v>
      </c>
      <c r="V203" s="369" t="s">
        <v>152</v>
      </c>
      <c r="W203" s="343"/>
      <c r="X203" s="37"/>
      <c r="Y203" s="3" t="e" cm="1">
        <f t="array" ref="Y203:AC203">K203-'[1]Приложение 1 (ред.4)'!K185:O185</f>
        <v>#VALUE!</v>
      </c>
      <c r="Z203" s="31" t="e">
        <v>#VALUE!</v>
      </c>
      <c r="AA203" s="3" t="e">
        <v>#VALUE!</v>
      </c>
      <c r="AB203" s="3" t="e">
        <v>#VALUE!</v>
      </c>
      <c r="AC203" s="3" t="e">
        <v>#VALUE!</v>
      </c>
      <c r="AD203" s="3"/>
      <c r="AE203" s="3"/>
    </row>
    <row r="204" spans="1:31" ht="14.25" customHeight="1" x14ac:dyDescent="0.25">
      <c r="A204" s="394"/>
      <c r="B204" s="391"/>
      <c r="C204" s="359"/>
      <c r="D204" s="359"/>
      <c r="E204" s="362"/>
      <c r="F204" s="362"/>
      <c r="G204" s="42" t="s">
        <v>127</v>
      </c>
      <c r="H204" s="42" t="s">
        <v>128</v>
      </c>
      <c r="I204" s="42" t="s">
        <v>129</v>
      </c>
      <c r="J204" s="42" t="s">
        <v>130</v>
      </c>
      <c r="K204" s="369"/>
      <c r="L204" s="369"/>
      <c r="M204" s="369"/>
      <c r="N204" s="369"/>
      <c r="O204" s="369"/>
      <c r="P204" s="366"/>
      <c r="Q204" s="367"/>
      <c r="R204" s="367"/>
      <c r="S204" s="367"/>
      <c r="T204" s="368"/>
      <c r="U204" s="369"/>
      <c r="V204" s="369"/>
      <c r="W204" s="343"/>
      <c r="X204" s="37"/>
      <c r="Y204" s="3" cm="1">
        <f t="array" ref="Y204:AC204">K204-'[1]Приложение 1 (ред.4)'!K186:O186</f>
        <v>0</v>
      </c>
      <c r="Z204" s="31">
        <v>0</v>
      </c>
      <c r="AA204" s="3">
        <v>0</v>
      </c>
      <c r="AB204" s="3">
        <v>0</v>
      </c>
      <c r="AC204" s="3">
        <v>0</v>
      </c>
      <c r="AD204" s="3"/>
      <c r="AE204" s="3"/>
    </row>
    <row r="205" spans="1:31" ht="21.75" customHeight="1" x14ac:dyDescent="0.25">
      <c r="A205" s="395"/>
      <c r="B205" s="392"/>
      <c r="C205" s="360"/>
      <c r="D205" s="360"/>
      <c r="E205" s="44">
        <v>840</v>
      </c>
      <c r="F205" s="62" t="s">
        <v>171</v>
      </c>
      <c r="G205" s="62" t="s">
        <v>172</v>
      </c>
      <c r="H205" s="62" t="s">
        <v>173</v>
      </c>
      <c r="I205" s="62" t="s">
        <v>174</v>
      </c>
      <c r="J205" s="62" t="s">
        <v>171</v>
      </c>
      <c r="K205" s="370" t="s">
        <v>124</v>
      </c>
      <c r="L205" s="370"/>
      <c r="M205" s="370"/>
      <c r="N205" s="370"/>
      <c r="O205" s="370"/>
      <c r="P205" s="371" t="s">
        <v>124</v>
      </c>
      <c r="Q205" s="372"/>
      <c r="R205" s="372"/>
      <c r="S205" s="372"/>
      <c r="T205" s="373"/>
      <c r="U205" s="43" t="s">
        <v>124</v>
      </c>
      <c r="V205" s="43" t="s">
        <v>124</v>
      </c>
      <c r="W205" s="344"/>
      <c r="X205" s="37"/>
      <c r="Y205" s="3" t="e" cm="1">
        <f t="array" ref="Y205:AC205">K205-'[1]Приложение 1 (ред.4)'!K187:O187</f>
        <v>#VALUE!</v>
      </c>
      <c r="Z205" s="31" t="e">
        <v>#VALUE!</v>
      </c>
      <c r="AA205" s="3" t="e">
        <v>#VALUE!</v>
      </c>
      <c r="AB205" s="3" t="e">
        <v>#VALUE!</v>
      </c>
      <c r="AC205" s="3" t="e">
        <v>#VALUE!</v>
      </c>
      <c r="AD205" s="3"/>
      <c r="AE205" s="3"/>
    </row>
    <row r="206" spans="1:31" ht="20.25" customHeight="1" x14ac:dyDescent="0.25">
      <c r="A206" s="402" t="s">
        <v>17</v>
      </c>
      <c r="B206" s="405" t="s">
        <v>179</v>
      </c>
      <c r="C206" s="408" t="s">
        <v>142</v>
      </c>
      <c r="D206" s="38" t="s">
        <v>143</v>
      </c>
      <c r="E206" s="58">
        <f t="shared" ref="E206:E211" si="21">SUM(F206:V206)</f>
        <v>19336.325689999998</v>
      </c>
      <c r="F206" s="396">
        <f>F207+F208</f>
        <v>19336.325689999998</v>
      </c>
      <c r="G206" s="397"/>
      <c r="H206" s="397"/>
      <c r="I206" s="397"/>
      <c r="J206" s="398"/>
      <c r="K206" s="389">
        <f>SUM(K207:K208)</f>
        <v>0</v>
      </c>
      <c r="L206" s="389"/>
      <c r="M206" s="389"/>
      <c r="N206" s="389"/>
      <c r="O206" s="389"/>
      <c r="P206" s="378">
        <f>SUM(P207:P208)</f>
        <v>0</v>
      </c>
      <c r="Q206" s="379"/>
      <c r="R206" s="379"/>
      <c r="S206" s="379"/>
      <c r="T206" s="380"/>
      <c r="U206" s="39">
        <f>SUM(U207:U208)</f>
        <v>0</v>
      </c>
      <c r="V206" s="39">
        <f>SUM(V207:V208)</f>
        <v>0</v>
      </c>
      <c r="W206" s="339"/>
      <c r="X206" s="37"/>
      <c r="Y206" s="3" cm="1">
        <f t="array" ref="Y206:AC206">K206-'[1]Приложение 1 (ред.4)'!K188:O188</f>
        <v>0</v>
      </c>
      <c r="Z206" s="31">
        <v>0</v>
      </c>
      <c r="AA206" s="3">
        <v>0</v>
      </c>
      <c r="AB206" s="3">
        <v>0</v>
      </c>
      <c r="AC206" s="3">
        <v>0</v>
      </c>
      <c r="AD206" s="3"/>
      <c r="AE206" s="3"/>
    </row>
    <row r="207" spans="1:31" ht="45.75" customHeight="1" x14ac:dyDescent="0.25">
      <c r="A207" s="403"/>
      <c r="B207" s="406"/>
      <c r="C207" s="409"/>
      <c r="D207" s="38" t="s">
        <v>13</v>
      </c>
      <c r="E207" s="58">
        <f t="shared" si="21"/>
        <v>11450</v>
      </c>
      <c r="F207" s="396">
        <f>F210</f>
        <v>11450</v>
      </c>
      <c r="G207" s="397"/>
      <c r="H207" s="397"/>
      <c r="I207" s="397"/>
      <c r="J207" s="398"/>
      <c r="K207" s="389">
        <f>K210</f>
        <v>0</v>
      </c>
      <c r="L207" s="389"/>
      <c r="M207" s="389"/>
      <c r="N207" s="389"/>
      <c r="O207" s="389"/>
      <c r="P207" s="378">
        <f>P210</f>
        <v>0</v>
      </c>
      <c r="Q207" s="379"/>
      <c r="R207" s="379"/>
      <c r="S207" s="379"/>
      <c r="T207" s="380"/>
      <c r="U207" s="39">
        <f>U210</f>
        <v>0</v>
      </c>
      <c r="V207" s="39">
        <f>V210</f>
        <v>0</v>
      </c>
      <c r="W207" s="340"/>
      <c r="X207" s="37"/>
      <c r="Y207" s="3" cm="1">
        <f t="array" ref="Y207:AC207">K207-'[1]Приложение 1 (ред.4)'!K189:O189</f>
        <v>0</v>
      </c>
      <c r="Z207" s="31">
        <v>0</v>
      </c>
      <c r="AA207" s="3">
        <v>0</v>
      </c>
      <c r="AB207" s="3">
        <v>0</v>
      </c>
      <c r="AC207" s="3">
        <v>0</v>
      </c>
      <c r="AD207" s="3"/>
      <c r="AE207" s="3"/>
    </row>
    <row r="208" spans="1:31" ht="47.25" x14ac:dyDescent="0.25">
      <c r="A208" s="404"/>
      <c r="B208" s="407"/>
      <c r="C208" s="410"/>
      <c r="D208" s="38" t="s">
        <v>169</v>
      </c>
      <c r="E208" s="58">
        <f t="shared" si="21"/>
        <v>7886.3256899999997</v>
      </c>
      <c r="F208" s="386">
        <f>F211+F216</f>
        <v>7886.3256899999997</v>
      </c>
      <c r="G208" s="387"/>
      <c r="H208" s="387"/>
      <c r="I208" s="387"/>
      <c r="J208" s="388"/>
      <c r="K208" s="389">
        <f>K211+K216</f>
        <v>0</v>
      </c>
      <c r="L208" s="389"/>
      <c r="M208" s="389"/>
      <c r="N208" s="389"/>
      <c r="O208" s="389"/>
      <c r="P208" s="378">
        <f>P211+P216</f>
        <v>0</v>
      </c>
      <c r="Q208" s="379"/>
      <c r="R208" s="379"/>
      <c r="S208" s="379"/>
      <c r="T208" s="380"/>
      <c r="U208" s="39">
        <f>U211+U216</f>
        <v>0</v>
      </c>
      <c r="V208" s="39">
        <f>V211+V216</f>
        <v>0</v>
      </c>
      <c r="W208" s="341"/>
      <c r="X208" s="37"/>
      <c r="Y208" s="3" cm="1">
        <f t="array" ref="Y208:AC208">K208-'[1]Приложение 1 (ред.4)'!K190:O190</f>
        <v>0</v>
      </c>
      <c r="Z208" s="31">
        <v>0</v>
      </c>
      <c r="AA208" s="3">
        <v>0</v>
      </c>
      <c r="AB208" s="3">
        <v>0</v>
      </c>
      <c r="AC208" s="3">
        <v>0</v>
      </c>
      <c r="AD208" s="3"/>
      <c r="AE208" s="3"/>
    </row>
    <row r="209" spans="1:31" ht="20.25" customHeight="1" x14ac:dyDescent="0.25">
      <c r="A209" s="381" t="s">
        <v>44</v>
      </c>
      <c r="B209" s="384" t="s">
        <v>180</v>
      </c>
      <c r="C209" s="381" t="s">
        <v>142</v>
      </c>
      <c r="D209" s="38" t="s">
        <v>143</v>
      </c>
      <c r="E209" s="58">
        <f t="shared" si="21"/>
        <v>19336.325689999998</v>
      </c>
      <c r="F209" s="386">
        <f>F210+F211</f>
        <v>19336.325689999998</v>
      </c>
      <c r="G209" s="387"/>
      <c r="H209" s="387"/>
      <c r="I209" s="387"/>
      <c r="J209" s="388"/>
      <c r="K209" s="389">
        <f>SUM(K210:K211)</f>
        <v>0</v>
      </c>
      <c r="L209" s="389"/>
      <c r="M209" s="389"/>
      <c r="N209" s="389"/>
      <c r="O209" s="389"/>
      <c r="P209" s="378">
        <f>SUM(P210:P211)</f>
        <v>0</v>
      </c>
      <c r="Q209" s="379"/>
      <c r="R209" s="379"/>
      <c r="S209" s="379"/>
      <c r="T209" s="380"/>
      <c r="U209" s="39">
        <f>SUM(U210:U211)</f>
        <v>0</v>
      </c>
      <c r="V209" s="39">
        <f>SUM(V210:V211)</f>
        <v>0</v>
      </c>
      <c r="W209" s="342" t="s">
        <v>144</v>
      </c>
      <c r="X209" s="37"/>
      <c r="Y209" s="3" cm="1">
        <f t="array" ref="Y209:AC209">K209-'[1]Приложение 1 (ред.4)'!K191:O191</f>
        <v>0</v>
      </c>
      <c r="Z209" s="31">
        <v>0</v>
      </c>
      <c r="AA209" s="3">
        <v>0</v>
      </c>
      <c r="AB209" s="3">
        <v>0</v>
      </c>
      <c r="AC209" s="3">
        <v>0</v>
      </c>
      <c r="AD209" s="3"/>
      <c r="AE209" s="3"/>
    </row>
    <row r="210" spans="1:31" ht="40.5" customHeight="1" x14ac:dyDescent="0.25">
      <c r="A210" s="382"/>
      <c r="B210" s="384"/>
      <c r="C210" s="382"/>
      <c r="D210" s="40" t="s">
        <v>13</v>
      </c>
      <c r="E210" s="58">
        <f t="shared" si="21"/>
        <v>11450</v>
      </c>
      <c r="F210" s="345">
        <v>11450</v>
      </c>
      <c r="G210" s="346"/>
      <c r="H210" s="346"/>
      <c r="I210" s="346"/>
      <c r="J210" s="347"/>
      <c r="K210" s="348">
        <v>0</v>
      </c>
      <c r="L210" s="348"/>
      <c r="M210" s="348"/>
      <c r="N210" s="348"/>
      <c r="O210" s="348"/>
      <c r="P210" s="349">
        <v>0</v>
      </c>
      <c r="Q210" s="350"/>
      <c r="R210" s="350"/>
      <c r="S210" s="350"/>
      <c r="T210" s="351"/>
      <c r="U210" s="41">
        <v>0</v>
      </c>
      <c r="V210" s="41">
        <v>0</v>
      </c>
      <c r="W210" s="343"/>
      <c r="X210" s="37"/>
      <c r="Y210" s="3" cm="1">
        <f t="array" ref="Y210:AC210">K210-'[1]Приложение 1 (ред.4)'!K192:O192</f>
        <v>0</v>
      </c>
      <c r="Z210" s="31">
        <v>0</v>
      </c>
      <c r="AA210" s="3">
        <v>0</v>
      </c>
      <c r="AB210" s="3">
        <v>0</v>
      </c>
      <c r="AC210" s="3">
        <v>0</v>
      </c>
      <c r="AD210" s="3"/>
      <c r="AE210" s="3"/>
    </row>
    <row r="211" spans="1:31" ht="49.5" customHeight="1" x14ac:dyDescent="0.25">
      <c r="A211" s="382"/>
      <c r="B211" s="384"/>
      <c r="C211" s="383"/>
      <c r="D211" s="40" t="s">
        <v>169</v>
      </c>
      <c r="E211" s="58">
        <f t="shared" si="21"/>
        <v>7886.3256899999997</v>
      </c>
      <c r="F211" s="345">
        <v>7886.3256899999997</v>
      </c>
      <c r="G211" s="346"/>
      <c r="H211" s="346"/>
      <c r="I211" s="346"/>
      <c r="J211" s="347"/>
      <c r="K211" s="348">
        <v>0</v>
      </c>
      <c r="L211" s="348"/>
      <c r="M211" s="348"/>
      <c r="N211" s="348"/>
      <c r="O211" s="348"/>
      <c r="P211" s="349">
        <v>0</v>
      </c>
      <c r="Q211" s="350"/>
      <c r="R211" s="350"/>
      <c r="S211" s="350"/>
      <c r="T211" s="351"/>
      <c r="U211" s="41">
        <v>0</v>
      </c>
      <c r="V211" s="41">
        <v>0</v>
      </c>
      <c r="W211" s="343"/>
      <c r="X211" s="37"/>
      <c r="Y211" s="3" cm="1">
        <f t="array" ref="Y211:AC211">K211-'[1]Приложение 1 (ред.4)'!K193:O193</f>
        <v>0</v>
      </c>
      <c r="Z211" s="31">
        <v>0</v>
      </c>
      <c r="AA211" s="3">
        <v>0</v>
      </c>
      <c r="AB211" s="3">
        <v>0</v>
      </c>
      <c r="AC211" s="3">
        <v>0</v>
      </c>
      <c r="AD211" s="3"/>
      <c r="AE211" s="3"/>
    </row>
    <row r="212" spans="1:31" ht="20.25" customHeight="1" x14ac:dyDescent="0.25">
      <c r="A212" s="382"/>
      <c r="B212" s="390" t="s">
        <v>158</v>
      </c>
      <c r="C212" s="358" t="s">
        <v>142</v>
      </c>
      <c r="D212" s="358" t="s">
        <v>124</v>
      </c>
      <c r="E212" s="361" t="s">
        <v>146</v>
      </c>
      <c r="F212" s="361" t="s">
        <v>196</v>
      </c>
      <c r="G212" s="374" t="s">
        <v>148</v>
      </c>
      <c r="H212" s="375"/>
      <c r="I212" s="375"/>
      <c r="J212" s="376"/>
      <c r="K212" s="369" t="s">
        <v>149</v>
      </c>
      <c r="L212" s="369"/>
      <c r="M212" s="369"/>
      <c r="N212" s="369"/>
      <c r="O212" s="369"/>
      <c r="P212" s="363" t="s">
        <v>150</v>
      </c>
      <c r="Q212" s="364"/>
      <c r="R212" s="364"/>
      <c r="S212" s="364"/>
      <c r="T212" s="365"/>
      <c r="U212" s="369" t="s">
        <v>151</v>
      </c>
      <c r="V212" s="369" t="s">
        <v>152</v>
      </c>
      <c r="W212" s="343"/>
      <c r="X212" s="37"/>
      <c r="Y212" s="3" t="e" cm="1">
        <f t="array" ref="Y212:AC212">K212-'[1]Приложение 1 (ред.4)'!K194:O194</f>
        <v>#VALUE!</v>
      </c>
      <c r="Z212" s="31" t="e">
        <v>#VALUE!</v>
      </c>
      <c r="AA212" s="3" t="e">
        <v>#VALUE!</v>
      </c>
      <c r="AB212" s="3" t="e">
        <v>#VALUE!</v>
      </c>
      <c r="AC212" s="3" t="e">
        <v>#VALUE!</v>
      </c>
      <c r="AD212" s="3"/>
      <c r="AE212" s="3"/>
    </row>
    <row r="213" spans="1:31" ht="20.25" customHeight="1" x14ac:dyDescent="0.25">
      <c r="A213" s="382"/>
      <c r="B213" s="391"/>
      <c r="C213" s="359"/>
      <c r="D213" s="359"/>
      <c r="E213" s="362"/>
      <c r="F213" s="362"/>
      <c r="G213" s="42" t="s">
        <v>127</v>
      </c>
      <c r="H213" s="42" t="s">
        <v>128</v>
      </c>
      <c r="I213" s="42" t="s">
        <v>129</v>
      </c>
      <c r="J213" s="42" t="s">
        <v>130</v>
      </c>
      <c r="K213" s="369"/>
      <c r="L213" s="369"/>
      <c r="M213" s="369"/>
      <c r="N213" s="369"/>
      <c r="O213" s="369"/>
      <c r="P213" s="366"/>
      <c r="Q213" s="367"/>
      <c r="R213" s="367"/>
      <c r="S213" s="367"/>
      <c r="T213" s="368"/>
      <c r="U213" s="369"/>
      <c r="V213" s="369"/>
      <c r="W213" s="343"/>
      <c r="X213" s="37"/>
      <c r="Y213" s="3" cm="1">
        <f t="array" ref="Y213:AC213">K213-'[1]Приложение 1 (ред.4)'!K195:O195</f>
        <v>0</v>
      </c>
      <c r="Z213" s="31">
        <v>0</v>
      </c>
      <c r="AA213" s="3">
        <v>0</v>
      </c>
      <c r="AB213" s="3">
        <v>0</v>
      </c>
      <c r="AC213" s="3">
        <v>0</v>
      </c>
      <c r="AD213" s="3"/>
      <c r="AE213" s="3"/>
    </row>
    <row r="214" spans="1:31" ht="13.5" customHeight="1" x14ac:dyDescent="0.25">
      <c r="A214" s="383"/>
      <c r="B214" s="392"/>
      <c r="C214" s="360"/>
      <c r="D214" s="360"/>
      <c r="E214" s="44">
        <v>86473</v>
      </c>
      <c r="F214" s="45" t="s">
        <v>159</v>
      </c>
      <c r="G214" s="45" t="s">
        <v>160</v>
      </c>
      <c r="H214" s="45" t="s">
        <v>161</v>
      </c>
      <c r="I214" s="45" t="s">
        <v>162</v>
      </c>
      <c r="J214" s="45" t="s">
        <v>159</v>
      </c>
      <c r="K214" s="370" t="s">
        <v>124</v>
      </c>
      <c r="L214" s="370"/>
      <c r="M214" s="370"/>
      <c r="N214" s="370"/>
      <c r="O214" s="370"/>
      <c r="P214" s="371" t="s">
        <v>124</v>
      </c>
      <c r="Q214" s="372"/>
      <c r="R214" s="372"/>
      <c r="S214" s="372"/>
      <c r="T214" s="373"/>
      <c r="U214" s="43" t="s">
        <v>124</v>
      </c>
      <c r="V214" s="43" t="s">
        <v>124</v>
      </c>
      <c r="W214" s="344"/>
      <c r="X214" s="37"/>
      <c r="Y214" s="3" t="e" cm="1">
        <f t="array" ref="Y214:AC214">K214-'[1]Приложение 1 (ред.4)'!K196:O196</f>
        <v>#VALUE!</v>
      </c>
      <c r="Z214" s="31" t="e">
        <v>#VALUE!</v>
      </c>
      <c r="AA214" s="3" t="e">
        <v>#VALUE!</v>
      </c>
      <c r="AB214" s="3" t="e">
        <v>#VALUE!</v>
      </c>
      <c r="AC214" s="3" t="e">
        <v>#VALUE!</v>
      </c>
      <c r="AD214" s="3"/>
      <c r="AE214" s="3"/>
    </row>
    <row r="215" spans="1:31" ht="20.25" customHeight="1" x14ac:dyDescent="0.25">
      <c r="A215" s="381" t="s">
        <v>163</v>
      </c>
      <c r="B215" s="384" t="s">
        <v>186</v>
      </c>
      <c r="C215" s="385" t="s">
        <v>142</v>
      </c>
      <c r="D215" s="38" t="s">
        <v>143</v>
      </c>
      <c r="E215" s="39">
        <f>SUM(F215:V215)</f>
        <v>0</v>
      </c>
      <c r="F215" s="386">
        <f>F216</f>
        <v>0</v>
      </c>
      <c r="G215" s="387"/>
      <c r="H215" s="387"/>
      <c r="I215" s="387"/>
      <c r="J215" s="388"/>
      <c r="K215" s="389">
        <f>SUM(K216:K216)</f>
        <v>0</v>
      </c>
      <c r="L215" s="389"/>
      <c r="M215" s="389"/>
      <c r="N215" s="389"/>
      <c r="O215" s="389"/>
      <c r="P215" s="378">
        <f>SUM(P216:P216)</f>
        <v>0</v>
      </c>
      <c r="Q215" s="379"/>
      <c r="R215" s="379"/>
      <c r="S215" s="379"/>
      <c r="T215" s="380"/>
      <c r="U215" s="39">
        <f>SUM(U216:U216)</f>
        <v>0</v>
      </c>
      <c r="V215" s="39">
        <f>SUM(V216:V216)</f>
        <v>0</v>
      </c>
      <c r="W215" s="342" t="s">
        <v>144</v>
      </c>
      <c r="X215" s="37"/>
      <c r="Y215" s="3" cm="1">
        <f t="array" ref="Y215:AC215">K215-'[1]Приложение 1 (ред.4)'!K197:O197</f>
        <v>0</v>
      </c>
      <c r="Z215" s="31">
        <v>0</v>
      </c>
      <c r="AA215" s="3">
        <v>0</v>
      </c>
      <c r="AB215" s="3">
        <v>0</v>
      </c>
      <c r="AC215" s="3">
        <v>0</v>
      </c>
      <c r="AD215" s="3"/>
      <c r="AE215" s="3"/>
    </row>
    <row r="216" spans="1:31" ht="47.25" x14ac:dyDescent="0.25">
      <c r="A216" s="382"/>
      <c r="B216" s="384"/>
      <c r="C216" s="385"/>
      <c r="D216" s="40" t="s">
        <v>169</v>
      </c>
      <c r="E216" s="58">
        <f>SUM(F216:V216)</f>
        <v>0</v>
      </c>
      <c r="F216" s="345">
        <v>0</v>
      </c>
      <c r="G216" s="346"/>
      <c r="H216" s="346"/>
      <c r="I216" s="346"/>
      <c r="J216" s="347"/>
      <c r="K216" s="348">
        <v>0</v>
      </c>
      <c r="L216" s="348"/>
      <c r="M216" s="348"/>
      <c r="N216" s="348"/>
      <c r="O216" s="348"/>
      <c r="P216" s="349">
        <v>0</v>
      </c>
      <c r="Q216" s="350"/>
      <c r="R216" s="350"/>
      <c r="S216" s="350"/>
      <c r="T216" s="351"/>
      <c r="U216" s="41">
        <v>0</v>
      </c>
      <c r="V216" s="41">
        <v>0</v>
      </c>
      <c r="W216" s="343"/>
      <c r="X216" s="37"/>
      <c r="Y216" s="3" cm="1">
        <f t="array" ref="Y216:AC216">K216-'[1]Приложение 1 (ред.4)'!K198:O198</f>
        <v>0</v>
      </c>
      <c r="Z216" s="31">
        <v>0</v>
      </c>
      <c r="AA216" s="3">
        <v>0</v>
      </c>
      <c r="AB216" s="3">
        <v>0</v>
      </c>
      <c r="AC216" s="3">
        <v>0</v>
      </c>
      <c r="AD216" s="3"/>
      <c r="AE216" s="3"/>
    </row>
    <row r="217" spans="1:31" ht="20.25" customHeight="1" x14ac:dyDescent="0.25">
      <c r="A217" s="382"/>
      <c r="B217" s="355" t="s">
        <v>170</v>
      </c>
      <c r="C217" s="358" t="s">
        <v>142</v>
      </c>
      <c r="D217" s="358" t="s">
        <v>124</v>
      </c>
      <c r="E217" s="361" t="s">
        <v>146</v>
      </c>
      <c r="F217" s="361" t="s">
        <v>196</v>
      </c>
      <c r="G217" s="374" t="s">
        <v>148</v>
      </c>
      <c r="H217" s="375"/>
      <c r="I217" s="375"/>
      <c r="J217" s="376"/>
      <c r="K217" s="369" t="s">
        <v>149</v>
      </c>
      <c r="L217" s="369"/>
      <c r="M217" s="369"/>
      <c r="N217" s="369"/>
      <c r="O217" s="369"/>
      <c r="P217" s="363" t="s">
        <v>150</v>
      </c>
      <c r="Q217" s="364"/>
      <c r="R217" s="364"/>
      <c r="S217" s="364"/>
      <c r="T217" s="365"/>
      <c r="U217" s="369" t="s">
        <v>151</v>
      </c>
      <c r="V217" s="369" t="s">
        <v>152</v>
      </c>
      <c r="W217" s="343"/>
      <c r="X217" s="37"/>
      <c r="Y217" s="3" t="e" cm="1">
        <f t="array" ref="Y217:AC217">K217-'[1]Приложение 1 (ред.4)'!K199:O199</f>
        <v>#VALUE!</v>
      </c>
      <c r="Z217" s="31" t="e">
        <v>#VALUE!</v>
      </c>
      <c r="AA217" s="3" t="e">
        <v>#VALUE!</v>
      </c>
      <c r="AB217" s="3" t="e">
        <v>#VALUE!</v>
      </c>
      <c r="AC217" s="3" t="e">
        <v>#VALUE!</v>
      </c>
      <c r="AD217" s="3"/>
      <c r="AE217" s="3"/>
    </row>
    <row r="218" spans="1:31" ht="20.25" customHeight="1" x14ac:dyDescent="0.25">
      <c r="A218" s="382"/>
      <c r="B218" s="356"/>
      <c r="C218" s="359"/>
      <c r="D218" s="359"/>
      <c r="E218" s="362"/>
      <c r="F218" s="362"/>
      <c r="G218" s="42" t="s">
        <v>127</v>
      </c>
      <c r="H218" s="42" t="s">
        <v>128</v>
      </c>
      <c r="I218" s="42" t="s">
        <v>129</v>
      </c>
      <c r="J218" s="42" t="s">
        <v>130</v>
      </c>
      <c r="K218" s="369"/>
      <c r="L218" s="369"/>
      <c r="M218" s="369"/>
      <c r="N218" s="369"/>
      <c r="O218" s="369"/>
      <c r="P218" s="366"/>
      <c r="Q218" s="367"/>
      <c r="R218" s="367"/>
      <c r="S218" s="367"/>
      <c r="T218" s="368"/>
      <c r="U218" s="369"/>
      <c r="V218" s="369"/>
      <c r="W218" s="343"/>
      <c r="X218" s="37"/>
      <c r="Y218" s="3" cm="1">
        <f t="array" ref="Y218:AC218">K218-'[1]Приложение 1 (ред.4)'!K200:O200</f>
        <v>0</v>
      </c>
      <c r="Z218" s="31">
        <v>0</v>
      </c>
      <c r="AA218" s="3">
        <v>0</v>
      </c>
      <c r="AB218" s="3">
        <v>0</v>
      </c>
      <c r="AC218" s="3">
        <v>0</v>
      </c>
      <c r="AD218" s="3"/>
      <c r="AE218" s="3"/>
    </row>
    <row r="219" spans="1:31" ht="20.25" customHeight="1" x14ac:dyDescent="0.25">
      <c r="A219" s="383"/>
      <c r="B219" s="357"/>
      <c r="C219" s="360"/>
      <c r="D219" s="360"/>
      <c r="E219" s="43" t="s">
        <v>124</v>
      </c>
      <c r="F219" s="43" t="s">
        <v>124</v>
      </c>
      <c r="G219" s="43" t="s">
        <v>124</v>
      </c>
      <c r="H219" s="43" t="s">
        <v>124</v>
      </c>
      <c r="I219" s="43" t="s">
        <v>124</v>
      </c>
      <c r="J219" s="43" t="s">
        <v>124</v>
      </c>
      <c r="K219" s="377" t="s">
        <v>124</v>
      </c>
      <c r="L219" s="377"/>
      <c r="M219" s="377"/>
      <c r="N219" s="377"/>
      <c r="O219" s="377"/>
      <c r="P219" s="371" t="s">
        <v>124</v>
      </c>
      <c r="Q219" s="372"/>
      <c r="R219" s="372"/>
      <c r="S219" s="372"/>
      <c r="T219" s="373"/>
      <c r="U219" s="43" t="s">
        <v>124</v>
      </c>
      <c r="V219" s="43" t="s">
        <v>124</v>
      </c>
      <c r="W219" s="344"/>
      <c r="X219" s="37"/>
      <c r="Y219" s="3" t="e" cm="1">
        <f t="array" ref="Y219:AC219">K219-'[1]Приложение 1 (ред.4)'!K201:O201</f>
        <v>#VALUE!</v>
      </c>
      <c r="Z219" s="31" t="e">
        <v>#VALUE!</v>
      </c>
      <c r="AA219" s="3" t="e">
        <v>#VALUE!</v>
      </c>
      <c r="AB219" s="3" t="e">
        <v>#VALUE!</v>
      </c>
      <c r="AC219" s="3" t="e">
        <v>#VALUE!</v>
      </c>
      <c r="AD219" s="3"/>
      <c r="AE219" s="3"/>
    </row>
    <row r="220" spans="1:31" ht="20.25" customHeight="1" x14ac:dyDescent="0.25">
      <c r="A220" s="337" t="s">
        <v>166</v>
      </c>
      <c r="B220" s="337"/>
      <c r="C220" s="337"/>
      <c r="D220" s="19" t="s">
        <v>19</v>
      </c>
      <c r="E220" s="36">
        <f t="shared" ref="E220:E222" si="22">SUM(F220:V220)</f>
        <v>23597.58799</v>
      </c>
      <c r="F220" s="325">
        <f>SUM(F221:F222)</f>
        <v>23597.58799</v>
      </c>
      <c r="G220" s="326"/>
      <c r="H220" s="326"/>
      <c r="I220" s="326"/>
      <c r="J220" s="327"/>
      <c r="K220" s="338">
        <f>SUM(K221:K222)</f>
        <v>0</v>
      </c>
      <c r="L220" s="338"/>
      <c r="M220" s="338"/>
      <c r="N220" s="338"/>
      <c r="O220" s="338"/>
      <c r="P220" s="325">
        <f>SUM(P221:P222)</f>
        <v>0</v>
      </c>
      <c r="Q220" s="326"/>
      <c r="R220" s="326"/>
      <c r="S220" s="326"/>
      <c r="T220" s="327"/>
      <c r="U220" s="11">
        <f>SUM(U221:U222)</f>
        <v>0</v>
      </c>
      <c r="V220" s="11">
        <f>SUM(V221:V222)</f>
        <v>0</v>
      </c>
      <c r="W220" s="339"/>
      <c r="X220" s="37"/>
      <c r="Y220" s="3" cm="1">
        <f t="array" ref="Y220:AC220">K220-'[1]Приложение 1 (ред.4)'!K202:O202</f>
        <v>0</v>
      </c>
      <c r="Z220" s="31">
        <v>0</v>
      </c>
      <c r="AA220" s="3">
        <v>0</v>
      </c>
      <c r="AB220" s="3">
        <v>0</v>
      </c>
      <c r="AC220" s="3">
        <v>0</v>
      </c>
      <c r="AD220" s="3"/>
      <c r="AE220" s="3"/>
    </row>
    <row r="221" spans="1:31" ht="47.25" x14ac:dyDescent="0.25">
      <c r="A221" s="337"/>
      <c r="B221" s="337"/>
      <c r="C221" s="337"/>
      <c r="D221" s="20" t="s">
        <v>13</v>
      </c>
      <c r="E221" s="36">
        <f t="shared" si="22"/>
        <v>11450</v>
      </c>
      <c r="F221" s="325">
        <f>F207</f>
        <v>11450</v>
      </c>
      <c r="G221" s="326"/>
      <c r="H221" s="326"/>
      <c r="I221" s="326"/>
      <c r="J221" s="327"/>
      <c r="K221" s="338">
        <f>K207</f>
        <v>0</v>
      </c>
      <c r="L221" s="338"/>
      <c r="M221" s="338"/>
      <c r="N221" s="338"/>
      <c r="O221" s="338"/>
      <c r="P221" s="325">
        <f>P207</f>
        <v>0</v>
      </c>
      <c r="Q221" s="326"/>
      <c r="R221" s="326"/>
      <c r="S221" s="326"/>
      <c r="T221" s="327"/>
      <c r="U221" s="11">
        <f>U207</f>
        <v>0</v>
      </c>
      <c r="V221" s="11">
        <f>V207</f>
        <v>0</v>
      </c>
      <c r="W221" s="340"/>
      <c r="X221" s="37"/>
      <c r="Y221" s="3" cm="1">
        <f t="array" ref="Y221:AC221">K221-'[1]Приложение 1 (ред.4)'!K203:O203</f>
        <v>0</v>
      </c>
      <c r="Z221" s="31">
        <v>0</v>
      </c>
      <c r="AA221" s="3">
        <v>0</v>
      </c>
      <c r="AB221" s="3">
        <v>0</v>
      </c>
      <c r="AC221" s="3">
        <v>0</v>
      </c>
      <c r="AD221" s="3"/>
      <c r="AE221" s="3"/>
    </row>
    <row r="222" spans="1:31" ht="47.25" x14ac:dyDescent="0.25">
      <c r="A222" s="337"/>
      <c r="B222" s="337"/>
      <c r="C222" s="337"/>
      <c r="D222" s="20" t="s">
        <v>14</v>
      </c>
      <c r="E222" s="36">
        <f t="shared" si="22"/>
        <v>12147.58799</v>
      </c>
      <c r="F222" s="325">
        <f>F208+F190</f>
        <v>12147.58799</v>
      </c>
      <c r="G222" s="326"/>
      <c r="H222" s="326"/>
      <c r="I222" s="326"/>
      <c r="J222" s="327"/>
      <c r="K222" s="338">
        <f>K208+K190</f>
        <v>0</v>
      </c>
      <c r="L222" s="338"/>
      <c r="M222" s="338"/>
      <c r="N222" s="338"/>
      <c r="O222" s="338"/>
      <c r="P222" s="325">
        <f>P208+P190</f>
        <v>0</v>
      </c>
      <c r="Q222" s="326"/>
      <c r="R222" s="326"/>
      <c r="S222" s="326"/>
      <c r="T222" s="327"/>
      <c r="U222" s="11">
        <f>U208+U190</f>
        <v>0</v>
      </c>
      <c r="V222" s="11">
        <f>V208+V190</f>
        <v>0</v>
      </c>
      <c r="W222" s="340"/>
      <c r="X222" s="37"/>
      <c r="Y222" s="3" cm="1">
        <f t="array" ref="Y222:AC222">K222-'[1]Приложение 1 (ред.4)'!K204:O204</f>
        <v>0</v>
      </c>
      <c r="Z222" s="31">
        <v>0</v>
      </c>
      <c r="AA222" s="3">
        <v>0</v>
      </c>
      <c r="AB222" s="3">
        <v>0</v>
      </c>
      <c r="AC222" s="3">
        <v>0</v>
      </c>
      <c r="AD222" s="3"/>
      <c r="AE222" s="3"/>
    </row>
    <row r="223" spans="1:31" ht="30.75" customHeight="1" x14ac:dyDescent="0.25">
      <c r="A223" s="328" t="s">
        <v>113</v>
      </c>
      <c r="B223" s="329"/>
      <c r="C223" s="330"/>
      <c r="D223" s="19" t="s">
        <v>19</v>
      </c>
      <c r="E223" s="36">
        <f>SUM(F223:V223)</f>
        <v>2594295.0821000002</v>
      </c>
      <c r="F223" s="325">
        <f>SUM(F224:F226)</f>
        <v>533182.82332000008</v>
      </c>
      <c r="G223" s="326"/>
      <c r="H223" s="326"/>
      <c r="I223" s="326"/>
      <c r="J223" s="327"/>
      <c r="K223" s="325">
        <f>SUM(K224:K226)</f>
        <v>492954.55469000002</v>
      </c>
      <c r="L223" s="326"/>
      <c r="M223" s="326"/>
      <c r="N223" s="326"/>
      <c r="O223" s="327"/>
      <c r="P223" s="325">
        <f>SUM(P224:P226)</f>
        <v>521409.70409000001</v>
      </c>
      <c r="Q223" s="326"/>
      <c r="R223" s="326"/>
      <c r="S223" s="326"/>
      <c r="T223" s="327"/>
      <c r="U223" s="11">
        <f>SUM(U224:U226)</f>
        <v>523374</v>
      </c>
      <c r="V223" s="11">
        <f>SUM(V224:V226)</f>
        <v>523374</v>
      </c>
      <c r="W223" s="340"/>
      <c r="X223" s="352"/>
      <c r="Y223" s="3" cm="1">
        <f t="array" ref="Y223:AC223">K223-'[1]Приложение 1 (ред.4)'!K205:O205</f>
        <v>22839.65134000004</v>
      </c>
      <c r="Z223" s="31">
        <v>492954.55469000002</v>
      </c>
      <c r="AA223" s="3">
        <v>492954.55469000002</v>
      </c>
      <c r="AB223" s="3">
        <v>492954.55469000002</v>
      </c>
      <c r="AC223" s="3">
        <v>492954.55469000002</v>
      </c>
      <c r="AD223" s="3"/>
      <c r="AE223" s="3"/>
    </row>
    <row r="224" spans="1:31" ht="48.75" customHeight="1" x14ac:dyDescent="0.25">
      <c r="A224" s="331"/>
      <c r="B224" s="332"/>
      <c r="C224" s="333"/>
      <c r="D224" s="19" t="s">
        <v>78</v>
      </c>
      <c r="E224" s="36">
        <f t="shared" ref="E224:E226" si="23">SUM(F224:V224)</f>
        <v>8742.3195000000014</v>
      </c>
      <c r="F224" s="325">
        <f>F172</f>
        <v>8742.3195000000014</v>
      </c>
      <c r="G224" s="326"/>
      <c r="H224" s="326"/>
      <c r="I224" s="326"/>
      <c r="J224" s="327"/>
      <c r="K224" s="325">
        <f>K172</f>
        <v>0</v>
      </c>
      <c r="L224" s="326"/>
      <c r="M224" s="326"/>
      <c r="N224" s="326"/>
      <c r="O224" s="327"/>
      <c r="P224" s="325">
        <f>P172</f>
        <v>0</v>
      </c>
      <c r="Q224" s="326"/>
      <c r="R224" s="326"/>
      <c r="S224" s="326"/>
      <c r="T224" s="327"/>
      <c r="U224" s="11">
        <f>U172</f>
        <v>0</v>
      </c>
      <c r="V224" s="11">
        <f>V172</f>
        <v>0</v>
      </c>
      <c r="W224" s="340"/>
      <c r="X224" s="353"/>
      <c r="Y224" s="3" cm="1">
        <f t="array" ref="Y224:AC224">K224-'[1]Приложение 1 (ред.4)'!K206:O206</f>
        <v>0</v>
      </c>
      <c r="Z224" s="31">
        <v>0</v>
      </c>
      <c r="AA224" s="3">
        <v>0</v>
      </c>
      <c r="AB224" s="3">
        <v>0</v>
      </c>
      <c r="AC224" s="3">
        <v>0</v>
      </c>
      <c r="AD224" s="3"/>
      <c r="AE224" s="3"/>
    </row>
    <row r="225" spans="1:31" ht="47.25" x14ac:dyDescent="0.25">
      <c r="A225" s="331"/>
      <c r="B225" s="332"/>
      <c r="C225" s="333"/>
      <c r="D225" s="20" t="s">
        <v>13</v>
      </c>
      <c r="E225" s="36">
        <f t="shared" si="23"/>
        <v>36951.943209999998</v>
      </c>
      <c r="F225" s="325">
        <f>F186+F173+F35+F221</f>
        <v>20579.110499999999</v>
      </c>
      <c r="G225" s="326"/>
      <c r="H225" s="326"/>
      <c r="I225" s="326"/>
      <c r="J225" s="327"/>
      <c r="K225" s="325">
        <f>K221+K186+K173+K35</f>
        <v>16372.832710000001</v>
      </c>
      <c r="L225" s="326"/>
      <c r="M225" s="326"/>
      <c r="N225" s="326"/>
      <c r="O225" s="327"/>
      <c r="P225" s="325">
        <f>P186+P173+P35+P40</f>
        <v>0</v>
      </c>
      <c r="Q225" s="326"/>
      <c r="R225" s="326"/>
      <c r="S225" s="326"/>
      <c r="T225" s="327"/>
      <c r="U225" s="11">
        <f>U186+U173+U35</f>
        <v>0</v>
      </c>
      <c r="V225" s="11">
        <f>V186+V173+V35</f>
        <v>0</v>
      </c>
      <c r="W225" s="340"/>
      <c r="X225" s="353"/>
      <c r="Y225" s="3" cm="1">
        <f t="array" ref="Y225:AC225">K225-'[1]Приложение 1 (ред.4)'!K207:O207</f>
        <v>16372.832710000001</v>
      </c>
      <c r="Z225" s="31">
        <v>16372.832710000001</v>
      </c>
      <c r="AA225" s="3">
        <v>16372.832710000001</v>
      </c>
      <c r="AB225" s="3">
        <v>16372.832710000001</v>
      </c>
      <c r="AC225" s="3">
        <v>16372.832710000001</v>
      </c>
      <c r="AD225" s="3"/>
      <c r="AE225" s="3"/>
    </row>
    <row r="226" spans="1:31" ht="49.5" customHeight="1" x14ac:dyDescent="0.25">
      <c r="A226" s="334"/>
      <c r="B226" s="335"/>
      <c r="C226" s="336"/>
      <c r="D226" s="20" t="s">
        <v>14</v>
      </c>
      <c r="E226" s="36">
        <f t="shared" si="23"/>
        <v>2548600.8193899998</v>
      </c>
      <c r="F226" s="325">
        <f>F187+F174+F36+F222</f>
        <v>503861.39332000003</v>
      </c>
      <c r="G226" s="326"/>
      <c r="H226" s="326"/>
      <c r="I226" s="326"/>
      <c r="J226" s="327"/>
      <c r="K226" s="325">
        <f>K187+K174+K36</f>
        <v>476581.72198000003</v>
      </c>
      <c r="L226" s="326"/>
      <c r="M226" s="326"/>
      <c r="N226" s="326"/>
      <c r="O226" s="327"/>
      <c r="P226" s="325">
        <f>P187+P174+P36</f>
        <v>521409.70409000001</v>
      </c>
      <c r="Q226" s="326"/>
      <c r="R226" s="326"/>
      <c r="S226" s="326"/>
      <c r="T226" s="327"/>
      <c r="U226" s="11">
        <f>U187+U174+U36</f>
        <v>523374</v>
      </c>
      <c r="V226" s="11">
        <f>V187+V174+V36</f>
        <v>523374</v>
      </c>
      <c r="W226" s="341"/>
      <c r="X226" s="354"/>
      <c r="Y226" s="3" cm="1">
        <f t="array" ref="Y226:AC226">K226-'[1]Приложение 1 (ред.4)'!K208:O208</f>
        <v>6466.8186300000525</v>
      </c>
      <c r="Z226" s="31">
        <v>476581.72198000003</v>
      </c>
      <c r="AA226" s="3">
        <v>476581.72198000003</v>
      </c>
      <c r="AB226" s="3">
        <v>476581.72198000003</v>
      </c>
      <c r="AC226" s="3">
        <v>476581.72198000003</v>
      </c>
      <c r="AD226" s="3"/>
      <c r="AE226" s="3"/>
    </row>
    <row r="227" spans="1:31" ht="11.25" customHeight="1" x14ac:dyDescent="0.25">
      <c r="A227" s="47"/>
      <c r="B227" s="47"/>
      <c r="C227" s="47"/>
      <c r="D227" s="48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59" t="s">
        <v>182</v>
      </c>
      <c r="Y227" s="3" cm="1">
        <f t="array" ref="Y227:AC227">K227-'[1]Приложение 1 (ред.4)'!K209:O209</f>
        <v>0</v>
      </c>
      <c r="Z227" s="2">
        <v>0</v>
      </c>
      <c r="AA227" s="2">
        <v>0</v>
      </c>
      <c r="AB227" s="2">
        <v>0</v>
      </c>
      <c r="AC227" s="2">
        <v>0</v>
      </c>
      <c r="AE227" s="3"/>
    </row>
    <row r="228" spans="1:31" ht="51" customHeight="1" x14ac:dyDescent="0.3">
      <c r="A228" s="51"/>
      <c r="B228" s="324" t="s">
        <v>80</v>
      </c>
      <c r="C228" s="324"/>
      <c r="D228" s="324"/>
      <c r="E228" s="52"/>
      <c r="F228" s="53"/>
      <c r="G228" s="53"/>
      <c r="H228" s="54"/>
      <c r="I228" s="54"/>
      <c r="J228" s="54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324" t="s">
        <v>81</v>
      </c>
      <c r="V228" s="324"/>
      <c r="W228" s="324"/>
      <c r="Y228" s="3" cm="1">
        <f t="array" ref="Y228:AC228">K228-'[1]Приложение 1 (ред.4)'!K210:O210</f>
        <v>0</v>
      </c>
      <c r="Z228" s="2">
        <v>0</v>
      </c>
      <c r="AA228" s="2">
        <v>0</v>
      </c>
      <c r="AB228" s="2">
        <v>0</v>
      </c>
      <c r="AC228" s="2">
        <v>0</v>
      </c>
      <c r="AE228" s="3"/>
    </row>
    <row r="229" spans="1:31" ht="20.25" customHeight="1" x14ac:dyDescent="0.25">
      <c r="AE229" s="3"/>
    </row>
    <row r="230" spans="1:31" x14ac:dyDescent="0.25">
      <c r="AE230" s="3"/>
    </row>
  </sheetData>
  <mergeCells count="791">
    <mergeCell ref="K7:O7"/>
    <mergeCell ref="P7:T7"/>
    <mergeCell ref="F8:J8"/>
    <mergeCell ref="K8:O8"/>
    <mergeCell ref="P8:T8"/>
    <mergeCell ref="A9:W9"/>
    <mergeCell ref="U1:W1"/>
    <mergeCell ref="U3:X3"/>
    <mergeCell ref="A4:X4"/>
    <mergeCell ref="A6:A7"/>
    <mergeCell ref="B6:B7"/>
    <mergeCell ref="D6:D7"/>
    <mergeCell ref="F6:V6"/>
    <mergeCell ref="W6:W7"/>
    <mergeCell ref="X6:X7"/>
    <mergeCell ref="F7:J7"/>
    <mergeCell ref="W10:W12"/>
    <mergeCell ref="X10:X12"/>
    <mergeCell ref="F11:J11"/>
    <mergeCell ref="K11:O11"/>
    <mergeCell ref="P11:T11"/>
    <mergeCell ref="F12:J12"/>
    <mergeCell ref="K12:O12"/>
    <mergeCell ref="P12:T12"/>
    <mergeCell ref="A10:A12"/>
    <mergeCell ref="B10:B12"/>
    <mergeCell ref="C10:C12"/>
    <mergeCell ref="F10:J10"/>
    <mergeCell ref="K10:O10"/>
    <mergeCell ref="P10:T10"/>
    <mergeCell ref="W13:W15"/>
    <mergeCell ref="X13:X15"/>
    <mergeCell ref="F14:J14"/>
    <mergeCell ref="K14:O14"/>
    <mergeCell ref="P14:T14"/>
    <mergeCell ref="F15:J15"/>
    <mergeCell ref="K15:O15"/>
    <mergeCell ref="P15:T15"/>
    <mergeCell ref="A13:A18"/>
    <mergeCell ref="B13:B15"/>
    <mergeCell ref="C13:C15"/>
    <mergeCell ref="F13:J13"/>
    <mergeCell ref="K13:O13"/>
    <mergeCell ref="P13:T13"/>
    <mergeCell ref="B16:B18"/>
    <mergeCell ref="C16:C18"/>
    <mergeCell ref="D16:D18"/>
    <mergeCell ref="E16:E17"/>
    <mergeCell ref="A19:A21"/>
    <mergeCell ref="B19:B21"/>
    <mergeCell ref="C19:C21"/>
    <mergeCell ref="F19:J19"/>
    <mergeCell ref="K19:O19"/>
    <mergeCell ref="P19:T19"/>
    <mergeCell ref="W19:W21"/>
    <mergeCell ref="F16:F17"/>
    <mergeCell ref="G16:J16"/>
    <mergeCell ref="K16:K17"/>
    <mergeCell ref="L16:O16"/>
    <mergeCell ref="Q16:T16"/>
    <mergeCell ref="U16:U17"/>
    <mergeCell ref="X19:X21"/>
    <mergeCell ref="F20:J20"/>
    <mergeCell ref="K20:O20"/>
    <mergeCell ref="P20:T20"/>
    <mergeCell ref="F21:J21"/>
    <mergeCell ref="K21:O21"/>
    <mergeCell ref="P21:T21"/>
    <mergeCell ref="V16:V17"/>
    <mergeCell ref="W16:W18"/>
    <mergeCell ref="X16:X18"/>
    <mergeCell ref="A22:A27"/>
    <mergeCell ref="B22:B24"/>
    <mergeCell ref="C22:C24"/>
    <mergeCell ref="F22:J22"/>
    <mergeCell ref="K22:O22"/>
    <mergeCell ref="P22:T22"/>
    <mergeCell ref="B25:B27"/>
    <mergeCell ref="C25:C27"/>
    <mergeCell ref="D25:D27"/>
    <mergeCell ref="E25:E26"/>
    <mergeCell ref="K25:K26"/>
    <mergeCell ref="L25:O25"/>
    <mergeCell ref="Q25:T25"/>
    <mergeCell ref="U25:U26"/>
    <mergeCell ref="V25:V26"/>
    <mergeCell ref="W25:W27"/>
    <mergeCell ref="W22:W24"/>
    <mergeCell ref="X22:X27"/>
    <mergeCell ref="F23:J23"/>
    <mergeCell ref="K23:O23"/>
    <mergeCell ref="P23:T23"/>
    <mergeCell ref="F24:J24"/>
    <mergeCell ref="K24:O24"/>
    <mergeCell ref="P24:T24"/>
    <mergeCell ref="F25:F26"/>
    <mergeCell ref="G25:J25"/>
    <mergeCell ref="A34:C36"/>
    <mergeCell ref="F34:J34"/>
    <mergeCell ref="K34:O34"/>
    <mergeCell ref="P34:T34"/>
    <mergeCell ref="W34:W36"/>
    <mergeCell ref="X28:X33"/>
    <mergeCell ref="F29:J29"/>
    <mergeCell ref="K29:O29"/>
    <mergeCell ref="F30:J30"/>
    <mergeCell ref="K30:O30"/>
    <mergeCell ref="B31:B33"/>
    <mergeCell ref="C31:C33"/>
    <mergeCell ref="D31:D33"/>
    <mergeCell ref="E31:E32"/>
    <mergeCell ref="F31:F32"/>
    <mergeCell ref="A28:A33"/>
    <mergeCell ref="B28:B30"/>
    <mergeCell ref="C28:C30"/>
    <mergeCell ref="F28:J28"/>
    <mergeCell ref="K28:O28"/>
    <mergeCell ref="W28:W30"/>
    <mergeCell ref="G31:J31"/>
    <mergeCell ref="K31:K32"/>
    <mergeCell ref="L31:O31"/>
    <mergeCell ref="X34:X36"/>
    <mergeCell ref="F35:J35"/>
    <mergeCell ref="K35:O35"/>
    <mergeCell ref="P35:T35"/>
    <mergeCell ref="F36:J36"/>
    <mergeCell ref="K36:O36"/>
    <mergeCell ref="P36:T36"/>
    <mergeCell ref="U31:U32"/>
    <mergeCell ref="V31:V32"/>
    <mergeCell ref="W31:W33"/>
    <mergeCell ref="P31:P32"/>
    <mergeCell ref="A37:X37"/>
    <mergeCell ref="A38:A41"/>
    <mergeCell ref="B38:B41"/>
    <mergeCell ref="C38:C41"/>
    <mergeCell ref="F38:J38"/>
    <mergeCell ref="W38:W41"/>
    <mergeCell ref="X38:X41"/>
    <mergeCell ref="F39:J39"/>
    <mergeCell ref="K39:O39"/>
    <mergeCell ref="P39:T39"/>
    <mergeCell ref="W42:W48"/>
    <mergeCell ref="B43:B45"/>
    <mergeCell ref="C43:C45"/>
    <mergeCell ref="D43:D45"/>
    <mergeCell ref="E43:E44"/>
    <mergeCell ref="F43:F44"/>
    <mergeCell ref="F40:J40"/>
    <mergeCell ref="K40:O40"/>
    <mergeCell ref="P40:T40"/>
    <mergeCell ref="F41:J41"/>
    <mergeCell ref="K41:O41"/>
    <mergeCell ref="P41:T41"/>
    <mergeCell ref="K43:K44"/>
    <mergeCell ref="L43:O43"/>
    <mergeCell ref="Q43:T43"/>
    <mergeCell ref="U43:U44"/>
    <mergeCell ref="V43:V44"/>
    <mergeCell ref="C46:C48"/>
    <mergeCell ref="D46:D48"/>
    <mergeCell ref="E46:E47"/>
    <mergeCell ref="F46:F47"/>
    <mergeCell ref="K46:K47"/>
    <mergeCell ref="Q46:T46"/>
    <mergeCell ref="U46:U47"/>
    <mergeCell ref="V46:V47"/>
    <mergeCell ref="A49:A54"/>
    <mergeCell ref="B49:B51"/>
    <mergeCell ref="C49:C51"/>
    <mergeCell ref="F49:J49"/>
    <mergeCell ref="K49:O49"/>
    <mergeCell ref="P49:T49"/>
    <mergeCell ref="B52:B54"/>
    <mergeCell ref="A42:A48"/>
    <mergeCell ref="F42:J42"/>
    <mergeCell ref="K42:O42"/>
    <mergeCell ref="P42:T42"/>
    <mergeCell ref="C52:C54"/>
    <mergeCell ref="D52:D54"/>
    <mergeCell ref="E52:E53"/>
    <mergeCell ref="F52:F53"/>
    <mergeCell ref="G52:G53"/>
    <mergeCell ref="H52:H53"/>
    <mergeCell ref="X49:X51"/>
    <mergeCell ref="F50:J50"/>
    <mergeCell ref="K50:O50"/>
    <mergeCell ref="P50:T50"/>
    <mergeCell ref="F51:J51"/>
    <mergeCell ref="K51:O51"/>
    <mergeCell ref="P51:T51"/>
    <mergeCell ref="W51:W54"/>
    <mergeCell ref="I52:I53"/>
    <mergeCell ref="J52:J53"/>
    <mergeCell ref="U52:U53"/>
    <mergeCell ref="V52:V53"/>
    <mergeCell ref="F57:J57"/>
    <mergeCell ref="K57:O57"/>
    <mergeCell ref="F58:J58"/>
    <mergeCell ref="K58:O58"/>
    <mergeCell ref="K52:K53"/>
    <mergeCell ref="L52:O52"/>
    <mergeCell ref="Q52:T52"/>
    <mergeCell ref="F59:J59"/>
    <mergeCell ref="K59:O59"/>
    <mergeCell ref="F55:J55"/>
    <mergeCell ref="K55:O55"/>
    <mergeCell ref="F56:J56"/>
    <mergeCell ref="K56:O56"/>
    <mergeCell ref="F60:J60"/>
    <mergeCell ref="K60:O60"/>
    <mergeCell ref="A61:A65"/>
    <mergeCell ref="B61:B62"/>
    <mergeCell ref="C61:C62"/>
    <mergeCell ref="F61:J61"/>
    <mergeCell ref="K61:O61"/>
    <mergeCell ref="G63:G64"/>
    <mergeCell ref="W61:W65"/>
    <mergeCell ref="X61:X62"/>
    <mergeCell ref="F62:J62"/>
    <mergeCell ref="K62:O62"/>
    <mergeCell ref="P62:T62"/>
    <mergeCell ref="B63:B65"/>
    <mergeCell ref="C63:C65"/>
    <mergeCell ref="D63:D65"/>
    <mergeCell ref="E63:E64"/>
    <mergeCell ref="F63:F64"/>
    <mergeCell ref="U63:U64"/>
    <mergeCell ref="V63:V64"/>
    <mergeCell ref="F66:J66"/>
    <mergeCell ref="K66:O66"/>
    <mergeCell ref="A67:A80"/>
    <mergeCell ref="B67:B69"/>
    <mergeCell ref="C67:C77"/>
    <mergeCell ref="F67:J67"/>
    <mergeCell ref="K67:O67"/>
    <mergeCell ref="P67:T67"/>
    <mergeCell ref="H63:H64"/>
    <mergeCell ref="I63:I64"/>
    <mergeCell ref="J63:J64"/>
    <mergeCell ref="K63:K64"/>
    <mergeCell ref="L63:O63"/>
    <mergeCell ref="Q63:T63"/>
    <mergeCell ref="W67:W80"/>
    <mergeCell ref="K68:O68"/>
    <mergeCell ref="P68:T68"/>
    <mergeCell ref="F69:J69"/>
    <mergeCell ref="K69:O69"/>
    <mergeCell ref="P69:T69"/>
    <mergeCell ref="F70:J70"/>
    <mergeCell ref="K70:O70"/>
    <mergeCell ref="F71:J71"/>
    <mergeCell ref="K71:O71"/>
    <mergeCell ref="F75:J75"/>
    <mergeCell ref="K75:O75"/>
    <mergeCell ref="F76:J76"/>
    <mergeCell ref="K76:O76"/>
    <mergeCell ref="F77:J77"/>
    <mergeCell ref="K77:O77"/>
    <mergeCell ref="F72:J72"/>
    <mergeCell ref="K72:O72"/>
    <mergeCell ref="F73:J73"/>
    <mergeCell ref="K73:O73"/>
    <mergeCell ref="F74:J74"/>
    <mergeCell ref="K74:O74"/>
    <mergeCell ref="U78:U79"/>
    <mergeCell ref="V78:V79"/>
    <mergeCell ref="A81:A84"/>
    <mergeCell ref="F81:J81"/>
    <mergeCell ref="K81:O81"/>
    <mergeCell ref="P81:T81"/>
    <mergeCell ref="K82:K83"/>
    <mergeCell ref="L82:O82"/>
    <mergeCell ref="Q82:T82"/>
    <mergeCell ref="U82:U83"/>
    <mergeCell ref="H78:H79"/>
    <mergeCell ref="I78:I79"/>
    <mergeCell ref="J78:J79"/>
    <mergeCell ref="K78:K79"/>
    <mergeCell ref="L78:O78"/>
    <mergeCell ref="Q78:T78"/>
    <mergeCell ref="B78:B80"/>
    <mergeCell ref="C78:C80"/>
    <mergeCell ref="D78:D80"/>
    <mergeCell ref="E78:E79"/>
    <mergeCell ref="F78:F79"/>
    <mergeCell ref="G78:G79"/>
    <mergeCell ref="W81:W84"/>
    <mergeCell ref="B82:B84"/>
    <mergeCell ref="C82:C84"/>
    <mergeCell ref="D82:D84"/>
    <mergeCell ref="E82:E83"/>
    <mergeCell ref="F82:F83"/>
    <mergeCell ref="G82:G83"/>
    <mergeCell ref="H82:H83"/>
    <mergeCell ref="I82:I83"/>
    <mergeCell ref="J82:J83"/>
    <mergeCell ref="V82:V83"/>
    <mergeCell ref="F85:J85"/>
    <mergeCell ref="K85:O85"/>
    <mergeCell ref="P85:T85"/>
    <mergeCell ref="A86:A95"/>
    <mergeCell ref="B86:B87"/>
    <mergeCell ref="C86:C87"/>
    <mergeCell ref="F86:J86"/>
    <mergeCell ref="K90:O90"/>
    <mergeCell ref="F91:J91"/>
    <mergeCell ref="B93:B95"/>
    <mergeCell ref="C93:C95"/>
    <mergeCell ref="D93:D95"/>
    <mergeCell ref="E93:E94"/>
    <mergeCell ref="W86:W95"/>
    <mergeCell ref="X86:X87"/>
    <mergeCell ref="F87:J87"/>
    <mergeCell ref="K87:O87"/>
    <mergeCell ref="P87:T87"/>
    <mergeCell ref="F88:J88"/>
    <mergeCell ref="K88:O88"/>
    <mergeCell ref="F89:J89"/>
    <mergeCell ref="K89:O89"/>
    <mergeCell ref="F90:J90"/>
    <mergeCell ref="K91:O91"/>
    <mergeCell ref="F92:J92"/>
    <mergeCell ref="K92:O92"/>
    <mergeCell ref="F93:F94"/>
    <mergeCell ref="G93:G94"/>
    <mergeCell ref="H93:H94"/>
    <mergeCell ref="V93:V94"/>
    <mergeCell ref="I93:I94"/>
    <mergeCell ref="J93:J94"/>
    <mergeCell ref="K93:K94"/>
    <mergeCell ref="L93:O93"/>
    <mergeCell ref="Q93:T93"/>
    <mergeCell ref="U93:U94"/>
    <mergeCell ref="F96:J96"/>
    <mergeCell ref="K96:O96"/>
    <mergeCell ref="P96:T96"/>
    <mergeCell ref="A97:A112"/>
    <mergeCell ref="B97:B99"/>
    <mergeCell ref="C97:C99"/>
    <mergeCell ref="F97:J97"/>
    <mergeCell ref="K97:O97"/>
    <mergeCell ref="P97:T97"/>
    <mergeCell ref="F105:J105"/>
    <mergeCell ref="K105:O105"/>
    <mergeCell ref="F106:J106"/>
    <mergeCell ref="K106:O106"/>
    <mergeCell ref="F107:J107"/>
    <mergeCell ref="K107:O107"/>
    <mergeCell ref="F102:J102"/>
    <mergeCell ref="K102:O102"/>
    <mergeCell ref="F103:J103"/>
    <mergeCell ref="K103:O103"/>
    <mergeCell ref="F104:J104"/>
    <mergeCell ref="K104:O104"/>
    <mergeCell ref="F108:J108"/>
    <mergeCell ref="K108:O108"/>
    <mergeCell ref="F109:J109"/>
    <mergeCell ref="B110:B112"/>
    <mergeCell ref="C110:C112"/>
    <mergeCell ref="D110:D112"/>
    <mergeCell ref="E110:E111"/>
    <mergeCell ref="F110:F111"/>
    <mergeCell ref="G110:G111"/>
    <mergeCell ref="AD110:AD111"/>
    <mergeCell ref="A113:A121"/>
    <mergeCell ref="F113:J113"/>
    <mergeCell ref="K113:O113"/>
    <mergeCell ref="P113:T113"/>
    <mergeCell ref="F114:J114"/>
    <mergeCell ref="K114:O114"/>
    <mergeCell ref="F115:J115"/>
    <mergeCell ref="H110:H111"/>
    <mergeCell ref="I110:I111"/>
    <mergeCell ref="J110:J111"/>
    <mergeCell ref="K110:K111"/>
    <mergeCell ref="L110:O110"/>
    <mergeCell ref="Q110:T110"/>
    <mergeCell ref="W97:W121"/>
    <mergeCell ref="X97:X99"/>
    <mergeCell ref="F98:J98"/>
    <mergeCell ref="K98:O98"/>
    <mergeCell ref="F99:J99"/>
    <mergeCell ref="K99:O99"/>
    <mergeCell ref="F100:J100"/>
    <mergeCell ref="K100:O100"/>
    <mergeCell ref="F101:J101"/>
    <mergeCell ref="K101:O101"/>
    <mergeCell ref="K115:O115"/>
    <mergeCell ref="F116:J116"/>
    <mergeCell ref="K116:O116"/>
    <mergeCell ref="K109:O109"/>
    <mergeCell ref="F117:J117"/>
    <mergeCell ref="K117:O117"/>
    <mergeCell ref="F118:J118"/>
    <mergeCell ref="K118:O118"/>
    <mergeCell ref="U110:U111"/>
    <mergeCell ref="V110:V111"/>
    <mergeCell ref="U119:U120"/>
    <mergeCell ref="V119:V120"/>
    <mergeCell ref="A122:A137"/>
    <mergeCell ref="F122:J122"/>
    <mergeCell ref="K122:O122"/>
    <mergeCell ref="P122:T122"/>
    <mergeCell ref="K127:O127"/>
    <mergeCell ref="F128:J128"/>
    <mergeCell ref="K128:O128"/>
    <mergeCell ref="F129:J129"/>
    <mergeCell ref="H119:H120"/>
    <mergeCell ref="I119:I120"/>
    <mergeCell ref="J119:J120"/>
    <mergeCell ref="K119:K120"/>
    <mergeCell ref="L119:O119"/>
    <mergeCell ref="Q119:T119"/>
    <mergeCell ref="B119:B121"/>
    <mergeCell ref="C119:C121"/>
    <mergeCell ref="D119:D121"/>
    <mergeCell ref="E119:E120"/>
    <mergeCell ref="F119:F120"/>
    <mergeCell ref="G119:G120"/>
    <mergeCell ref="K129:O129"/>
    <mergeCell ref="F130:J130"/>
    <mergeCell ref="K130:O130"/>
    <mergeCell ref="F131:J131"/>
    <mergeCell ref="K131:O131"/>
    <mergeCell ref="F132:J132"/>
    <mergeCell ref="K132:O132"/>
    <mergeCell ref="W122:W137"/>
    <mergeCell ref="F123:J123"/>
    <mergeCell ref="K123:O123"/>
    <mergeCell ref="F124:J124"/>
    <mergeCell ref="K124:O124"/>
    <mergeCell ref="F125:J125"/>
    <mergeCell ref="K125:O125"/>
    <mergeCell ref="F126:J126"/>
    <mergeCell ref="K126:O126"/>
    <mergeCell ref="F127:J127"/>
    <mergeCell ref="F133:J133"/>
    <mergeCell ref="K133:O133"/>
    <mergeCell ref="F134:J134"/>
    <mergeCell ref="K134:O134"/>
    <mergeCell ref="B135:B137"/>
    <mergeCell ref="C135:C137"/>
    <mergeCell ref="D135:D137"/>
    <mergeCell ref="E135:E136"/>
    <mergeCell ref="F135:F136"/>
    <mergeCell ref="G135:G136"/>
    <mergeCell ref="U135:U136"/>
    <mergeCell ref="V135:V136"/>
    <mergeCell ref="A138:A140"/>
    <mergeCell ref="B138:B140"/>
    <mergeCell ref="C138:C140"/>
    <mergeCell ref="D138:D140"/>
    <mergeCell ref="F138:J138"/>
    <mergeCell ref="K138:O138"/>
    <mergeCell ref="H135:H136"/>
    <mergeCell ref="I135:I136"/>
    <mergeCell ref="J135:J136"/>
    <mergeCell ref="K135:K136"/>
    <mergeCell ref="L135:O135"/>
    <mergeCell ref="Q135:T135"/>
    <mergeCell ref="F141:J141"/>
    <mergeCell ref="K141:O141"/>
    <mergeCell ref="A142:A145"/>
    <mergeCell ref="B142:B145"/>
    <mergeCell ref="C142:C145"/>
    <mergeCell ref="P142:T142"/>
    <mergeCell ref="W138:W140"/>
    <mergeCell ref="X138:X140"/>
    <mergeCell ref="F139:J139"/>
    <mergeCell ref="K139:O139"/>
    <mergeCell ref="F140:J140"/>
    <mergeCell ref="K140:O140"/>
    <mergeCell ref="X146:X159"/>
    <mergeCell ref="P147:T147"/>
    <mergeCell ref="W147:W152"/>
    <mergeCell ref="P148:T148"/>
    <mergeCell ref="P149:T149"/>
    <mergeCell ref="B150:B152"/>
    <mergeCell ref="C150:C152"/>
    <mergeCell ref="D150:D152"/>
    <mergeCell ref="E150:E151"/>
    <mergeCell ref="F150:F151"/>
    <mergeCell ref="W142:W146"/>
    <mergeCell ref="P143:T143"/>
    <mergeCell ref="P144:T144"/>
    <mergeCell ref="P145:T145"/>
    <mergeCell ref="B146:B149"/>
    <mergeCell ref="C146:C149"/>
    <mergeCell ref="P146:T146"/>
    <mergeCell ref="K150:K151"/>
    <mergeCell ref="P150:T151"/>
    <mergeCell ref="U150:U152"/>
    <mergeCell ref="V150:V152"/>
    <mergeCell ref="P152:T152"/>
    <mergeCell ref="A153:A159"/>
    <mergeCell ref="B153:B156"/>
    <mergeCell ref="C153:C156"/>
    <mergeCell ref="P153:T153"/>
    <mergeCell ref="P157:T158"/>
    <mergeCell ref="U157:U159"/>
    <mergeCell ref="V157:V159"/>
    <mergeCell ref="A146:A152"/>
    <mergeCell ref="P159:T159"/>
    <mergeCell ref="A160:A163"/>
    <mergeCell ref="B160:B163"/>
    <mergeCell ref="C160:C163"/>
    <mergeCell ref="F160:J160"/>
    <mergeCell ref="K160:O160"/>
    <mergeCell ref="P160:T160"/>
    <mergeCell ref="W153:W159"/>
    <mergeCell ref="P154:T154"/>
    <mergeCell ref="P155:T155"/>
    <mergeCell ref="P156:T156"/>
    <mergeCell ref="B157:B159"/>
    <mergeCell ref="C157:C159"/>
    <mergeCell ref="D157:D159"/>
    <mergeCell ref="E157:E158"/>
    <mergeCell ref="F157:F158"/>
    <mergeCell ref="K157:K158"/>
    <mergeCell ref="W160:W163"/>
    <mergeCell ref="F161:J161"/>
    <mergeCell ref="K161:O161"/>
    <mergeCell ref="P161:T161"/>
    <mergeCell ref="F162:J162"/>
    <mergeCell ref="K162:O162"/>
    <mergeCell ref="P162:T162"/>
    <mergeCell ref="F163:J163"/>
    <mergeCell ref="K163:O163"/>
    <mergeCell ref="P163:T163"/>
    <mergeCell ref="W164:W170"/>
    <mergeCell ref="X164:X170"/>
    <mergeCell ref="F165:J165"/>
    <mergeCell ref="K165:O165"/>
    <mergeCell ref="P165:T165"/>
    <mergeCell ref="F166:J166"/>
    <mergeCell ref="K166:O166"/>
    <mergeCell ref="P166:T166"/>
    <mergeCell ref="F167:J167"/>
    <mergeCell ref="K167:O167"/>
    <mergeCell ref="F164:J164"/>
    <mergeCell ref="K164:O164"/>
    <mergeCell ref="P164:T164"/>
    <mergeCell ref="P167:T167"/>
    <mergeCell ref="U168:U169"/>
    <mergeCell ref="V168:V169"/>
    <mergeCell ref="A171:C174"/>
    <mergeCell ref="F171:J171"/>
    <mergeCell ref="K171:O171"/>
    <mergeCell ref="P171:T171"/>
    <mergeCell ref="P174:T174"/>
    <mergeCell ref="E168:E169"/>
    <mergeCell ref="F168:F169"/>
    <mergeCell ref="G168:J168"/>
    <mergeCell ref="K168:K169"/>
    <mergeCell ref="L168:O168"/>
    <mergeCell ref="Q168:T168"/>
    <mergeCell ref="A164:A170"/>
    <mergeCell ref="B164:B167"/>
    <mergeCell ref="C164:C167"/>
    <mergeCell ref="B168:B170"/>
    <mergeCell ref="C168:C170"/>
    <mergeCell ref="D168:D170"/>
    <mergeCell ref="W171:W174"/>
    <mergeCell ref="X171:X174"/>
    <mergeCell ref="F172:J172"/>
    <mergeCell ref="K172:O172"/>
    <mergeCell ref="P172:T172"/>
    <mergeCell ref="F173:J173"/>
    <mergeCell ref="K173:O173"/>
    <mergeCell ref="P173:T173"/>
    <mergeCell ref="F174:J174"/>
    <mergeCell ref="K174:O174"/>
    <mergeCell ref="X176:X178"/>
    <mergeCell ref="F177:J177"/>
    <mergeCell ref="K177:O177"/>
    <mergeCell ref="P177:T177"/>
    <mergeCell ref="F178:J178"/>
    <mergeCell ref="K178:O178"/>
    <mergeCell ref="P178:T178"/>
    <mergeCell ref="A175:W175"/>
    <mergeCell ref="A176:A178"/>
    <mergeCell ref="B176:B178"/>
    <mergeCell ref="C176:C178"/>
    <mergeCell ref="F176:J176"/>
    <mergeCell ref="K176:O176"/>
    <mergeCell ref="P176:T176"/>
    <mergeCell ref="W176:W178"/>
    <mergeCell ref="A182:A184"/>
    <mergeCell ref="B182:B184"/>
    <mergeCell ref="C182:C184"/>
    <mergeCell ref="F182:J182"/>
    <mergeCell ref="K182:O182"/>
    <mergeCell ref="P182:T182"/>
    <mergeCell ref="W179:W181"/>
    <mergeCell ref="X179:X181"/>
    <mergeCell ref="F180:J180"/>
    <mergeCell ref="K180:O180"/>
    <mergeCell ref="P180:T180"/>
    <mergeCell ref="F181:J181"/>
    <mergeCell ref="K181:O181"/>
    <mergeCell ref="P181:T181"/>
    <mergeCell ref="A179:A181"/>
    <mergeCell ref="B179:B181"/>
    <mergeCell ref="C179:C181"/>
    <mergeCell ref="F179:J179"/>
    <mergeCell ref="K179:O179"/>
    <mergeCell ref="P179:T179"/>
    <mergeCell ref="X185:X187"/>
    <mergeCell ref="F186:J186"/>
    <mergeCell ref="K186:O186"/>
    <mergeCell ref="P186:T186"/>
    <mergeCell ref="F187:J187"/>
    <mergeCell ref="W182:W184"/>
    <mergeCell ref="X182:X184"/>
    <mergeCell ref="F183:J183"/>
    <mergeCell ref="K183:O183"/>
    <mergeCell ref="P183:T183"/>
    <mergeCell ref="F184:J184"/>
    <mergeCell ref="K184:O184"/>
    <mergeCell ref="P184:T184"/>
    <mergeCell ref="K187:O187"/>
    <mergeCell ref="P187:T187"/>
    <mergeCell ref="A188:W188"/>
    <mergeCell ref="A189:A190"/>
    <mergeCell ref="B189:B190"/>
    <mergeCell ref="C189:C190"/>
    <mergeCell ref="F189:J189"/>
    <mergeCell ref="K189:O189"/>
    <mergeCell ref="P189:T189"/>
    <mergeCell ref="W189:W190"/>
    <mergeCell ref="A185:C187"/>
    <mergeCell ref="F185:J185"/>
    <mergeCell ref="K185:O185"/>
    <mergeCell ref="P185:T185"/>
    <mergeCell ref="W185:W187"/>
    <mergeCell ref="F190:J190"/>
    <mergeCell ref="K190:O190"/>
    <mergeCell ref="P190:T190"/>
    <mergeCell ref="A191:A195"/>
    <mergeCell ref="B191:B192"/>
    <mergeCell ref="C191:C192"/>
    <mergeCell ref="F191:J191"/>
    <mergeCell ref="K191:O191"/>
    <mergeCell ref="P191:T191"/>
    <mergeCell ref="K193:O194"/>
    <mergeCell ref="A196:A200"/>
    <mergeCell ref="B196:B197"/>
    <mergeCell ref="C196:C197"/>
    <mergeCell ref="F196:J196"/>
    <mergeCell ref="K196:O196"/>
    <mergeCell ref="B198:B200"/>
    <mergeCell ref="C198:C200"/>
    <mergeCell ref="D198:D200"/>
    <mergeCell ref="E198:E199"/>
    <mergeCell ref="F198:F199"/>
    <mergeCell ref="G198:J198"/>
    <mergeCell ref="K198:O199"/>
    <mergeCell ref="P198:T199"/>
    <mergeCell ref="W191:W195"/>
    <mergeCell ref="F192:J192"/>
    <mergeCell ref="K192:O192"/>
    <mergeCell ref="P192:T192"/>
    <mergeCell ref="B193:B195"/>
    <mergeCell ref="C193:C195"/>
    <mergeCell ref="D193:D195"/>
    <mergeCell ref="E193:E194"/>
    <mergeCell ref="F193:F194"/>
    <mergeCell ref="G193:J193"/>
    <mergeCell ref="P193:T194"/>
    <mergeCell ref="U193:U194"/>
    <mergeCell ref="V193:V194"/>
    <mergeCell ref="K195:O195"/>
    <mergeCell ref="P195:T196"/>
    <mergeCell ref="U198:U199"/>
    <mergeCell ref="V198:V199"/>
    <mergeCell ref="K200:O200"/>
    <mergeCell ref="P200:T200"/>
    <mergeCell ref="W196:W200"/>
    <mergeCell ref="F197:J197"/>
    <mergeCell ref="K197:O197"/>
    <mergeCell ref="P197:T197"/>
    <mergeCell ref="A206:A208"/>
    <mergeCell ref="B206:B208"/>
    <mergeCell ref="C206:C208"/>
    <mergeCell ref="F206:J206"/>
    <mergeCell ref="K206:O206"/>
    <mergeCell ref="P206:T206"/>
    <mergeCell ref="W201:W205"/>
    <mergeCell ref="F202:J202"/>
    <mergeCell ref="K202:O202"/>
    <mergeCell ref="P202:T202"/>
    <mergeCell ref="B203:B205"/>
    <mergeCell ref="C203:C205"/>
    <mergeCell ref="D203:D205"/>
    <mergeCell ref="E203:E204"/>
    <mergeCell ref="F203:F204"/>
    <mergeCell ref="G203:J203"/>
    <mergeCell ref="A201:A205"/>
    <mergeCell ref="B201:B202"/>
    <mergeCell ref="C201:C202"/>
    <mergeCell ref="F201:J201"/>
    <mergeCell ref="K201:O201"/>
    <mergeCell ref="P201:T201"/>
    <mergeCell ref="K203:O204"/>
    <mergeCell ref="P203:T204"/>
    <mergeCell ref="W206:W208"/>
    <mergeCell ref="F207:J207"/>
    <mergeCell ref="K207:O207"/>
    <mergeCell ref="P207:T207"/>
    <mergeCell ref="F208:J208"/>
    <mergeCell ref="K208:O208"/>
    <mergeCell ref="P208:T208"/>
    <mergeCell ref="U203:U204"/>
    <mergeCell ref="V203:V204"/>
    <mergeCell ref="K205:O205"/>
    <mergeCell ref="P205:T205"/>
    <mergeCell ref="A215:A219"/>
    <mergeCell ref="B215:B216"/>
    <mergeCell ref="C215:C216"/>
    <mergeCell ref="F215:J215"/>
    <mergeCell ref="K215:O215"/>
    <mergeCell ref="W209:W214"/>
    <mergeCell ref="F210:J210"/>
    <mergeCell ref="K210:O210"/>
    <mergeCell ref="P210:T210"/>
    <mergeCell ref="F211:J211"/>
    <mergeCell ref="K211:O211"/>
    <mergeCell ref="P211:T211"/>
    <mergeCell ref="F212:F213"/>
    <mergeCell ref="G212:J212"/>
    <mergeCell ref="K212:O213"/>
    <mergeCell ref="A209:A214"/>
    <mergeCell ref="B209:B211"/>
    <mergeCell ref="C209:C211"/>
    <mergeCell ref="F209:J209"/>
    <mergeCell ref="K209:O209"/>
    <mergeCell ref="P209:T209"/>
    <mergeCell ref="B212:B214"/>
    <mergeCell ref="C212:C214"/>
    <mergeCell ref="D212:D214"/>
    <mergeCell ref="B217:B219"/>
    <mergeCell ref="C217:C219"/>
    <mergeCell ref="D217:D219"/>
    <mergeCell ref="E217:E218"/>
    <mergeCell ref="F217:F218"/>
    <mergeCell ref="P212:T213"/>
    <mergeCell ref="U212:U213"/>
    <mergeCell ref="V212:V213"/>
    <mergeCell ref="K214:O214"/>
    <mergeCell ref="P214:T214"/>
    <mergeCell ref="E212:E213"/>
    <mergeCell ref="G217:J217"/>
    <mergeCell ref="K217:O218"/>
    <mergeCell ref="P217:T218"/>
    <mergeCell ref="U217:U218"/>
    <mergeCell ref="V217:V218"/>
    <mergeCell ref="K219:O219"/>
    <mergeCell ref="P219:T219"/>
    <mergeCell ref="P215:T215"/>
    <mergeCell ref="W215:W219"/>
    <mergeCell ref="F216:J216"/>
    <mergeCell ref="K216:O216"/>
    <mergeCell ref="P216:T216"/>
    <mergeCell ref="X223:X226"/>
    <mergeCell ref="F224:J224"/>
    <mergeCell ref="K224:O224"/>
    <mergeCell ref="P224:T224"/>
    <mergeCell ref="F225:J225"/>
    <mergeCell ref="U228:W228"/>
    <mergeCell ref="K225:O225"/>
    <mergeCell ref="P225:T225"/>
    <mergeCell ref="F226:J226"/>
    <mergeCell ref="K226:O226"/>
    <mergeCell ref="P226:T226"/>
    <mergeCell ref="B228:D228"/>
    <mergeCell ref="P222:T222"/>
    <mergeCell ref="A223:C226"/>
    <mergeCell ref="F223:J223"/>
    <mergeCell ref="K223:O223"/>
    <mergeCell ref="P223:T223"/>
    <mergeCell ref="A220:C222"/>
    <mergeCell ref="F220:J220"/>
    <mergeCell ref="K220:O220"/>
    <mergeCell ref="P220:T220"/>
    <mergeCell ref="W220:W226"/>
    <mergeCell ref="F221:J221"/>
    <mergeCell ref="K221:O221"/>
    <mergeCell ref="P221:T221"/>
    <mergeCell ref="F222:J222"/>
    <mergeCell ref="K222:O222"/>
  </mergeCells>
  <printOptions horizontalCentered="1"/>
  <pageMargins left="0.23622047244094491" right="0.23622047244094491" top="0.55118110236220474" bottom="0.59055118110236227" header="0.31496062992125984" footer="0.31496062992125984"/>
  <pageSetup paperSize="9" scale="43" fitToHeight="10" orientation="landscape" r:id="rId1"/>
  <headerFooter differentFirst="1">
    <oddHeader>&amp;C&amp;14&amp;P</oddHeader>
  </headerFooter>
  <rowBreaks count="6" manualBreakCount="6">
    <brk id="36" max="16383" man="1"/>
    <brk id="81" max="25" man="1"/>
    <brk id="137" max="25" man="1"/>
    <brk id="167" max="25" man="1"/>
    <brk id="187" max="25" man="1"/>
    <brk id="222" max="2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2"/>
  <sheetViews>
    <sheetView view="pageBreakPreview" topLeftCell="A2" zoomScaleNormal="70" zoomScaleSheetLayoutView="100" zoomScalePageLayoutView="55" workbookViewId="0">
      <selection activeCell="R80" sqref="R80"/>
    </sheetView>
  </sheetViews>
  <sheetFormatPr defaultColWidth="9.140625" defaultRowHeight="15.75" x14ac:dyDescent="0.25"/>
  <cols>
    <col min="1" max="1" width="8.7109375" style="1" customWidth="1"/>
    <col min="2" max="2" width="60.85546875" style="2" customWidth="1"/>
    <col min="3" max="3" width="17.85546875" style="2" customWidth="1"/>
    <col min="4" max="4" width="22.5703125" style="2" customWidth="1"/>
    <col min="5" max="5" width="26.28515625" style="2" customWidth="1"/>
    <col min="6" max="6" width="15.85546875" style="3" customWidth="1"/>
    <col min="7" max="10" width="9.28515625" style="3" hidden="1" customWidth="1"/>
    <col min="11" max="11" width="16.42578125" style="3" bestFit="1" customWidth="1"/>
    <col min="12" max="12" width="8.7109375" style="3" bestFit="1" customWidth="1"/>
    <col min="13" max="13" width="11.42578125" style="3" bestFit="1" customWidth="1"/>
    <col min="14" max="15" width="9.28515625" style="3" bestFit="1" customWidth="1"/>
    <col min="16" max="18" width="19.7109375" style="3" customWidth="1"/>
    <col min="19" max="19" width="36.140625" style="50" customWidth="1"/>
    <col min="20" max="20" width="46.7109375" style="4" hidden="1" customWidth="1"/>
    <col min="21" max="21" width="25.85546875" style="2" customWidth="1"/>
    <col min="22" max="22" width="15" style="2" customWidth="1"/>
    <col min="23" max="23" width="16.42578125" style="2" customWidth="1"/>
    <col min="24" max="24" width="18.5703125" style="2" customWidth="1"/>
    <col min="25" max="25" width="16.42578125" style="2" customWidth="1"/>
    <col min="26" max="26" width="15.140625" style="2" customWidth="1"/>
    <col min="27" max="27" width="26.85546875" style="2" customWidth="1"/>
    <col min="28" max="33" width="9.140625" style="2" customWidth="1"/>
    <col min="34" max="34" width="34.85546875" style="2" customWidth="1"/>
    <col min="35" max="16384" width="9.140625" style="2"/>
  </cols>
  <sheetData>
    <row r="1" spans="1:27" ht="88.5" customHeight="1" x14ac:dyDescent="0.25">
      <c r="Q1" s="521" t="s">
        <v>213</v>
      </c>
      <c r="R1" s="521"/>
      <c r="S1" s="521"/>
      <c r="T1" s="52"/>
    </row>
    <row r="2" spans="1:27" ht="1.5" customHeight="1" x14ac:dyDescent="0.3">
      <c r="R2" s="55"/>
      <c r="S2" s="56"/>
      <c r="T2" s="52"/>
    </row>
    <row r="3" spans="1:27" ht="33" customHeight="1" x14ac:dyDescent="0.25">
      <c r="F3" s="2"/>
      <c r="G3" s="2"/>
      <c r="H3" s="2"/>
      <c r="I3" s="2"/>
      <c r="J3" s="2"/>
      <c r="Q3" s="522" t="s">
        <v>210</v>
      </c>
      <c r="R3" s="522"/>
      <c r="S3" s="522"/>
      <c r="T3" s="522"/>
    </row>
    <row r="4" spans="1:27" ht="21.75" customHeight="1" x14ac:dyDescent="0.25">
      <c r="A4" s="523" t="s">
        <v>0</v>
      </c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523"/>
      <c r="M4" s="523"/>
      <c r="N4" s="523"/>
      <c r="O4" s="523"/>
      <c r="P4" s="523"/>
      <c r="Q4" s="523"/>
      <c r="R4" s="523"/>
      <c r="S4" s="523"/>
      <c r="T4" s="523"/>
    </row>
    <row r="5" spans="1:27" ht="15" customHeight="1" x14ac:dyDescent="0.25"/>
    <row r="6" spans="1:27" ht="58.5" customHeight="1" x14ac:dyDescent="0.25">
      <c r="A6" s="459" t="s">
        <v>1</v>
      </c>
      <c r="B6" s="459" t="s">
        <v>2</v>
      </c>
      <c r="C6" s="6" t="s">
        <v>3</v>
      </c>
      <c r="D6" s="459" t="s">
        <v>4</v>
      </c>
      <c r="E6" s="6" t="s">
        <v>5</v>
      </c>
      <c r="F6" s="449" t="s">
        <v>6</v>
      </c>
      <c r="G6" s="449"/>
      <c r="H6" s="449"/>
      <c r="I6" s="449"/>
      <c r="J6" s="449"/>
      <c r="K6" s="449"/>
      <c r="L6" s="449"/>
      <c r="M6" s="449"/>
      <c r="N6" s="449"/>
      <c r="O6" s="449"/>
      <c r="P6" s="449"/>
      <c r="Q6" s="449"/>
      <c r="R6" s="449"/>
      <c r="S6" s="459" t="s">
        <v>7</v>
      </c>
      <c r="T6" s="433" t="s">
        <v>8</v>
      </c>
    </row>
    <row r="7" spans="1:27" ht="24" customHeight="1" x14ac:dyDescent="0.25">
      <c r="A7" s="459"/>
      <c r="B7" s="459"/>
      <c r="C7" s="6" t="s">
        <v>9</v>
      </c>
      <c r="D7" s="459"/>
      <c r="E7" s="6" t="s">
        <v>10</v>
      </c>
      <c r="F7" s="524" t="s">
        <v>83</v>
      </c>
      <c r="G7" s="525"/>
      <c r="H7" s="525"/>
      <c r="I7" s="525"/>
      <c r="J7" s="526"/>
      <c r="K7" s="512">
        <v>2024</v>
      </c>
      <c r="L7" s="513"/>
      <c r="M7" s="513"/>
      <c r="N7" s="513"/>
      <c r="O7" s="514"/>
      <c r="P7" s="7">
        <v>2025</v>
      </c>
      <c r="Q7" s="7">
        <v>2026</v>
      </c>
      <c r="R7" s="7">
        <v>2027</v>
      </c>
      <c r="S7" s="459"/>
      <c r="T7" s="433"/>
    </row>
    <row r="8" spans="1:27" x14ac:dyDescent="0.25">
      <c r="A8" s="8">
        <v>1</v>
      </c>
      <c r="B8" s="8">
        <v>2</v>
      </c>
      <c r="C8" s="8">
        <v>3</v>
      </c>
      <c r="D8" s="8">
        <v>4</v>
      </c>
      <c r="E8" s="8">
        <v>5</v>
      </c>
      <c r="F8" s="512">
        <v>6</v>
      </c>
      <c r="G8" s="513"/>
      <c r="H8" s="513"/>
      <c r="I8" s="513"/>
      <c r="J8" s="514"/>
      <c r="K8" s="515">
        <v>7</v>
      </c>
      <c r="L8" s="516"/>
      <c r="M8" s="516"/>
      <c r="N8" s="516"/>
      <c r="O8" s="517"/>
      <c r="P8" s="7">
        <v>8</v>
      </c>
      <c r="Q8" s="8">
        <v>9</v>
      </c>
      <c r="R8" s="7">
        <v>10</v>
      </c>
      <c r="S8" s="8">
        <v>11</v>
      </c>
      <c r="T8" s="9">
        <v>12</v>
      </c>
    </row>
    <row r="9" spans="1:27" ht="33" customHeight="1" x14ac:dyDescent="0.25">
      <c r="A9" s="518" t="s">
        <v>138</v>
      </c>
      <c r="B9" s="519"/>
      <c r="C9" s="519"/>
      <c r="D9" s="519"/>
      <c r="E9" s="519"/>
      <c r="F9" s="519"/>
      <c r="G9" s="519"/>
      <c r="H9" s="519"/>
      <c r="I9" s="519"/>
      <c r="J9" s="519"/>
      <c r="K9" s="519"/>
      <c r="L9" s="519"/>
      <c r="M9" s="519"/>
      <c r="N9" s="519"/>
      <c r="O9" s="519"/>
      <c r="P9" s="519"/>
      <c r="Q9" s="519"/>
      <c r="R9" s="519"/>
      <c r="S9" s="520"/>
      <c r="T9" s="10"/>
    </row>
    <row r="10" spans="1:27" ht="27" customHeight="1" x14ac:dyDescent="0.25">
      <c r="A10" s="434" t="s">
        <v>11</v>
      </c>
      <c r="B10" s="337" t="s">
        <v>119</v>
      </c>
      <c r="C10" s="505" t="s">
        <v>91</v>
      </c>
      <c r="D10" s="10" t="s">
        <v>12</v>
      </c>
      <c r="E10" s="11">
        <f>E11+E12</f>
        <v>6543</v>
      </c>
      <c r="F10" s="325">
        <f>F11+F12</f>
        <v>6543</v>
      </c>
      <c r="G10" s="326"/>
      <c r="H10" s="326"/>
      <c r="I10" s="326"/>
      <c r="J10" s="327"/>
      <c r="K10" s="325">
        <f>K11+K12</f>
        <v>0</v>
      </c>
      <c r="L10" s="326"/>
      <c r="M10" s="326"/>
      <c r="N10" s="326"/>
      <c r="O10" s="327"/>
      <c r="P10" s="11">
        <f>P11+P12</f>
        <v>0</v>
      </c>
      <c r="Q10" s="11">
        <f>Q11+Q12</f>
        <v>0</v>
      </c>
      <c r="R10" s="11">
        <f>R11+R12</f>
        <v>0</v>
      </c>
      <c r="S10" s="505"/>
      <c r="T10" s="423"/>
      <c r="U10" s="3"/>
      <c r="V10" s="3"/>
      <c r="AA10" s="3"/>
    </row>
    <row r="11" spans="1:27" ht="56.25" customHeight="1" x14ac:dyDescent="0.25">
      <c r="A11" s="434"/>
      <c r="B11" s="337"/>
      <c r="C11" s="505"/>
      <c r="D11" s="10" t="s">
        <v>13</v>
      </c>
      <c r="E11" s="11">
        <f>SUM(F11:R11)</f>
        <v>6215</v>
      </c>
      <c r="F11" s="325">
        <f>F14</f>
        <v>6215</v>
      </c>
      <c r="G11" s="326"/>
      <c r="H11" s="326"/>
      <c r="I11" s="326"/>
      <c r="J11" s="327"/>
      <c r="K11" s="325">
        <f t="shared" ref="K11:R12" si="0">K14</f>
        <v>0</v>
      </c>
      <c r="L11" s="326"/>
      <c r="M11" s="326"/>
      <c r="N11" s="326"/>
      <c r="O11" s="327"/>
      <c r="P11" s="11">
        <f t="shared" si="0"/>
        <v>0</v>
      </c>
      <c r="Q11" s="11">
        <f t="shared" si="0"/>
        <v>0</v>
      </c>
      <c r="R11" s="11">
        <f t="shared" si="0"/>
        <v>0</v>
      </c>
      <c r="S11" s="505"/>
      <c r="T11" s="423"/>
      <c r="U11" s="3"/>
      <c r="AA11" s="3"/>
    </row>
    <row r="12" spans="1:27" ht="47.25" x14ac:dyDescent="0.25">
      <c r="A12" s="434"/>
      <c r="B12" s="337"/>
      <c r="C12" s="505"/>
      <c r="D12" s="10" t="s">
        <v>14</v>
      </c>
      <c r="E12" s="11">
        <f>SUM(F12:R12)</f>
        <v>328</v>
      </c>
      <c r="F12" s="325">
        <f>F15</f>
        <v>328</v>
      </c>
      <c r="G12" s="326"/>
      <c r="H12" s="326"/>
      <c r="I12" s="326"/>
      <c r="J12" s="327"/>
      <c r="K12" s="325">
        <f t="shared" si="0"/>
        <v>0</v>
      </c>
      <c r="L12" s="326"/>
      <c r="M12" s="326"/>
      <c r="N12" s="326"/>
      <c r="O12" s="327"/>
      <c r="P12" s="11">
        <f t="shared" si="0"/>
        <v>0</v>
      </c>
      <c r="Q12" s="11">
        <f t="shared" si="0"/>
        <v>0</v>
      </c>
      <c r="R12" s="11">
        <f t="shared" si="0"/>
        <v>0</v>
      </c>
      <c r="S12" s="505"/>
      <c r="T12" s="423"/>
      <c r="U12" s="3"/>
      <c r="AA12" s="3"/>
    </row>
    <row r="13" spans="1:27" ht="18.75" customHeight="1" x14ac:dyDescent="0.25">
      <c r="A13" s="342" t="s">
        <v>15</v>
      </c>
      <c r="B13" s="433" t="s">
        <v>90</v>
      </c>
      <c r="C13" s="460" t="s">
        <v>91</v>
      </c>
      <c r="D13" s="12" t="s">
        <v>12</v>
      </c>
      <c r="E13" s="13">
        <f>SUM(E14:E15)</f>
        <v>6543</v>
      </c>
      <c r="F13" s="430">
        <f>SUM(F14:F15)</f>
        <v>6543</v>
      </c>
      <c r="G13" s="431"/>
      <c r="H13" s="431"/>
      <c r="I13" s="431"/>
      <c r="J13" s="432"/>
      <c r="K13" s="430">
        <f>SUM(K14:K15)</f>
        <v>0</v>
      </c>
      <c r="L13" s="431"/>
      <c r="M13" s="431"/>
      <c r="N13" s="431"/>
      <c r="O13" s="432"/>
      <c r="P13" s="13">
        <f>SUM(P14:P15)</f>
        <v>0</v>
      </c>
      <c r="Q13" s="13">
        <f>SUM(Q14:Q15)</f>
        <v>0</v>
      </c>
      <c r="R13" s="13">
        <f>SUM(R14:R15)</f>
        <v>0</v>
      </c>
      <c r="S13" s="459" t="s">
        <v>104</v>
      </c>
      <c r="T13" s="433" t="s">
        <v>120</v>
      </c>
      <c r="U13" s="3"/>
      <c r="AA13" s="3"/>
    </row>
    <row r="14" spans="1:27" ht="37.5" customHeight="1" x14ac:dyDescent="0.25">
      <c r="A14" s="343"/>
      <c r="B14" s="433"/>
      <c r="C14" s="460"/>
      <c r="D14" s="12" t="s">
        <v>13</v>
      </c>
      <c r="E14" s="13">
        <f>SUM(F14:R14)</f>
        <v>6215</v>
      </c>
      <c r="F14" s="430">
        <v>6215</v>
      </c>
      <c r="G14" s="431"/>
      <c r="H14" s="431"/>
      <c r="I14" s="431"/>
      <c r="J14" s="432"/>
      <c r="K14" s="430">
        <v>0</v>
      </c>
      <c r="L14" s="431"/>
      <c r="M14" s="431"/>
      <c r="N14" s="431"/>
      <c r="O14" s="432"/>
      <c r="P14" s="13">
        <v>0</v>
      </c>
      <c r="Q14" s="13">
        <v>0</v>
      </c>
      <c r="R14" s="13">
        <v>0</v>
      </c>
      <c r="S14" s="459"/>
      <c r="T14" s="433"/>
      <c r="U14" s="3"/>
      <c r="AA14" s="3"/>
    </row>
    <row r="15" spans="1:27" ht="49.5" customHeight="1" x14ac:dyDescent="0.25">
      <c r="A15" s="343"/>
      <c r="B15" s="433"/>
      <c r="C15" s="460"/>
      <c r="D15" s="12" t="s">
        <v>14</v>
      </c>
      <c r="E15" s="13">
        <f>SUM(F15:R15)</f>
        <v>328</v>
      </c>
      <c r="F15" s="430">
        <v>328</v>
      </c>
      <c r="G15" s="431"/>
      <c r="H15" s="431"/>
      <c r="I15" s="431"/>
      <c r="J15" s="432"/>
      <c r="K15" s="430">
        <v>0</v>
      </c>
      <c r="L15" s="431"/>
      <c r="M15" s="431"/>
      <c r="N15" s="431"/>
      <c r="O15" s="432"/>
      <c r="P15" s="13">
        <v>0</v>
      </c>
      <c r="Q15" s="13">
        <v>0</v>
      </c>
      <c r="R15" s="13">
        <v>0</v>
      </c>
      <c r="S15" s="459"/>
      <c r="T15" s="433"/>
      <c r="U15" s="3"/>
      <c r="AA15" s="3"/>
    </row>
    <row r="16" spans="1:27" x14ac:dyDescent="0.25">
      <c r="A16" s="343"/>
      <c r="B16" s="499" t="s">
        <v>133</v>
      </c>
      <c r="C16" s="459" t="s">
        <v>124</v>
      </c>
      <c r="D16" s="424" t="s">
        <v>124</v>
      </c>
      <c r="E16" s="447" t="s">
        <v>5</v>
      </c>
      <c r="F16" s="449" t="s">
        <v>125</v>
      </c>
      <c r="G16" s="449" t="s">
        <v>126</v>
      </c>
      <c r="H16" s="449"/>
      <c r="I16" s="449"/>
      <c r="J16" s="449"/>
      <c r="K16" s="450" t="s">
        <v>189</v>
      </c>
      <c r="L16" s="452" t="s">
        <v>190</v>
      </c>
      <c r="M16" s="453"/>
      <c r="N16" s="453"/>
      <c r="O16" s="454"/>
      <c r="P16" s="450">
        <v>2025</v>
      </c>
      <c r="Q16" s="450">
        <v>2026</v>
      </c>
      <c r="R16" s="450">
        <v>2027</v>
      </c>
      <c r="S16" s="352" t="s">
        <v>124</v>
      </c>
      <c r="T16" s="352" t="s">
        <v>124</v>
      </c>
      <c r="U16" s="3"/>
      <c r="AA16" s="3"/>
    </row>
    <row r="17" spans="1:27" ht="31.5" x14ac:dyDescent="0.25">
      <c r="A17" s="343"/>
      <c r="B17" s="500"/>
      <c r="C17" s="459"/>
      <c r="D17" s="425"/>
      <c r="E17" s="448"/>
      <c r="F17" s="449"/>
      <c r="G17" s="14" t="s">
        <v>127</v>
      </c>
      <c r="H17" s="14" t="s">
        <v>128</v>
      </c>
      <c r="I17" s="14" t="s">
        <v>129</v>
      </c>
      <c r="J17" s="14" t="s">
        <v>130</v>
      </c>
      <c r="K17" s="451"/>
      <c r="L17" s="63" t="s">
        <v>191</v>
      </c>
      <c r="M17" s="63" t="s">
        <v>192</v>
      </c>
      <c r="N17" s="63" t="s">
        <v>193</v>
      </c>
      <c r="O17" s="63" t="s">
        <v>194</v>
      </c>
      <c r="P17" s="451"/>
      <c r="Q17" s="451"/>
      <c r="R17" s="451"/>
      <c r="S17" s="353"/>
      <c r="T17" s="353"/>
      <c r="U17" s="3"/>
      <c r="AA17" s="3"/>
    </row>
    <row r="18" spans="1:27" x14ac:dyDescent="0.25">
      <c r="A18" s="344"/>
      <c r="B18" s="501"/>
      <c r="C18" s="459"/>
      <c r="D18" s="426"/>
      <c r="E18" s="15">
        <v>1</v>
      </c>
      <c r="F18" s="8">
        <v>1</v>
      </c>
      <c r="G18" s="8" t="s">
        <v>131</v>
      </c>
      <c r="H18" s="8" t="s">
        <v>131</v>
      </c>
      <c r="I18" s="8" t="s">
        <v>131</v>
      </c>
      <c r="J18" s="8">
        <v>1</v>
      </c>
      <c r="K18" s="8">
        <v>1</v>
      </c>
      <c r="L18" s="8" t="s">
        <v>131</v>
      </c>
      <c r="M18" s="8" t="s">
        <v>131</v>
      </c>
      <c r="N18" s="8" t="s">
        <v>131</v>
      </c>
      <c r="O18" s="8">
        <v>1</v>
      </c>
      <c r="P18" s="17">
        <v>1</v>
      </c>
      <c r="Q18" s="15">
        <v>1</v>
      </c>
      <c r="R18" s="17">
        <v>1</v>
      </c>
      <c r="S18" s="354"/>
      <c r="T18" s="354"/>
      <c r="U18" s="3"/>
      <c r="AA18" s="3"/>
    </row>
    <row r="19" spans="1:27" ht="29.25" customHeight="1" x14ac:dyDescent="0.25">
      <c r="A19" s="434" t="s">
        <v>17</v>
      </c>
      <c r="B19" s="337" t="s">
        <v>118</v>
      </c>
      <c r="C19" s="505" t="s">
        <v>91</v>
      </c>
      <c r="D19" s="10" t="s">
        <v>12</v>
      </c>
      <c r="E19" s="11">
        <f t="shared" ref="E19:E24" si="1">SUM(F19:R19)</f>
        <v>3551</v>
      </c>
      <c r="F19" s="325">
        <f>F20+F21</f>
        <v>0</v>
      </c>
      <c r="G19" s="326"/>
      <c r="H19" s="326"/>
      <c r="I19" s="326"/>
      <c r="J19" s="327"/>
      <c r="K19" s="325">
        <f t="shared" ref="K19:R19" si="2">K20+K21</f>
        <v>845</v>
      </c>
      <c r="L19" s="326"/>
      <c r="M19" s="326"/>
      <c r="N19" s="326"/>
      <c r="O19" s="327"/>
      <c r="P19" s="11">
        <f t="shared" si="2"/>
        <v>878</v>
      </c>
      <c r="Q19" s="11">
        <f t="shared" si="2"/>
        <v>914</v>
      </c>
      <c r="R19" s="11">
        <f t="shared" si="2"/>
        <v>914</v>
      </c>
      <c r="S19" s="505"/>
      <c r="T19" s="423"/>
      <c r="U19" s="3"/>
      <c r="W19" s="3"/>
      <c r="X19" s="3"/>
      <c r="Y19" s="3"/>
      <c r="Z19" s="3"/>
      <c r="AA19" s="3"/>
    </row>
    <row r="20" spans="1:27" ht="48" customHeight="1" x14ac:dyDescent="0.25">
      <c r="A20" s="434"/>
      <c r="B20" s="337"/>
      <c r="C20" s="505"/>
      <c r="D20" s="10" t="s">
        <v>13</v>
      </c>
      <c r="E20" s="11">
        <f t="shared" si="1"/>
        <v>0</v>
      </c>
      <c r="F20" s="325">
        <f>F23</f>
        <v>0</v>
      </c>
      <c r="G20" s="326"/>
      <c r="H20" s="326"/>
      <c r="I20" s="326"/>
      <c r="J20" s="327"/>
      <c r="K20" s="325">
        <f t="shared" ref="K20:R21" si="3">K23</f>
        <v>0</v>
      </c>
      <c r="L20" s="326"/>
      <c r="M20" s="326"/>
      <c r="N20" s="326"/>
      <c r="O20" s="327"/>
      <c r="P20" s="11">
        <f t="shared" si="3"/>
        <v>0</v>
      </c>
      <c r="Q20" s="11">
        <f t="shared" si="3"/>
        <v>0</v>
      </c>
      <c r="R20" s="11">
        <f t="shared" si="3"/>
        <v>0</v>
      </c>
      <c r="S20" s="505"/>
      <c r="T20" s="423"/>
      <c r="U20" s="3"/>
      <c r="W20" s="3"/>
      <c r="X20" s="3"/>
      <c r="Y20" s="3"/>
      <c r="Z20" s="3"/>
      <c r="AA20" s="3"/>
    </row>
    <row r="21" spans="1:27" ht="54.75" customHeight="1" x14ac:dyDescent="0.25">
      <c r="A21" s="434"/>
      <c r="B21" s="337"/>
      <c r="C21" s="505"/>
      <c r="D21" s="10" t="s">
        <v>14</v>
      </c>
      <c r="E21" s="11">
        <f t="shared" si="1"/>
        <v>3551</v>
      </c>
      <c r="F21" s="325">
        <f>F24</f>
        <v>0</v>
      </c>
      <c r="G21" s="326"/>
      <c r="H21" s="326"/>
      <c r="I21" s="326"/>
      <c r="J21" s="327"/>
      <c r="K21" s="325">
        <f t="shared" si="3"/>
        <v>845</v>
      </c>
      <c r="L21" s="326"/>
      <c r="M21" s="326"/>
      <c r="N21" s="326"/>
      <c r="O21" s="327"/>
      <c r="P21" s="11">
        <f t="shared" si="3"/>
        <v>878</v>
      </c>
      <c r="Q21" s="11">
        <f t="shared" si="3"/>
        <v>914</v>
      </c>
      <c r="R21" s="11">
        <f t="shared" si="3"/>
        <v>914</v>
      </c>
      <c r="S21" s="505"/>
      <c r="T21" s="423"/>
      <c r="U21" s="3"/>
      <c r="W21" s="3"/>
      <c r="X21" s="3"/>
      <c r="Y21" s="3"/>
      <c r="Z21" s="3"/>
      <c r="AA21" s="3"/>
    </row>
    <row r="22" spans="1:27" ht="18.75" customHeight="1" x14ac:dyDescent="0.25">
      <c r="A22" s="342" t="s">
        <v>44</v>
      </c>
      <c r="B22" s="433" t="s">
        <v>202</v>
      </c>
      <c r="C22" s="460" t="s">
        <v>91</v>
      </c>
      <c r="D22" s="12" t="s">
        <v>12</v>
      </c>
      <c r="E22" s="13">
        <f t="shared" si="1"/>
        <v>3551</v>
      </c>
      <c r="F22" s="430">
        <f>F23+F24</f>
        <v>0</v>
      </c>
      <c r="G22" s="431"/>
      <c r="H22" s="431"/>
      <c r="I22" s="431"/>
      <c r="J22" s="432"/>
      <c r="K22" s="430">
        <f>K23+K24</f>
        <v>845</v>
      </c>
      <c r="L22" s="431"/>
      <c r="M22" s="431"/>
      <c r="N22" s="431"/>
      <c r="O22" s="432"/>
      <c r="P22" s="13">
        <f>P23+P24</f>
        <v>878</v>
      </c>
      <c r="Q22" s="13">
        <f>Q23+Q24</f>
        <v>914</v>
      </c>
      <c r="R22" s="13">
        <f>R23+R24</f>
        <v>914</v>
      </c>
      <c r="S22" s="459" t="s">
        <v>104</v>
      </c>
      <c r="T22" s="427" t="s">
        <v>121</v>
      </c>
      <c r="U22" s="3"/>
      <c r="W22" s="3"/>
      <c r="X22" s="3"/>
      <c r="Y22" s="3"/>
      <c r="Z22" s="3"/>
      <c r="AA22" s="3"/>
    </row>
    <row r="23" spans="1:27" ht="31.5" x14ac:dyDescent="0.25">
      <c r="A23" s="343"/>
      <c r="B23" s="433"/>
      <c r="C23" s="460"/>
      <c r="D23" s="12" t="s">
        <v>13</v>
      </c>
      <c r="E23" s="13">
        <f t="shared" si="1"/>
        <v>0</v>
      </c>
      <c r="F23" s="430">
        <v>0</v>
      </c>
      <c r="G23" s="431"/>
      <c r="H23" s="431"/>
      <c r="I23" s="431"/>
      <c r="J23" s="432"/>
      <c r="K23" s="430">
        <v>0</v>
      </c>
      <c r="L23" s="431"/>
      <c r="M23" s="431"/>
      <c r="N23" s="431"/>
      <c r="O23" s="432"/>
      <c r="P23" s="13">
        <v>0</v>
      </c>
      <c r="Q23" s="13">
        <v>0</v>
      </c>
      <c r="R23" s="13">
        <v>0</v>
      </c>
      <c r="S23" s="459"/>
      <c r="T23" s="428"/>
      <c r="U23" s="3"/>
      <c r="W23" s="3"/>
      <c r="X23" s="3"/>
      <c r="Y23" s="3"/>
      <c r="Z23" s="3"/>
      <c r="AA23" s="3"/>
    </row>
    <row r="24" spans="1:27" ht="66.75" customHeight="1" x14ac:dyDescent="0.25">
      <c r="A24" s="343"/>
      <c r="B24" s="433"/>
      <c r="C24" s="460"/>
      <c r="D24" s="12" t="s">
        <v>14</v>
      </c>
      <c r="E24" s="13">
        <f t="shared" si="1"/>
        <v>3551</v>
      </c>
      <c r="F24" s="430">
        <v>0</v>
      </c>
      <c r="G24" s="431"/>
      <c r="H24" s="431"/>
      <c r="I24" s="431"/>
      <c r="J24" s="432"/>
      <c r="K24" s="430">
        <v>845</v>
      </c>
      <c r="L24" s="431"/>
      <c r="M24" s="431"/>
      <c r="N24" s="431"/>
      <c r="O24" s="432"/>
      <c r="P24" s="13">
        <v>878</v>
      </c>
      <c r="Q24" s="13">
        <v>914</v>
      </c>
      <c r="R24" s="13">
        <v>914</v>
      </c>
      <c r="S24" s="459"/>
      <c r="T24" s="428"/>
      <c r="U24" s="3"/>
      <c r="W24" s="3"/>
      <c r="X24" s="3"/>
      <c r="Y24" s="3"/>
      <c r="Z24" s="3"/>
      <c r="AA24" s="3"/>
    </row>
    <row r="25" spans="1:27" x14ac:dyDescent="0.25">
      <c r="A25" s="343"/>
      <c r="B25" s="499" t="s">
        <v>134</v>
      </c>
      <c r="C25" s="459" t="s">
        <v>124</v>
      </c>
      <c r="D25" s="424" t="s">
        <v>124</v>
      </c>
      <c r="E25" s="447" t="s">
        <v>5</v>
      </c>
      <c r="F25" s="447" t="s">
        <v>125</v>
      </c>
      <c r="G25" s="449" t="s">
        <v>126</v>
      </c>
      <c r="H25" s="449"/>
      <c r="I25" s="449"/>
      <c r="J25" s="449"/>
      <c r="K25" s="450" t="s">
        <v>189</v>
      </c>
      <c r="L25" s="452" t="s">
        <v>190</v>
      </c>
      <c r="M25" s="453"/>
      <c r="N25" s="453"/>
      <c r="O25" s="454"/>
      <c r="P25" s="450">
        <v>2025</v>
      </c>
      <c r="Q25" s="450">
        <v>2026</v>
      </c>
      <c r="R25" s="450">
        <v>2027</v>
      </c>
      <c r="S25" s="352" t="s">
        <v>124</v>
      </c>
      <c r="T25" s="428"/>
      <c r="U25" s="3"/>
      <c r="W25" s="3"/>
      <c r="X25" s="3"/>
      <c r="Y25" s="3"/>
      <c r="Z25" s="3"/>
      <c r="AA25" s="3"/>
    </row>
    <row r="26" spans="1:27" ht="31.5" x14ac:dyDescent="0.25">
      <c r="A26" s="343"/>
      <c r="B26" s="500"/>
      <c r="C26" s="459"/>
      <c r="D26" s="425"/>
      <c r="E26" s="448"/>
      <c r="F26" s="448"/>
      <c r="G26" s="14" t="s">
        <v>127</v>
      </c>
      <c r="H26" s="14" t="s">
        <v>128</v>
      </c>
      <c r="I26" s="14" t="s">
        <v>129</v>
      </c>
      <c r="J26" s="14" t="s">
        <v>130</v>
      </c>
      <c r="K26" s="451"/>
      <c r="L26" s="63" t="s">
        <v>191</v>
      </c>
      <c r="M26" s="63" t="s">
        <v>192</v>
      </c>
      <c r="N26" s="63" t="s">
        <v>193</v>
      </c>
      <c r="O26" s="63" t="s">
        <v>194</v>
      </c>
      <c r="P26" s="451"/>
      <c r="Q26" s="451"/>
      <c r="R26" s="451"/>
      <c r="S26" s="353"/>
      <c r="T26" s="428"/>
      <c r="U26" s="3"/>
      <c r="W26" s="3"/>
      <c r="X26" s="3"/>
      <c r="Y26" s="3"/>
      <c r="Z26" s="3"/>
      <c r="AA26" s="3"/>
    </row>
    <row r="27" spans="1:27" ht="45.75" customHeight="1" x14ac:dyDescent="0.25">
      <c r="A27" s="344"/>
      <c r="B27" s="501"/>
      <c r="C27" s="459"/>
      <c r="D27" s="426"/>
      <c r="E27" s="15">
        <v>1</v>
      </c>
      <c r="F27" s="18">
        <v>1</v>
      </c>
      <c r="G27" s="8">
        <v>1</v>
      </c>
      <c r="H27" s="8">
        <v>1</v>
      </c>
      <c r="I27" s="8">
        <v>1</v>
      </c>
      <c r="J27" s="8">
        <v>1</v>
      </c>
      <c r="K27" s="8">
        <v>1</v>
      </c>
      <c r="L27" s="8">
        <v>1</v>
      </c>
      <c r="M27" s="8">
        <v>1</v>
      </c>
      <c r="N27" s="8">
        <v>1</v>
      </c>
      <c r="O27" s="8">
        <v>1</v>
      </c>
      <c r="P27" s="17">
        <v>1</v>
      </c>
      <c r="Q27" s="15">
        <v>1</v>
      </c>
      <c r="R27" s="17">
        <v>1</v>
      </c>
      <c r="S27" s="354"/>
      <c r="T27" s="429"/>
      <c r="U27" s="3"/>
      <c r="W27" s="3"/>
      <c r="X27" s="3"/>
      <c r="Y27" s="3"/>
      <c r="Z27" s="3"/>
      <c r="AA27" s="3"/>
    </row>
    <row r="28" spans="1:27" ht="18.75" hidden="1" customHeight="1" x14ac:dyDescent="0.25">
      <c r="A28" s="342" t="s">
        <v>163</v>
      </c>
      <c r="B28" s="433" t="s">
        <v>203</v>
      </c>
      <c r="C28" s="460" t="s">
        <v>91</v>
      </c>
      <c r="D28" s="12" t="s">
        <v>12</v>
      </c>
      <c r="E28" s="13">
        <f>SUM(F28:R28)</f>
        <v>0</v>
      </c>
      <c r="F28" s="430">
        <f>F29+F30</f>
        <v>0</v>
      </c>
      <c r="G28" s="431"/>
      <c r="H28" s="431"/>
      <c r="I28" s="431"/>
      <c r="J28" s="432"/>
      <c r="K28" s="430">
        <f>K29+K30</f>
        <v>0</v>
      </c>
      <c r="L28" s="431"/>
      <c r="M28" s="431"/>
      <c r="N28" s="431"/>
      <c r="O28" s="432"/>
      <c r="P28" s="13">
        <f>P29+P30</f>
        <v>0</v>
      </c>
      <c r="Q28" s="13">
        <f>Q29+Q30</f>
        <v>0</v>
      </c>
      <c r="R28" s="13">
        <f>R29+R30</f>
        <v>0</v>
      </c>
      <c r="S28" s="459" t="s">
        <v>104</v>
      </c>
      <c r="T28" s="427" t="s">
        <v>121</v>
      </c>
      <c r="U28" s="3"/>
      <c r="W28" s="3"/>
      <c r="X28" s="3"/>
      <c r="Y28" s="3"/>
      <c r="Z28" s="3"/>
      <c r="AA28" s="3"/>
    </row>
    <row r="29" spans="1:27" ht="31.5" hidden="1" x14ac:dyDescent="0.25">
      <c r="A29" s="343"/>
      <c r="B29" s="433"/>
      <c r="C29" s="460"/>
      <c r="D29" s="12" t="s">
        <v>13</v>
      </c>
      <c r="E29" s="13">
        <f>SUM(F29:R29)</f>
        <v>0</v>
      </c>
      <c r="F29" s="430">
        <v>0</v>
      </c>
      <c r="G29" s="431"/>
      <c r="H29" s="431"/>
      <c r="I29" s="431"/>
      <c r="J29" s="432"/>
      <c r="K29" s="430">
        <v>0</v>
      </c>
      <c r="L29" s="431"/>
      <c r="M29" s="431"/>
      <c r="N29" s="431"/>
      <c r="O29" s="432"/>
      <c r="P29" s="13">
        <v>0</v>
      </c>
      <c r="Q29" s="13">
        <v>0</v>
      </c>
      <c r="R29" s="13">
        <v>0</v>
      </c>
      <c r="S29" s="459"/>
      <c r="T29" s="428"/>
      <c r="U29" s="3"/>
      <c r="W29" s="3"/>
      <c r="X29" s="3"/>
      <c r="Y29" s="3"/>
      <c r="Z29" s="3"/>
      <c r="AA29" s="3"/>
    </row>
    <row r="30" spans="1:27" ht="47.25" hidden="1" x14ac:dyDescent="0.25">
      <c r="A30" s="343"/>
      <c r="B30" s="433"/>
      <c r="C30" s="460"/>
      <c r="D30" s="12" t="s">
        <v>14</v>
      </c>
      <c r="E30" s="13">
        <f>SUM(F30:R30)</f>
        <v>0</v>
      </c>
      <c r="F30" s="430">
        <v>0</v>
      </c>
      <c r="G30" s="431"/>
      <c r="H30" s="431"/>
      <c r="I30" s="431"/>
      <c r="J30" s="432"/>
      <c r="K30" s="430">
        <v>0</v>
      </c>
      <c r="L30" s="431"/>
      <c r="M30" s="431"/>
      <c r="N30" s="431"/>
      <c r="O30" s="432"/>
      <c r="P30" s="13">
        <v>0</v>
      </c>
      <c r="Q30" s="13">
        <v>0</v>
      </c>
      <c r="R30" s="13">
        <v>0</v>
      </c>
      <c r="S30" s="459"/>
      <c r="T30" s="428"/>
      <c r="U30" s="3"/>
      <c r="W30" s="3"/>
      <c r="X30" s="3"/>
      <c r="Y30" s="3"/>
      <c r="Z30" s="3"/>
      <c r="AA30" s="3"/>
    </row>
    <row r="31" spans="1:27" hidden="1" x14ac:dyDescent="0.25">
      <c r="A31" s="343"/>
      <c r="B31" s="499" t="s">
        <v>201</v>
      </c>
      <c r="C31" s="459" t="s">
        <v>124</v>
      </c>
      <c r="D31" s="424" t="s">
        <v>124</v>
      </c>
      <c r="E31" s="447" t="s">
        <v>5</v>
      </c>
      <c r="F31" s="447" t="s">
        <v>125</v>
      </c>
      <c r="G31" s="449" t="s">
        <v>126</v>
      </c>
      <c r="H31" s="449"/>
      <c r="I31" s="449"/>
      <c r="J31" s="449"/>
      <c r="K31" s="450" t="s">
        <v>189</v>
      </c>
      <c r="L31" s="452" t="s">
        <v>190</v>
      </c>
      <c r="M31" s="453"/>
      <c r="N31" s="453"/>
      <c r="O31" s="454"/>
      <c r="P31" s="450">
        <v>2025</v>
      </c>
      <c r="Q31" s="450">
        <v>2026</v>
      </c>
      <c r="R31" s="450">
        <v>2027</v>
      </c>
      <c r="S31" s="352" t="s">
        <v>124</v>
      </c>
      <c r="T31" s="428"/>
      <c r="U31" s="3"/>
      <c r="W31" s="3"/>
      <c r="X31" s="3"/>
      <c r="Y31" s="3"/>
      <c r="Z31" s="3"/>
      <c r="AA31" s="3"/>
    </row>
    <row r="32" spans="1:27" ht="31.5" hidden="1" x14ac:dyDescent="0.25">
      <c r="A32" s="343"/>
      <c r="B32" s="500"/>
      <c r="C32" s="459"/>
      <c r="D32" s="425"/>
      <c r="E32" s="448"/>
      <c r="F32" s="448"/>
      <c r="G32" s="14" t="s">
        <v>127</v>
      </c>
      <c r="H32" s="14" t="s">
        <v>128</v>
      </c>
      <c r="I32" s="14" t="s">
        <v>129</v>
      </c>
      <c r="J32" s="14" t="s">
        <v>130</v>
      </c>
      <c r="K32" s="451"/>
      <c r="L32" s="63" t="s">
        <v>191</v>
      </c>
      <c r="M32" s="63" t="s">
        <v>192</v>
      </c>
      <c r="N32" s="63" t="s">
        <v>193</v>
      </c>
      <c r="O32" s="63" t="s">
        <v>194</v>
      </c>
      <c r="P32" s="451"/>
      <c r="Q32" s="451"/>
      <c r="R32" s="451"/>
      <c r="S32" s="353"/>
      <c r="T32" s="428"/>
      <c r="U32" s="3"/>
      <c r="W32" s="3"/>
      <c r="X32" s="3"/>
      <c r="Y32" s="3"/>
      <c r="Z32" s="3"/>
      <c r="AA32" s="3"/>
    </row>
    <row r="33" spans="1:27" ht="65.25" hidden="1" customHeight="1" x14ac:dyDescent="0.25">
      <c r="A33" s="344"/>
      <c r="B33" s="501"/>
      <c r="C33" s="459"/>
      <c r="D33" s="426"/>
      <c r="E33" s="15">
        <v>1</v>
      </c>
      <c r="F33" s="18" t="s">
        <v>131</v>
      </c>
      <c r="G33" s="8">
        <v>1</v>
      </c>
      <c r="H33" s="8">
        <v>1</v>
      </c>
      <c r="I33" s="8">
        <v>1</v>
      </c>
      <c r="J33" s="8">
        <v>1</v>
      </c>
      <c r="K33" s="15">
        <v>1</v>
      </c>
      <c r="L33" s="18">
        <v>1</v>
      </c>
      <c r="M33" s="8">
        <v>1</v>
      </c>
      <c r="N33" s="8">
        <v>1</v>
      </c>
      <c r="O33" s="8">
        <v>1</v>
      </c>
      <c r="P33" s="8">
        <v>1</v>
      </c>
      <c r="Q33" s="15">
        <v>1</v>
      </c>
      <c r="R33" s="17">
        <v>1</v>
      </c>
      <c r="S33" s="354"/>
      <c r="T33" s="429"/>
      <c r="U33" s="3"/>
      <c r="W33" s="3"/>
      <c r="X33" s="3"/>
      <c r="Y33" s="3"/>
      <c r="Z33" s="3"/>
      <c r="AA33" s="3"/>
    </row>
    <row r="34" spans="1:27" x14ac:dyDescent="0.25">
      <c r="A34" s="337" t="s">
        <v>106</v>
      </c>
      <c r="B34" s="337"/>
      <c r="C34" s="337"/>
      <c r="D34" s="19" t="s">
        <v>19</v>
      </c>
      <c r="E34" s="11">
        <f t="shared" ref="E34:F36" si="4">E10+E19</f>
        <v>10094</v>
      </c>
      <c r="F34" s="325">
        <f t="shared" si="4"/>
        <v>6543</v>
      </c>
      <c r="G34" s="326"/>
      <c r="H34" s="326"/>
      <c r="I34" s="326"/>
      <c r="J34" s="327"/>
      <c r="K34" s="325">
        <f>K10+K19</f>
        <v>845</v>
      </c>
      <c r="L34" s="326"/>
      <c r="M34" s="326"/>
      <c r="N34" s="326"/>
      <c r="O34" s="327"/>
      <c r="P34" s="11">
        <f t="shared" ref="P34:R36" si="5">P10+P19</f>
        <v>878</v>
      </c>
      <c r="Q34" s="11">
        <f t="shared" si="5"/>
        <v>914</v>
      </c>
      <c r="R34" s="11">
        <f t="shared" si="5"/>
        <v>914</v>
      </c>
      <c r="S34" s="509"/>
      <c r="T34" s="506"/>
      <c r="U34" s="3"/>
      <c r="W34" s="3"/>
      <c r="X34" s="3"/>
      <c r="Y34" s="3"/>
      <c r="Z34" s="3"/>
      <c r="AA34" s="3"/>
    </row>
    <row r="35" spans="1:27" ht="51" customHeight="1" x14ac:dyDescent="0.25">
      <c r="A35" s="337"/>
      <c r="B35" s="337"/>
      <c r="C35" s="337"/>
      <c r="D35" s="19" t="s">
        <v>13</v>
      </c>
      <c r="E35" s="11">
        <f t="shared" si="4"/>
        <v>6215</v>
      </c>
      <c r="F35" s="325">
        <f t="shared" si="4"/>
        <v>6215</v>
      </c>
      <c r="G35" s="326"/>
      <c r="H35" s="326"/>
      <c r="I35" s="326"/>
      <c r="J35" s="327"/>
      <c r="K35" s="325">
        <f>K11+K20</f>
        <v>0</v>
      </c>
      <c r="L35" s="326"/>
      <c r="M35" s="326"/>
      <c r="N35" s="326"/>
      <c r="O35" s="327"/>
      <c r="P35" s="11">
        <f t="shared" si="5"/>
        <v>0</v>
      </c>
      <c r="Q35" s="11">
        <f t="shared" si="5"/>
        <v>0</v>
      </c>
      <c r="R35" s="11">
        <f t="shared" si="5"/>
        <v>0</v>
      </c>
      <c r="S35" s="510"/>
      <c r="T35" s="507"/>
      <c r="U35" s="3"/>
      <c r="W35" s="3"/>
      <c r="X35" s="3"/>
      <c r="Y35" s="3"/>
      <c r="Z35" s="3"/>
      <c r="AA35" s="3"/>
    </row>
    <row r="36" spans="1:27" ht="48.75" customHeight="1" x14ac:dyDescent="0.25">
      <c r="A36" s="337"/>
      <c r="B36" s="337"/>
      <c r="C36" s="337"/>
      <c r="D36" s="19" t="s">
        <v>14</v>
      </c>
      <c r="E36" s="11">
        <f t="shared" si="4"/>
        <v>3879</v>
      </c>
      <c r="F36" s="325">
        <f t="shared" si="4"/>
        <v>328</v>
      </c>
      <c r="G36" s="326"/>
      <c r="H36" s="326"/>
      <c r="I36" s="326"/>
      <c r="J36" s="327"/>
      <c r="K36" s="325">
        <f>K12+K21</f>
        <v>845</v>
      </c>
      <c r="L36" s="326"/>
      <c r="M36" s="326"/>
      <c r="N36" s="326"/>
      <c r="O36" s="327"/>
      <c r="P36" s="11">
        <f t="shared" si="5"/>
        <v>878</v>
      </c>
      <c r="Q36" s="11">
        <f t="shared" si="5"/>
        <v>914</v>
      </c>
      <c r="R36" s="11">
        <f t="shared" si="5"/>
        <v>914</v>
      </c>
      <c r="S36" s="511"/>
      <c r="T36" s="508"/>
      <c r="U36" s="3"/>
      <c r="W36" s="3"/>
      <c r="X36" s="3"/>
      <c r="Y36" s="3"/>
      <c r="Z36" s="3"/>
      <c r="AA36" s="3"/>
    </row>
    <row r="37" spans="1:27" ht="30.75" customHeight="1" x14ac:dyDescent="0.25">
      <c r="A37" s="505" t="s">
        <v>137</v>
      </c>
      <c r="B37" s="505"/>
      <c r="C37" s="505"/>
      <c r="D37" s="505"/>
      <c r="E37" s="505"/>
      <c r="F37" s="505"/>
      <c r="G37" s="505"/>
      <c r="H37" s="505"/>
      <c r="I37" s="505"/>
      <c r="J37" s="505"/>
      <c r="K37" s="505"/>
      <c r="L37" s="505"/>
      <c r="M37" s="505"/>
      <c r="N37" s="505"/>
      <c r="O37" s="505"/>
      <c r="P37" s="505"/>
      <c r="Q37" s="505"/>
      <c r="R37" s="505"/>
      <c r="S37" s="505"/>
      <c r="T37" s="505"/>
      <c r="U37" s="3"/>
      <c r="W37" s="3"/>
      <c r="X37" s="3"/>
      <c r="Y37" s="3"/>
      <c r="Z37" s="3"/>
      <c r="AA37" s="3"/>
    </row>
    <row r="38" spans="1:27" hidden="1" x14ac:dyDescent="0.25">
      <c r="A38" s="435">
        <v>1</v>
      </c>
      <c r="B38" s="467" t="s">
        <v>117</v>
      </c>
      <c r="C38" s="435" t="s">
        <v>91</v>
      </c>
      <c r="D38" s="20" t="s">
        <v>82</v>
      </c>
      <c r="E38" s="21">
        <f>SUM(F38:R38)</f>
        <v>150447.92674999998</v>
      </c>
      <c r="F38" s="325">
        <f>F39</f>
        <v>31503.199070000002</v>
      </c>
      <c r="G38" s="326"/>
      <c r="H38" s="326"/>
      <c r="I38" s="326"/>
      <c r="J38" s="327"/>
      <c r="K38" s="11">
        <f t="shared" ref="K38:R38" si="6">K39</f>
        <v>30422.83668</v>
      </c>
      <c r="L38" s="11"/>
      <c r="M38" s="11"/>
      <c r="N38" s="11"/>
      <c r="O38" s="11"/>
      <c r="P38" s="11">
        <f t="shared" si="6"/>
        <v>29507.296999999999</v>
      </c>
      <c r="Q38" s="11">
        <f t="shared" si="6"/>
        <v>29507.296999999999</v>
      </c>
      <c r="R38" s="11">
        <f t="shared" si="6"/>
        <v>29507.296999999999</v>
      </c>
      <c r="S38" s="484"/>
      <c r="T38" s="433"/>
      <c r="U38" s="3"/>
      <c r="W38" s="3"/>
      <c r="X38" s="3"/>
      <c r="Y38" s="3"/>
      <c r="Z38" s="3"/>
      <c r="AA38" s="3"/>
    </row>
    <row r="39" spans="1:27" ht="56.25" customHeight="1" x14ac:dyDescent="0.25">
      <c r="A39" s="435"/>
      <c r="B39" s="467"/>
      <c r="C39" s="435"/>
      <c r="D39" s="20" t="s">
        <v>14</v>
      </c>
      <c r="E39" s="11">
        <f>SUM(F39:R39)</f>
        <v>150447.92674999998</v>
      </c>
      <c r="F39" s="325">
        <f>F40+F46+F57+F62+F74</f>
        <v>31503.199070000002</v>
      </c>
      <c r="G39" s="326"/>
      <c r="H39" s="326"/>
      <c r="I39" s="326"/>
      <c r="J39" s="327"/>
      <c r="K39" s="325">
        <f>K40+K46+K57+K62+K74</f>
        <v>30422.83668</v>
      </c>
      <c r="L39" s="326"/>
      <c r="M39" s="326"/>
      <c r="N39" s="326"/>
      <c r="O39" s="327"/>
      <c r="P39" s="11">
        <f>P40+P46+P57+P62+P74</f>
        <v>29507.296999999999</v>
      </c>
      <c r="Q39" s="11">
        <f>Q40+Q46+Q57+Q62+Q74</f>
        <v>29507.296999999999</v>
      </c>
      <c r="R39" s="11">
        <f>R40+R46+R57+R62+R74</f>
        <v>29507.296999999999</v>
      </c>
      <c r="S39" s="486"/>
      <c r="T39" s="433"/>
      <c r="U39" s="3"/>
      <c r="W39" s="3"/>
      <c r="X39" s="3"/>
      <c r="Y39" s="3"/>
      <c r="Z39" s="3"/>
      <c r="AA39" s="3"/>
    </row>
    <row r="40" spans="1:27" ht="64.5" customHeight="1" x14ac:dyDescent="0.25">
      <c r="A40" s="342" t="s">
        <v>21</v>
      </c>
      <c r="B40" s="23" t="s">
        <v>22</v>
      </c>
      <c r="C40" s="6" t="s">
        <v>91</v>
      </c>
      <c r="D40" s="23" t="s">
        <v>14</v>
      </c>
      <c r="E40" s="13">
        <f>SUM(F40:R40)</f>
        <v>0</v>
      </c>
      <c r="F40" s="430">
        <v>0</v>
      </c>
      <c r="G40" s="431"/>
      <c r="H40" s="431"/>
      <c r="I40" s="431"/>
      <c r="J40" s="432"/>
      <c r="K40" s="430">
        <v>0</v>
      </c>
      <c r="L40" s="431"/>
      <c r="M40" s="431"/>
      <c r="N40" s="431"/>
      <c r="O40" s="432"/>
      <c r="P40" s="13">
        <v>0</v>
      </c>
      <c r="Q40" s="13">
        <v>0</v>
      </c>
      <c r="R40" s="13">
        <v>0</v>
      </c>
      <c r="S40" s="424" t="s">
        <v>84</v>
      </c>
      <c r="T40" s="12" t="s">
        <v>23</v>
      </c>
      <c r="U40" s="3"/>
      <c r="W40" s="3"/>
      <c r="X40" s="3"/>
      <c r="Y40" s="3"/>
      <c r="Z40" s="3"/>
      <c r="AA40" s="3"/>
    </row>
    <row r="41" spans="1:27" ht="20.25" customHeight="1" x14ac:dyDescent="0.25">
      <c r="A41" s="343"/>
      <c r="B41" s="499" t="s">
        <v>212</v>
      </c>
      <c r="C41" s="459" t="s">
        <v>124</v>
      </c>
      <c r="D41" s="424" t="s">
        <v>124</v>
      </c>
      <c r="E41" s="447" t="s">
        <v>5</v>
      </c>
      <c r="F41" s="469" t="s">
        <v>131</v>
      </c>
      <c r="G41" s="470"/>
      <c r="H41" s="470"/>
      <c r="I41" s="470"/>
      <c r="J41" s="471"/>
      <c r="K41" s="450" t="s">
        <v>189</v>
      </c>
      <c r="L41" s="452" t="s">
        <v>190</v>
      </c>
      <c r="M41" s="453"/>
      <c r="N41" s="453"/>
      <c r="O41" s="454"/>
      <c r="P41" s="450" t="s">
        <v>131</v>
      </c>
      <c r="Q41" s="450" t="s">
        <v>131</v>
      </c>
      <c r="R41" s="450" t="s">
        <v>131</v>
      </c>
      <c r="S41" s="425"/>
      <c r="T41" s="12"/>
      <c r="U41" s="3"/>
      <c r="W41" s="3"/>
      <c r="X41" s="3"/>
      <c r="Y41" s="3"/>
      <c r="Z41" s="3"/>
      <c r="AA41" s="3"/>
    </row>
    <row r="42" spans="1:27" ht="31.5" x14ac:dyDescent="0.25">
      <c r="A42" s="343"/>
      <c r="B42" s="500"/>
      <c r="C42" s="459"/>
      <c r="D42" s="425"/>
      <c r="E42" s="448"/>
      <c r="F42" s="528"/>
      <c r="G42" s="529"/>
      <c r="H42" s="529"/>
      <c r="I42" s="529"/>
      <c r="J42" s="530"/>
      <c r="K42" s="451"/>
      <c r="L42" s="63" t="s">
        <v>191</v>
      </c>
      <c r="M42" s="63" t="s">
        <v>192</v>
      </c>
      <c r="N42" s="63" t="s">
        <v>193</v>
      </c>
      <c r="O42" s="63" t="s">
        <v>194</v>
      </c>
      <c r="P42" s="527"/>
      <c r="Q42" s="527"/>
      <c r="R42" s="527"/>
      <c r="S42" s="425"/>
      <c r="T42" s="12"/>
      <c r="U42" s="3"/>
      <c r="W42" s="3"/>
      <c r="X42" s="3"/>
      <c r="Y42" s="3"/>
      <c r="Z42" s="3"/>
      <c r="AA42" s="3"/>
    </row>
    <row r="43" spans="1:27" x14ac:dyDescent="0.25">
      <c r="A43" s="344"/>
      <c r="B43" s="501"/>
      <c r="C43" s="459"/>
      <c r="D43" s="426"/>
      <c r="E43" s="8" t="s">
        <v>131</v>
      </c>
      <c r="F43" s="472"/>
      <c r="G43" s="473"/>
      <c r="H43" s="473"/>
      <c r="I43" s="473"/>
      <c r="J43" s="474"/>
      <c r="K43" s="8" t="s">
        <v>131</v>
      </c>
      <c r="L43" s="8" t="s">
        <v>131</v>
      </c>
      <c r="M43" s="8" t="s">
        <v>131</v>
      </c>
      <c r="N43" s="8" t="s">
        <v>131</v>
      </c>
      <c r="O43" s="8" t="s">
        <v>131</v>
      </c>
      <c r="P43" s="451"/>
      <c r="Q43" s="451"/>
      <c r="R43" s="451"/>
      <c r="S43" s="426"/>
      <c r="T43" s="12"/>
      <c r="U43" s="3"/>
      <c r="W43" s="3"/>
      <c r="X43" s="3"/>
      <c r="Y43" s="3"/>
      <c r="Z43" s="3"/>
      <c r="AA43" s="3"/>
    </row>
    <row r="44" spans="1:27" ht="68.25" hidden="1" customHeight="1" x14ac:dyDescent="0.25">
      <c r="A44" s="424" t="s">
        <v>16</v>
      </c>
      <c r="B44" s="427" t="s">
        <v>24</v>
      </c>
      <c r="C44" s="424" t="s">
        <v>91</v>
      </c>
      <c r="D44" s="23" t="s">
        <v>12</v>
      </c>
      <c r="E44" s="13">
        <f>SUM(F44:R44)</f>
        <v>14773.73697</v>
      </c>
      <c r="F44" s="430">
        <f>F45+F46</f>
        <v>2750.1472899999999</v>
      </c>
      <c r="G44" s="431"/>
      <c r="H44" s="431"/>
      <c r="I44" s="431"/>
      <c r="J44" s="432"/>
      <c r="K44" s="430">
        <f>K45+K46</f>
        <v>3773.58968</v>
      </c>
      <c r="L44" s="431"/>
      <c r="M44" s="431"/>
      <c r="N44" s="431"/>
      <c r="O44" s="432"/>
      <c r="P44" s="13">
        <f>P45+P46</f>
        <v>2750</v>
      </c>
      <c r="Q44" s="13">
        <f>Q45+Q46</f>
        <v>2750</v>
      </c>
      <c r="R44" s="13">
        <f>R45+R46</f>
        <v>2750</v>
      </c>
      <c r="S44" s="64"/>
      <c r="T44" s="423" t="s">
        <v>25</v>
      </c>
      <c r="U44" s="3"/>
      <c r="W44" s="3"/>
      <c r="X44" s="3"/>
      <c r="Y44" s="3"/>
      <c r="Z44" s="3"/>
      <c r="AA44" s="3"/>
    </row>
    <row r="45" spans="1:27" ht="89.25" hidden="1" customHeight="1" x14ac:dyDescent="0.25">
      <c r="A45" s="425"/>
      <c r="B45" s="428"/>
      <c r="C45" s="425"/>
      <c r="D45" s="23" t="s">
        <v>13</v>
      </c>
      <c r="E45" s="13">
        <f>SUM(F45:R45)</f>
        <v>0</v>
      </c>
      <c r="F45" s="430">
        <v>0</v>
      </c>
      <c r="G45" s="431"/>
      <c r="H45" s="431"/>
      <c r="I45" s="431"/>
      <c r="J45" s="432"/>
      <c r="K45" s="430">
        <v>0</v>
      </c>
      <c r="L45" s="431"/>
      <c r="M45" s="431"/>
      <c r="N45" s="431"/>
      <c r="O45" s="432"/>
      <c r="P45" s="13">
        <v>0</v>
      </c>
      <c r="Q45" s="13">
        <v>0</v>
      </c>
      <c r="R45" s="13">
        <v>0</v>
      </c>
      <c r="S45" s="65"/>
      <c r="T45" s="423"/>
      <c r="U45" s="3"/>
      <c r="W45" s="3"/>
      <c r="X45" s="3"/>
      <c r="Y45" s="3"/>
      <c r="Z45" s="3"/>
      <c r="AA45" s="3"/>
    </row>
    <row r="46" spans="1:27" ht="65.25" customHeight="1" x14ac:dyDescent="0.25">
      <c r="A46" s="425"/>
      <c r="B46" s="429"/>
      <c r="C46" s="426"/>
      <c r="D46" s="23" t="s">
        <v>14</v>
      </c>
      <c r="E46" s="13">
        <f>SUM(F46:R46)</f>
        <v>14773.73697</v>
      </c>
      <c r="F46" s="430">
        <v>2750.1472899999999</v>
      </c>
      <c r="G46" s="431"/>
      <c r="H46" s="431"/>
      <c r="I46" s="431"/>
      <c r="J46" s="432"/>
      <c r="K46" s="430">
        <f>3559.73968+213.85</f>
        <v>3773.58968</v>
      </c>
      <c r="L46" s="431"/>
      <c r="M46" s="431"/>
      <c r="N46" s="431"/>
      <c r="O46" s="432"/>
      <c r="P46" s="13">
        <f>SUM(P50:P55)</f>
        <v>2750</v>
      </c>
      <c r="Q46" s="13">
        <f>SUM(Q50:Q55)</f>
        <v>2750</v>
      </c>
      <c r="R46" s="13">
        <f>SUM(R50:R55)</f>
        <v>2750</v>
      </c>
      <c r="S46" s="424" t="s">
        <v>20</v>
      </c>
      <c r="T46" s="423"/>
      <c r="U46" s="3"/>
      <c r="W46" s="3"/>
      <c r="X46" s="3"/>
      <c r="Y46" s="3"/>
      <c r="Z46" s="3"/>
      <c r="AA46" s="3"/>
    </row>
    <row r="47" spans="1:27" ht="20.25" customHeight="1" x14ac:dyDescent="0.25">
      <c r="A47" s="425"/>
      <c r="B47" s="499" t="s">
        <v>211</v>
      </c>
      <c r="C47" s="459" t="s">
        <v>124</v>
      </c>
      <c r="D47" s="424" t="s">
        <v>124</v>
      </c>
      <c r="E47" s="447" t="s">
        <v>5</v>
      </c>
      <c r="F47" s="469" t="s">
        <v>131</v>
      </c>
      <c r="G47" s="470"/>
      <c r="H47" s="470"/>
      <c r="I47" s="470"/>
      <c r="J47" s="471"/>
      <c r="K47" s="450" t="s">
        <v>189</v>
      </c>
      <c r="L47" s="452" t="s">
        <v>190</v>
      </c>
      <c r="M47" s="453"/>
      <c r="N47" s="453"/>
      <c r="O47" s="454"/>
      <c r="P47" s="450" t="s">
        <v>131</v>
      </c>
      <c r="Q47" s="450" t="s">
        <v>131</v>
      </c>
      <c r="R47" s="450" t="s">
        <v>131</v>
      </c>
      <c r="S47" s="532"/>
      <c r="T47" s="12"/>
      <c r="U47" s="3"/>
      <c r="W47" s="3"/>
      <c r="X47" s="3"/>
      <c r="Y47" s="3"/>
      <c r="Z47" s="3"/>
      <c r="AA47" s="3"/>
    </row>
    <row r="48" spans="1:27" ht="31.5" x14ac:dyDescent="0.25">
      <c r="A48" s="425"/>
      <c r="B48" s="500"/>
      <c r="C48" s="459"/>
      <c r="D48" s="425"/>
      <c r="E48" s="448"/>
      <c r="F48" s="528"/>
      <c r="G48" s="529"/>
      <c r="H48" s="529"/>
      <c r="I48" s="529"/>
      <c r="J48" s="530"/>
      <c r="K48" s="451"/>
      <c r="L48" s="63" t="s">
        <v>191</v>
      </c>
      <c r="M48" s="63" t="s">
        <v>192</v>
      </c>
      <c r="N48" s="63" t="s">
        <v>193</v>
      </c>
      <c r="O48" s="63" t="s">
        <v>194</v>
      </c>
      <c r="P48" s="527"/>
      <c r="Q48" s="527"/>
      <c r="R48" s="527"/>
      <c r="S48" s="532"/>
      <c r="T48" s="12"/>
      <c r="U48" s="3"/>
      <c r="W48" s="3"/>
      <c r="X48" s="3"/>
      <c r="Y48" s="3"/>
      <c r="Z48" s="3"/>
      <c r="AA48" s="3"/>
    </row>
    <row r="49" spans="1:27" x14ac:dyDescent="0.25">
      <c r="A49" s="426"/>
      <c r="B49" s="501"/>
      <c r="C49" s="459"/>
      <c r="D49" s="426"/>
      <c r="E49" s="8">
        <v>17</v>
      </c>
      <c r="F49" s="472"/>
      <c r="G49" s="473"/>
      <c r="H49" s="473"/>
      <c r="I49" s="473"/>
      <c r="J49" s="474"/>
      <c r="K49" s="8">
        <v>17</v>
      </c>
      <c r="L49" s="8" t="s">
        <v>131</v>
      </c>
      <c r="M49" s="8" t="s">
        <v>131</v>
      </c>
      <c r="N49" s="8">
        <v>17</v>
      </c>
      <c r="O49" s="8">
        <v>17</v>
      </c>
      <c r="P49" s="451"/>
      <c r="Q49" s="451"/>
      <c r="R49" s="451"/>
      <c r="S49" s="533"/>
      <c r="T49" s="12"/>
      <c r="U49" s="3"/>
      <c r="W49" s="3"/>
      <c r="X49" s="3"/>
      <c r="Y49" s="3"/>
      <c r="Z49" s="3"/>
      <c r="AA49" s="3"/>
    </row>
    <row r="50" spans="1:27" ht="20.25" hidden="1" customHeight="1" x14ac:dyDescent="0.25">
      <c r="A50" s="6"/>
      <c r="B50" s="24" t="s">
        <v>164</v>
      </c>
      <c r="C50" s="6"/>
      <c r="D50" s="23"/>
      <c r="E50" s="13">
        <f>SUM(F50:R50)</f>
        <v>-148.27644000000001</v>
      </c>
      <c r="F50" s="430">
        <f>252.08828-252.08828-148.27644</f>
        <v>-148.27644000000001</v>
      </c>
      <c r="G50" s="431"/>
      <c r="H50" s="431"/>
      <c r="I50" s="431"/>
      <c r="J50" s="432"/>
      <c r="K50" s="430"/>
      <c r="L50" s="431"/>
      <c r="M50" s="431"/>
      <c r="N50" s="431"/>
      <c r="O50" s="432"/>
      <c r="P50" s="13"/>
      <c r="Q50" s="13"/>
      <c r="R50" s="13"/>
      <c r="S50" s="6"/>
      <c r="T50" s="12"/>
      <c r="U50" s="3"/>
      <c r="W50" s="3"/>
      <c r="X50" s="3"/>
      <c r="Y50" s="3"/>
      <c r="Z50" s="3"/>
      <c r="AA50" s="3"/>
    </row>
    <row r="51" spans="1:27" ht="38.25" hidden="1" customHeight="1" x14ac:dyDescent="0.25">
      <c r="A51" s="6"/>
      <c r="B51" s="23" t="s">
        <v>26</v>
      </c>
      <c r="C51" s="6"/>
      <c r="D51" s="23"/>
      <c r="E51" s="13"/>
      <c r="F51" s="430"/>
      <c r="G51" s="431"/>
      <c r="H51" s="431"/>
      <c r="I51" s="431"/>
      <c r="J51" s="432"/>
      <c r="K51" s="430">
        <v>2750</v>
      </c>
      <c r="L51" s="431"/>
      <c r="M51" s="431"/>
      <c r="N51" s="431"/>
      <c r="O51" s="432"/>
      <c r="P51" s="13">
        <v>2750</v>
      </c>
      <c r="Q51" s="13">
        <v>2750</v>
      </c>
      <c r="R51" s="13">
        <v>2750</v>
      </c>
      <c r="S51" s="6"/>
      <c r="T51" s="24"/>
      <c r="U51" s="3"/>
      <c r="W51" s="3"/>
      <c r="X51" s="3"/>
      <c r="Y51" s="3"/>
      <c r="Z51" s="3"/>
      <c r="AA51" s="3"/>
    </row>
    <row r="52" spans="1:27" ht="57" hidden="1" customHeight="1" x14ac:dyDescent="0.25">
      <c r="A52" s="6"/>
      <c r="B52" s="23" t="s">
        <v>27</v>
      </c>
      <c r="C52" s="6"/>
      <c r="D52" s="23"/>
      <c r="E52" s="13">
        <f>SUM(F52:R52)</f>
        <v>907.47531000000004</v>
      </c>
      <c r="F52" s="430">
        <v>551.33330000000001</v>
      </c>
      <c r="G52" s="431"/>
      <c r="H52" s="431"/>
      <c r="I52" s="431"/>
      <c r="J52" s="432"/>
      <c r="K52" s="430">
        <v>356.14201000000003</v>
      </c>
      <c r="L52" s="431"/>
      <c r="M52" s="431"/>
      <c r="N52" s="431"/>
      <c r="O52" s="432"/>
      <c r="P52" s="13"/>
      <c r="Q52" s="13"/>
      <c r="R52" s="13"/>
      <c r="S52" s="25"/>
      <c r="T52" s="24"/>
      <c r="U52" s="3"/>
      <c r="W52" s="3"/>
      <c r="X52" s="3"/>
      <c r="Y52" s="3"/>
      <c r="Z52" s="3"/>
      <c r="AA52" s="3"/>
    </row>
    <row r="53" spans="1:27" ht="41.65" hidden="1" customHeight="1" x14ac:dyDescent="0.25">
      <c r="A53" s="6"/>
      <c r="B53" s="23" t="s">
        <v>28</v>
      </c>
      <c r="C53" s="6"/>
      <c r="D53" s="23"/>
      <c r="E53" s="13">
        <f>SUM(F53:R53)</f>
        <v>1787.5417</v>
      </c>
      <c r="F53" s="430">
        <f>1441.6067+345.935</f>
        <v>1787.5417</v>
      </c>
      <c r="G53" s="431"/>
      <c r="H53" s="431"/>
      <c r="I53" s="431"/>
      <c r="J53" s="432"/>
      <c r="K53" s="430"/>
      <c r="L53" s="431"/>
      <c r="M53" s="431"/>
      <c r="N53" s="431"/>
      <c r="O53" s="432"/>
      <c r="P53" s="13"/>
      <c r="Q53" s="13"/>
      <c r="R53" s="13"/>
      <c r="S53" s="6"/>
      <c r="T53" s="24"/>
      <c r="U53" s="3"/>
      <c r="W53" s="3"/>
      <c r="X53" s="3"/>
      <c r="Y53" s="3"/>
      <c r="Z53" s="3"/>
      <c r="AA53" s="3"/>
    </row>
    <row r="54" spans="1:27" ht="41.65" hidden="1" customHeight="1" x14ac:dyDescent="0.25">
      <c r="A54" s="6"/>
      <c r="B54" s="23" t="s">
        <v>29</v>
      </c>
      <c r="C54" s="6"/>
      <c r="D54" s="23"/>
      <c r="E54" s="13"/>
      <c r="F54" s="430"/>
      <c r="G54" s="431"/>
      <c r="H54" s="431"/>
      <c r="I54" s="431"/>
      <c r="J54" s="432"/>
      <c r="K54" s="430"/>
      <c r="L54" s="431"/>
      <c r="M54" s="431"/>
      <c r="N54" s="431"/>
      <c r="O54" s="432"/>
      <c r="P54" s="13"/>
      <c r="Q54" s="13"/>
      <c r="R54" s="13"/>
      <c r="S54" s="6"/>
      <c r="T54" s="24"/>
      <c r="U54" s="3"/>
      <c r="W54" s="3"/>
      <c r="X54" s="3"/>
      <c r="Y54" s="3"/>
      <c r="Z54" s="3"/>
      <c r="AA54" s="3"/>
    </row>
    <row r="55" spans="1:27" ht="43.5" hidden="1" customHeight="1" x14ac:dyDescent="0.25">
      <c r="A55" s="6"/>
      <c r="B55" s="23" t="s">
        <v>30</v>
      </c>
      <c r="C55" s="6"/>
      <c r="D55" s="23"/>
      <c r="E55" s="13">
        <f>SUM(F55:R55)</f>
        <v>566.4</v>
      </c>
      <c r="F55" s="430">
        <v>566.4</v>
      </c>
      <c r="G55" s="431"/>
      <c r="H55" s="431"/>
      <c r="I55" s="431"/>
      <c r="J55" s="432"/>
      <c r="K55" s="430"/>
      <c r="L55" s="431"/>
      <c r="M55" s="431"/>
      <c r="N55" s="431"/>
      <c r="O55" s="432"/>
      <c r="P55" s="13"/>
      <c r="Q55" s="13"/>
      <c r="R55" s="13"/>
      <c r="S55" s="6"/>
      <c r="T55" s="24"/>
      <c r="U55" s="3"/>
      <c r="W55" s="3"/>
      <c r="X55" s="3"/>
      <c r="Y55" s="3"/>
      <c r="Z55" s="3"/>
      <c r="AA55" s="3"/>
    </row>
    <row r="56" spans="1:27" ht="29.25" hidden="1" customHeight="1" x14ac:dyDescent="0.25">
      <c r="A56" s="424" t="s">
        <v>31</v>
      </c>
      <c r="B56" s="458" t="s">
        <v>32</v>
      </c>
      <c r="C56" s="459" t="s">
        <v>91</v>
      </c>
      <c r="D56" s="23" t="s">
        <v>12</v>
      </c>
      <c r="E56" s="13">
        <f>SUM(F56:R56)</f>
        <v>12725.67894</v>
      </c>
      <c r="F56" s="430">
        <f>F57</f>
        <v>2657.6789399999998</v>
      </c>
      <c r="G56" s="431"/>
      <c r="H56" s="431"/>
      <c r="I56" s="431"/>
      <c r="J56" s="432"/>
      <c r="K56" s="430">
        <f t="shared" ref="K56:R56" si="7">K57</f>
        <v>2517</v>
      </c>
      <c r="L56" s="431"/>
      <c r="M56" s="431"/>
      <c r="N56" s="431"/>
      <c r="O56" s="432"/>
      <c r="P56" s="13">
        <f t="shared" si="7"/>
        <v>2517</v>
      </c>
      <c r="Q56" s="13">
        <f t="shared" si="7"/>
        <v>2517</v>
      </c>
      <c r="R56" s="13">
        <f t="shared" si="7"/>
        <v>2517</v>
      </c>
      <c r="S56" s="424" t="s">
        <v>20</v>
      </c>
      <c r="T56" s="433" t="s">
        <v>33</v>
      </c>
      <c r="U56" s="3"/>
      <c r="W56" s="3"/>
      <c r="X56" s="3"/>
      <c r="Y56" s="3"/>
      <c r="Z56" s="3"/>
      <c r="AA56" s="3"/>
    </row>
    <row r="57" spans="1:27" ht="69.75" customHeight="1" x14ac:dyDescent="0.25">
      <c r="A57" s="425"/>
      <c r="B57" s="458"/>
      <c r="C57" s="459"/>
      <c r="D57" s="23" t="s">
        <v>14</v>
      </c>
      <c r="E57" s="13">
        <f>SUM(F57:R57)</f>
        <v>12725.67894</v>
      </c>
      <c r="F57" s="430">
        <v>2657.6789399999998</v>
      </c>
      <c r="G57" s="431"/>
      <c r="H57" s="431"/>
      <c r="I57" s="431"/>
      <c r="J57" s="432"/>
      <c r="K57" s="430">
        <f>K61</f>
        <v>2517</v>
      </c>
      <c r="L57" s="431"/>
      <c r="M57" s="431"/>
      <c r="N57" s="431"/>
      <c r="O57" s="432"/>
      <c r="P57" s="13">
        <f>P61</f>
        <v>2517</v>
      </c>
      <c r="Q57" s="13">
        <f>Q61</f>
        <v>2517</v>
      </c>
      <c r="R57" s="13">
        <f>R61</f>
        <v>2517</v>
      </c>
      <c r="S57" s="425"/>
      <c r="T57" s="433"/>
      <c r="U57" s="3"/>
      <c r="W57" s="3"/>
      <c r="X57" s="3"/>
      <c r="Y57" s="3"/>
      <c r="Z57" s="3"/>
      <c r="AA57" s="3"/>
    </row>
    <row r="58" spans="1:27" ht="20.25" customHeight="1" x14ac:dyDescent="0.25">
      <c r="A58" s="425"/>
      <c r="B58" s="499" t="s">
        <v>205</v>
      </c>
      <c r="C58" s="459" t="s">
        <v>124</v>
      </c>
      <c r="D58" s="424" t="s">
        <v>124</v>
      </c>
      <c r="E58" s="447" t="s">
        <v>5</v>
      </c>
      <c r="F58" s="469" t="s">
        <v>131</v>
      </c>
      <c r="G58" s="470"/>
      <c r="H58" s="470"/>
      <c r="I58" s="470"/>
      <c r="J58" s="471"/>
      <c r="K58" s="450" t="s">
        <v>189</v>
      </c>
      <c r="L58" s="452" t="s">
        <v>190</v>
      </c>
      <c r="M58" s="453"/>
      <c r="N58" s="453"/>
      <c r="O58" s="454"/>
      <c r="P58" s="450" t="s">
        <v>131</v>
      </c>
      <c r="Q58" s="450" t="s">
        <v>131</v>
      </c>
      <c r="R58" s="450" t="s">
        <v>131</v>
      </c>
      <c r="S58" s="425"/>
      <c r="T58" s="24"/>
      <c r="U58" s="3"/>
      <c r="W58" s="3"/>
      <c r="X58" s="3"/>
      <c r="Y58" s="3"/>
      <c r="Z58" s="3"/>
      <c r="AA58" s="3"/>
    </row>
    <row r="59" spans="1:27" ht="31.5" x14ac:dyDescent="0.25">
      <c r="A59" s="425"/>
      <c r="B59" s="500"/>
      <c r="C59" s="459"/>
      <c r="D59" s="425"/>
      <c r="E59" s="448"/>
      <c r="F59" s="528"/>
      <c r="G59" s="529"/>
      <c r="H59" s="529"/>
      <c r="I59" s="529"/>
      <c r="J59" s="530"/>
      <c r="K59" s="451"/>
      <c r="L59" s="63" t="s">
        <v>191</v>
      </c>
      <c r="M59" s="63" t="s">
        <v>192</v>
      </c>
      <c r="N59" s="63" t="s">
        <v>193</v>
      </c>
      <c r="O59" s="63" t="s">
        <v>194</v>
      </c>
      <c r="P59" s="527"/>
      <c r="Q59" s="527"/>
      <c r="R59" s="527"/>
      <c r="S59" s="425"/>
      <c r="T59" s="24"/>
      <c r="U59" s="3"/>
      <c r="W59" s="3"/>
      <c r="X59" s="3"/>
      <c r="Y59" s="3"/>
      <c r="Z59" s="3"/>
      <c r="AA59" s="3"/>
    </row>
    <row r="60" spans="1:27" x14ac:dyDescent="0.25">
      <c r="A60" s="426"/>
      <c r="B60" s="501"/>
      <c r="C60" s="459"/>
      <c r="D60" s="426"/>
      <c r="E60" s="8">
        <v>17</v>
      </c>
      <c r="F60" s="472"/>
      <c r="G60" s="473"/>
      <c r="H60" s="473"/>
      <c r="I60" s="473"/>
      <c r="J60" s="474"/>
      <c r="K60" s="8">
        <v>17</v>
      </c>
      <c r="L60" s="8">
        <v>17</v>
      </c>
      <c r="M60" s="8">
        <v>17</v>
      </c>
      <c r="N60" s="8">
        <v>17</v>
      </c>
      <c r="O60" s="8">
        <v>17</v>
      </c>
      <c r="P60" s="451"/>
      <c r="Q60" s="451"/>
      <c r="R60" s="451"/>
      <c r="S60" s="426"/>
      <c r="T60" s="24"/>
      <c r="U60" s="3"/>
      <c r="W60" s="3"/>
      <c r="X60" s="3"/>
      <c r="Y60" s="3"/>
      <c r="Z60" s="3"/>
      <c r="AA60" s="3"/>
    </row>
    <row r="61" spans="1:27" hidden="1" x14ac:dyDescent="0.25">
      <c r="A61" s="6"/>
      <c r="B61" s="23" t="s">
        <v>34</v>
      </c>
      <c r="C61" s="6"/>
      <c r="D61" s="23"/>
      <c r="E61" s="13">
        <f>SUM(F61:R61)</f>
        <v>12732.77644</v>
      </c>
      <c r="F61" s="430">
        <f>2516.5+148.27644</f>
        <v>2664.7764400000001</v>
      </c>
      <c r="G61" s="431"/>
      <c r="H61" s="431"/>
      <c r="I61" s="431"/>
      <c r="J61" s="432"/>
      <c r="K61" s="430">
        <v>2517</v>
      </c>
      <c r="L61" s="431"/>
      <c r="M61" s="431"/>
      <c r="N61" s="431"/>
      <c r="O61" s="432"/>
      <c r="P61" s="13">
        <v>2517</v>
      </c>
      <c r="Q61" s="13">
        <v>2517</v>
      </c>
      <c r="R61" s="13">
        <v>2517</v>
      </c>
      <c r="S61" s="6"/>
      <c r="T61" s="24"/>
      <c r="U61" s="3"/>
      <c r="W61" s="3"/>
      <c r="X61" s="3"/>
      <c r="Y61" s="3"/>
      <c r="Z61" s="3"/>
      <c r="AA61" s="3"/>
    </row>
    <row r="62" spans="1:27" ht="48.75" customHeight="1" x14ac:dyDescent="0.25">
      <c r="A62" s="424" t="s">
        <v>35</v>
      </c>
      <c r="B62" s="23" t="s">
        <v>36</v>
      </c>
      <c r="C62" s="6"/>
      <c r="D62" s="23" t="s">
        <v>14</v>
      </c>
      <c r="E62" s="13">
        <f>SUM(F62:R62)</f>
        <v>49144.680350000002</v>
      </c>
      <c r="F62" s="430">
        <v>11178.530350000001</v>
      </c>
      <c r="G62" s="431"/>
      <c r="H62" s="431"/>
      <c r="I62" s="431"/>
      <c r="J62" s="432"/>
      <c r="K62" s="430">
        <f>SUM(K63:K71)</f>
        <v>9331.15</v>
      </c>
      <c r="L62" s="431"/>
      <c r="M62" s="431"/>
      <c r="N62" s="431"/>
      <c r="O62" s="432"/>
      <c r="P62" s="13">
        <f>SUM(P63:P71)</f>
        <v>9545</v>
      </c>
      <c r="Q62" s="13">
        <f>SUM(Q63:Q71)</f>
        <v>9545</v>
      </c>
      <c r="R62" s="13">
        <f>SUM(R63:R71)</f>
        <v>9545</v>
      </c>
      <c r="S62" s="424" t="s">
        <v>20</v>
      </c>
      <c r="T62" s="24"/>
      <c r="U62" s="3"/>
      <c r="W62" s="3"/>
      <c r="X62" s="3"/>
      <c r="Y62" s="3"/>
      <c r="Z62" s="3"/>
      <c r="AA62" s="3"/>
    </row>
    <row r="63" spans="1:27" ht="20.25" hidden="1" customHeight="1" x14ac:dyDescent="0.25">
      <c r="A63" s="425"/>
      <c r="B63" s="23" t="s">
        <v>98</v>
      </c>
      <c r="C63" s="6"/>
      <c r="D63" s="23"/>
      <c r="E63" s="13">
        <v>1900</v>
      </c>
      <c r="F63" s="430">
        <f>1900-500</f>
        <v>1400</v>
      </c>
      <c r="G63" s="431"/>
      <c r="H63" s="431"/>
      <c r="I63" s="431"/>
      <c r="J63" s="432"/>
      <c r="K63" s="430"/>
      <c r="L63" s="431"/>
      <c r="M63" s="431"/>
      <c r="N63" s="431"/>
      <c r="O63" s="432"/>
      <c r="P63" s="13"/>
      <c r="Q63" s="13"/>
      <c r="R63" s="13"/>
      <c r="S63" s="425"/>
      <c r="T63" s="24"/>
      <c r="U63" s="3"/>
      <c r="W63" s="3"/>
      <c r="X63" s="3"/>
      <c r="Y63" s="3"/>
      <c r="Z63" s="3"/>
      <c r="AA63" s="3"/>
    </row>
    <row r="64" spans="1:27" ht="88.15" hidden="1" customHeight="1" x14ac:dyDescent="0.25">
      <c r="A64" s="425"/>
      <c r="B64" s="23" t="s">
        <v>100</v>
      </c>
      <c r="C64" s="6"/>
      <c r="D64" s="23"/>
      <c r="E64" s="13">
        <v>3000</v>
      </c>
      <c r="F64" s="430">
        <f>3000-345.935</f>
        <v>2654.0650000000001</v>
      </c>
      <c r="G64" s="431"/>
      <c r="H64" s="431"/>
      <c r="I64" s="431"/>
      <c r="J64" s="432"/>
      <c r="K64" s="430"/>
      <c r="L64" s="431"/>
      <c r="M64" s="431"/>
      <c r="N64" s="431"/>
      <c r="O64" s="432"/>
      <c r="P64" s="13"/>
      <c r="Q64" s="13"/>
      <c r="R64" s="13"/>
      <c r="S64" s="425"/>
      <c r="T64" s="24"/>
      <c r="U64" s="3"/>
      <c r="W64" s="3"/>
      <c r="X64" s="3"/>
      <c r="Y64" s="3"/>
      <c r="Z64" s="3"/>
      <c r="AA64" s="3"/>
    </row>
    <row r="65" spans="1:34" ht="31.5" hidden="1" customHeight="1" x14ac:dyDescent="0.25">
      <c r="A65" s="425"/>
      <c r="B65" s="23" t="s">
        <v>99</v>
      </c>
      <c r="C65" s="6"/>
      <c r="D65" s="23"/>
      <c r="E65" s="13">
        <v>2579.5324799999999</v>
      </c>
      <c r="F65" s="430">
        <f>2579.532+1354.98146</f>
        <v>3934.5134600000001</v>
      </c>
      <c r="G65" s="431"/>
      <c r="H65" s="431"/>
      <c r="I65" s="431"/>
      <c r="J65" s="432"/>
      <c r="K65" s="430"/>
      <c r="L65" s="431"/>
      <c r="M65" s="431"/>
      <c r="N65" s="431"/>
      <c r="O65" s="432"/>
      <c r="P65" s="13"/>
      <c r="Q65" s="13"/>
      <c r="R65" s="13"/>
      <c r="S65" s="425"/>
      <c r="T65" s="24"/>
      <c r="U65" s="3"/>
      <c r="W65" s="3"/>
      <c r="X65" s="3"/>
      <c r="Y65" s="3"/>
      <c r="Z65" s="3"/>
      <c r="AA65" s="3"/>
    </row>
    <row r="66" spans="1:34" ht="20.25" hidden="1" customHeight="1" x14ac:dyDescent="0.25">
      <c r="A66" s="425"/>
      <c r="B66" s="23" t="s">
        <v>38</v>
      </c>
      <c r="C66" s="6"/>
      <c r="D66" s="23"/>
      <c r="E66" s="13"/>
      <c r="F66" s="430"/>
      <c r="G66" s="431"/>
      <c r="H66" s="431"/>
      <c r="I66" s="431"/>
      <c r="J66" s="432"/>
      <c r="K66" s="430">
        <f>3965-865</f>
        <v>3100</v>
      </c>
      <c r="L66" s="431"/>
      <c r="M66" s="431"/>
      <c r="N66" s="431"/>
      <c r="O66" s="432"/>
      <c r="P66" s="13">
        <v>3965</v>
      </c>
      <c r="Q66" s="13">
        <v>3965</v>
      </c>
      <c r="R66" s="13">
        <v>3965</v>
      </c>
      <c r="S66" s="425"/>
      <c r="T66" s="24"/>
      <c r="U66" s="3"/>
      <c r="W66" s="3"/>
      <c r="X66" s="3"/>
      <c r="Y66" s="3"/>
      <c r="Z66" s="3"/>
      <c r="AA66" s="3"/>
    </row>
    <row r="67" spans="1:34" ht="20.25" hidden="1" customHeight="1" x14ac:dyDescent="0.25">
      <c r="A67" s="425"/>
      <c r="B67" s="23"/>
      <c r="C67" s="6"/>
      <c r="D67" s="23"/>
      <c r="E67" s="13"/>
      <c r="F67" s="430"/>
      <c r="G67" s="431"/>
      <c r="H67" s="431"/>
      <c r="I67" s="431"/>
      <c r="J67" s="432"/>
      <c r="K67" s="430">
        <v>865</v>
      </c>
      <c r="L67" s="431"/>
      <c r="M67" s="431"/>
      <c r="N67" s="431"/>
      <c r="O67" s="432"/>
      <c r="P67" s="13"/>
      <c r="Q67" s="13"/>
      <c r="R67" s="13"/>
      <c r="S67" s="425"/>
      <c r="T67" s="24"/>
      <c r="U67" s="3"/>
      <c r="W67" s="3"/>
      <c r="X67" s="3"/>
      <c r="Y67" s="3"/>
      <c r="Z67" s="3"/>
      <c r="AA67" s="3"/>
    </row>
    <row r="68" spans="1:34" ht="88.15" hidden="1" customHeight="1" x14ac:dyDescent="0.25">
      <c r="A68" s="425"/>
      <c r="B68" s="23" t="s">
        <v>39</v>
      </c>
      <c r="C68" s="6"/>
      <c r="D68" s="23"/>
      <c r="E68" s="13"/>
      <c r="F68" s="430"/>
      <c r="G68" s="431"/>
      <c r="H68" s="431"/>
      <c r="I68" s="431"/>
      <c r="J68" s="432"/>
      <c r="K68" s="430">
        <f>5580-213.85</f>
        <v>5366.15</v>
      </c>
      <c r="L68" s="431"/>
      <c r="M68" s="431"/>
      <c r="N68" s="431"/>
      <c r="O68" s="432"/>
      <c r="P68" s="13">
        <v>5580</v>
      </c>
      <c r="Q68" s="13">
        <v>5580</v>
      </c>
      <c r="R68" s="13">
        <v>5580</v>
      </c>
      <c r="S68" s="425"/>
      <c r="T68" s="24"/>
      <c r="U68" s="3"/>
      <c r="W68" s="3"/>
      <c r="X68" s="3"/>
      <c r="Y68" s="3"/>
      <c r="Z68" s="3"/>
      <c r="AA68" s="3"/>
    </row>
    <row r="69" spans="1:34" ht="39.75" hidden="1" customHeight="1" x14ac:dyDescent="0.25">
      <c r="A69" s="425"/>
      <c r="B69" s="23" t="s">
        <v>85</v>
      </c>
      <c r="C69" s="6"/>
      <c r="D69" s="23"/>
      <c r="E69" s="13">
        <v>119.20766999999999</v>
      </c>
      <c r="F69" s="430">
        <v>119.20699999999999</v>
      </c>
      <c r="G69" s="431"/>
      <c r="H69" s="431"/>
      <c r="I69" s="431"/>
      <c r="J69" s="432"/>
      <c r="K69" s="430"/>
      <c r="L69" s="431"/>
      <c r="M69" s="431"/>
      <c r="N69" s="431"/>
      <c r="O69" s="432"/>
      <c r="P69" s="13"/>
      <c r="Q69" s="13"/>
      <c r="R69" s="13"/>
      <c r="S69" s="425"/>
      <c r="T69" s="24"/>
      <c r="U69" s="3"/>
      <c r="W69" s="3"/>
      <c r="X69" s="3"/>
      <c r="Y69" s="3"/>
      <c r="Z69" s="3"/>
      <c r="AA69" s="3"/>
    </row>
    <row r="70" spans="1:34" ht="39.75" hidden="1" customHeight="1" x14ac:dyDescent="0.25">
      <c r="A70" s="425"/>
      <c r="B70" s="23" t="s">
        <v>97</v>
      </c>
      <c r="C70" s="6"/>
      <c r="D70" s="23"/>
      <c r="E70" s="13">
        <v>1945.81</v>
      </c>
      <c r="F70" s="430">
        <f>1945.81+1145.01854</f>
        <v>3090.82854</v>
      </c>
      <c r="G70" s="431"/>
      <c r="H70" s="431"/>
      <c r="I70" s="431"/>
      <c r="J70" s="432"/>
      <c r="K70" s="430"/>
      <c r="L70" s="431"/>
      <c r="M70" s="431"/>
      <c r="N70" s="431"/>
      <c r="O70" s="432"/>
      <c r="P70" s="13"/>
      <c r="Q70" s="13"/>
      <c r="R70" s="13"/>
      <c r="S70" s="425"/>
      <c r="T70" s="24"/>
      <c r="U70" s="3"/>
      <c r="W70" s="3"/>
      <c r="X70" s="3"/>
      <c r="Y70" s="3"/>
      <c r="Z70" s="3"/>
      <c r="AA70" s="3"/>
    </row>
    <row r="71" spans="1:34" ht="20.25" customHeight="1" x14ac:dyDescent="0.25">
      <c r="A71" s="425"/>
      <c r="B71" s="427" t="s">
        <v>206</v>
      </c>
      <c r="C71" s="424" t="s">
        <v>124</v>
      </c>
      <c r="D71" s="424" t="s">
        <v>124</v>
      </c>
      <c r="E71" s="447" t="s">
        <v>5</v>
      </c>
      <c r="F71" s="469" t="s">
        <v>131</v>
      </c>
      <c r="G71" s="470"/>
      <c r="H71" s="470"/>
      <c r="I71" s="470"/>
      <c r="J71" s="471"/>
      <c r="K71" s="450" t="s">
        <v>189</v>
      </c>
      <c r="L71" s="452" t="s">
        <v>190</v>
      </c>
      <c r="M71" s="453"/>
      <c r="N71" s="453"/>
      <c r="O71" s="454"/>
      <c r="P71" s="450" t="s">
        <v>131</v>
      </c>
      <c r="Q71" s="450" t="s">
        <v>131</v>
      </c>
      <c r="R71" s="450" t="s">
        <v>131</v>
      </c>
      <c r="S71" s="425"/>
      <c r="T71" s="24"/>
      <c r="U71" s="3"/>
      <c r="W71" s="3"/>
      <c r="X71" s="3"/>
      <c r="Y71" s="3"/>
      <c r="Z71" s="3"/>
      <c r="AA71" s="3"/>
    </row>
    <row r="72" spans="1:34" ht="31.5" x14ac:dyDescent="0.25">
      <c r="A72" s="425"/>
      <c r="B72" s="428"/>
      <c r="C72" s="425"/>
      <c r="D72" s="425"/>
      <c r="E72" s="448"/>
      <c r="F72" s="528"/>
      <c r="G72" s="529"/>
      <c r="H72" s="529"/>
      <c r="I72" s="529"/>
      <c r="J72" s="530"/>
      <c r="K72" s="451"/>
      <c r="L72" s="63" t="s">
        <v>191</v>
      </c>
      <c r="M72" s="63" t="s">
        <v>192</v>
      </c>
      <c r="N72" s="63" t="s">
        <v>193</v>
      </c>
      <c r="O72" s="63" t="s">
        <v>194</v>
      </c>
      <c r="P72" s="527"/>
      <c r="Q72" s="527"/>
      <c r="R72" s="527"/>
      <c r="S72" s="425"/>
      <c r="T72" s="24"/>
      <c r="U72" s="3"/>
      <c r="W72" s="3"/>
      <c r="X72" s="3"/>
      <c r="Y72" s="3"/>
      <c r="Z72" s="3"/>
      <c r="AA72" s="3"/>
    </row>
    <row r="73" spans="1:34" x14ac:dyDescent="0.25">
      <c r="A73" s="426"/>
      <c r="B73" s="429"/>
      <c r="C73" s="426"/>
      <c r="D73" s="426"/>
      <c r="E73" s="8">
        <v>17</v>
      </c>
      <c r="F73" s="472"/>
      <c r="G73" s="473"/>
      <c r="H73" s="473"/>
      <c r="I73" s="473"/>
      <c r="J73" s="474"/>
      <c r="K73" s="8">
        <v>17</v>
      </c>
      <c r="L73" s="8" t="s">
        <v>131</v>
      </c>
      <c r="M73" s="8" t="s">
        <v>131</v>
      </c>
      <c r="N73" s="8">
        <v>17</v>
      </c>
      <c r="O73" s="8" t="s">
        <v>131</v>
      </c>
      <c r="P73" s="451"/>
      <c r="Q73" s="451"/>
      <c r="R73" s="451"/>
      <c r="S73" s="426"/>
      <c r="T73" s="24"/>
      <c r="U73" s="3"/>
      <c r="W73" s="3"/>
      <c r="X73" s="3"/>
      <c r="Y73" s="3"/>
      <c r="Z73" s="3"/>
      <c r="AA73" s="3"/>
    </row>
    <row r="74" spans="1:34" ht="114.75" customHeight="1" x14ac:dyDescent="0.25">
      <c r="A74" s="342" t="s">
        <v>41</v>
      </c>
      <c r="B74" s="27" t="s">
        <v>184</v>
      </c>
      <c r="C74" s="424" t="s">
        <v>91</v>
      </c>
      <c r="D74" s="23" t="s">
        <v>14</v>
      </c>
      <c r="E74" s="13">
        <f t="shared" ref="E74:E98" si="8">SUM(F74:R74)</f>
        <v>73803.830490000008</v>
      </c>
      <c r="F74" s="430">
        <v>14916.842490000001</v>
      </c>
      <c r="G74" s="431"/>
      <c r="H74" s="431"/>
      <c r="I74" s="431"/>
      <c r="J74" s="432"/>
      <c r="K74" s="430">
        <v>14801.097</v>
      </c>
      <c r="L74" s="431"/>
      <c r="M74" s="431"/>
      <c r="N74" s="431"/>
      <c r="O74" s="432"/>
      <c r="P74" s="13">
        <v>14695.297</v>
      </c>
      <c r="Q74" s="13">
        <v>14695.297</v>
      </c>
      <c r="R74" s="13">
        <v>14695.297</v>
      </c>
      <c r="S74" s="424" t="s">
        <v>42</v>
      </c>
      <c r="T74" s="24" t="s">
        <v>43</v>
      </c>
      <c r="U74" s="3"/>
      <c r="W74" s="3"/>
      <c r="X74" s="3"/>
      <c r="Y74" s="3"/>
      <c r="Z74" s="3"/>
      <c r="AA74" s="3"/>
      <c r="AH74" s="3"/>
    </row>
    <row r="75" spans="1:34" x14ac:dyDescent="0.25">
      <c r="A75" s="343"/>
      <c r="B75" s="496" t="s">
        <v>204</v>
      </c>
      <c r="C75" s="425"/>
      <c r="D75" s="424"/>
      <c r="E75" s="447" t="s">
        <v>214</v>
      </c>
      <c r="F75" s="352">
        <v>2023</v>
      </c>
      <c r="G75" s="66"/>
      <c r="H75" s="66"/>
      <c r="I75" s="66"/>
      <c r="J75" s="67"/>
      <c r="K75" s="450" t="s">
        <v>189</v>
      </c>
      <c r="L75" s="452" t="s">
        <v>190</v>
      </c>
      <c r="M75" s="453"/>
      <c r="N75" s="453"/>
      <c r="O75" s="454"/>
      <c r="P75" s="8">
        <v>2025</v>
      </c>
      <c r="Q75" s="8">
        <v>2026</v>
      </c>
      <c r="R75" s="8">
        <v>2027</v>
      </c>
      <c r="S75" s="425"/>
      <c r="T75" s="24"/>
      <c r="U75" s="3"/>
      <c r="W75" s="3"/>
      <c r="X75" s="3"/>
      <c r="Y75" s="3"/>
      <c r="Z75" s="3"/>
      <c r="AA75" s="3"/>
      <c r="AH75" s="3"/>
    </row>
    <row r="76" spans="1:34" ht="31.5" x14ac:dyDescent="0.25">
      <c r="A76" s="343"/>
      <c r="B76" s="497"/>
      <c r="C76" s="425"/>
      <c r="D76" s="425"/>
      <c r="E76" s="448"/>
      <c r="F76" s="531"/>
      <c r="G76" s="66"/>
      <c r="H76" s="66"/>
      <c r="I76" s="66"/>
      <c r="J76" s="67"/>
      <c r="K76" s="451"/>
      <c r="L76" s="63" t="s">
        <v>191</v>
      </c>
      <c r="M76" s="63" t="s">
        <v>192</v>
      </c>
      <c r="N76" s="63" t="s">
        <v>193</v>
      </c>
      <c r="O76" s="63" t="s">
        <v>194</v>
      </c>
      <c r="P76" s="13"/>
      <c r="Q76" s="13"/>
      <c r="R76" s="13"/>
      <c r="S76" s="425"/>
      <c r="T76" s="24"/>
      <c r="U76" s="3"/>
      <c r="W76" s="3"/>
      <c r="X76" s="3"/>
      <c r="Y76" s="3"/>
      <c r="Z76" s="3"/>
      <c r="AA76" s="3"/>
      <c r="AH76" s="3"/>
    </row>
    <row r="77" spans="1:34" ht="65.25" customHeight="1" x14ac:dyDescent="0.25">
      <c r="A77" s="344"/>
      <c r="B77" s="498"/>
      <c r="C77" s="426"/>
      <c r="D77" s="426"/>
      <c r="E77" s="8">
        <v>76</v>
      </c>
      <c r="F77" s="68" t="s">
        <v>215</v>
      </c>
      <c r="G77" s="66"/>
      <c r="H77" s="66"/>
      <c r="I77" s="66"/>
      <c r="J77" s="67"/>
      <c r="K77" s="8">
        <v>76</v>
      </c>
      <c r="L77" s="8">
        <v>76</v>
      </c>
      <c r="M77" s="8">
        <v>76</v>
      </c>
      <c r="N77" s="8">
        <v>76</v>
      </c>
      <c r="O77" s="8">
        <v>76</v>
      </c>
      <c r="P77" s="33" t="s">
        <v>215</v>
      </c>
      <c r="Q77" s="33" t="s">
        <v>215</v>
      </c>
      <c r="R77" s="33" t="s">
        <v>215</v>
      </c>
      <c r="S77" s="426"/>
      <c r="T77" s="24"/>
      <c r="U77" s="3"/>
      <c r="W77" s="3"/>
      <c r="X77" s="3"/>
      <c r="Y77" s="3"/>
      <c r="Z77" s="3"/>
      <c r="AA77" s="3"/>
      <c r="AH77" s="3"/>
    </row>
    <row r="78" spans="1:34" ht="51" customHeight="1" x14ac:dyDescent="0.25">
      <c r="A78" s="28">
        <v>2</v>
      </c>
      <c r="B78" s="20" t="s">
        <v>116</v>
      </c>
      <c r="C78" s="28" t="s">
        <v>91</v>
      </c>
      <c r="D78" s="20" t="s">
        <v>14</v>
      </c>
      <c r="E78" s="11">
        <f t="shared" si="8"/>
        <v>7250.2402600000005</v>
      </c>
      <c r="F78" s="325">
        <f>F80</f>
        <v>2906.24026</v>
      </c>
      <c r="G78" s="326"/>
      <c r="H78" s="326"/>
      <c r="I78" s="326"/>
      <c r="J78" s="327"/>
      <c r="K78" s="325">
        <f t="shared" ref="K78:R78" si="9">K80</f>
        <v>1086</v>
      </c>
      <c r="L78" s="326"/>
      <c r="M78" s="326"/>
      <c r="N78" s="326"/>
      <c r="O78" s="327"/>
      <c r="P78" s="11">
        <f t="shared" si="9"/>
        <v>1086</v>
      </c>
      <c r="Q78" s="11">
        <f t="shared" si="9"/>
        <v>1086</v>
      </c>
      <c r="R78" s="11">
        <f t="shared" si="9"/>
        <v>1086</v>
      </c>
      <c r="S78" s="28"/>
      <c r="T78" s="24"/>
      <c r="U78" s="3"/>
      <c r="W78" s="3"/>
      <c r="X78" s="3"/>
      <c r="Y78" s="3"/>
      <c r="Z78" s="3"/>
      <c r="AA78" s="3"/>
    </row>
    <row r="79" spans="1:34" ht="30.75" hidden="1" customHeight="1" x14ac:dyDescent="0.25">
      <c r="A79" s="424" t="s">
        <v>44</v>
      </c>
      <c r="B79" s="494" t="s">
        <v>200</v>
      </c>
      <c r="C79" s="424" t="s">
        <v>91</v>
      </c>
      <c r="D79" s="23" t="s">
        <v>12</v>
      </c>
      <c r="E79" s="13">
        <f t="shared" si="8"/>
        <v>7250.2402600000005</v>
      </c>
      <c r="F79" s="430">
        <f>F80</f>
        <v>2906.24026</v>
      </c>
      <c r="G79" s="431"/>
      <c r="H79" s="431"/>
      <c r="I79" s="431"/>
      <c r="J79" s="432"/>
      <c r="K79" s="13">
        <f>K80</f>
        <v>1086</v>
      </c>
      <c r="L79" s="13"/>
      <c r="M79" s="13"/>
      <c r="N79" s="13"/>
      <c r="O79" s="13"/>
      <c r="P79" s="13">
        <f>P80</f>
        <v>1086</v>
      </c>
      <c r="Q79" s="13">
        <f>Q80</f>
        <v>1086</v>
      </c>
      <c r="R79" s="13">
        <f>R80</f>
        <v>1086</v>
      </c>
      <c r="S79" s="424" t="s">
        <v>20</v>
      </c>
      <c r="T79" s="427" t="s">
        <v>46</v>
      </c>
      <c r="U79" s="3"/>
      <c r="W79" s="3"/>
      <c r="X79" s="3"/>
      <c r="Y79" s="3"/>
      <c r="Z79" s="3"/>
      <c r="AA79" s="3"/>
    </row>
    <row r="80" spans="1:34" ht="223.5" customHeight="1" x14ac:dyDescent="0.25">
      <c r="A80" s="425"/>
      <c r="B80" s="495"/>
      <c r="C80" s="426"/>
      <c r="D80" s="23" t="s">
        <v>14</v>
      </c>
      <c r="E80" s="13">
        <f t="shared" si="8"/>
        <v>7250.2402600000005</v>
      </c>
      <c r="F80" s="430">
        <v>2906.24026</v>
      </c>
      <c r="G80" s="431"/>
      <c r="H80" s="431"/>
      <c r="I80" s="431"/>
      <c r="J80" s="432"/>
      <c r="K80" s="430">
        <f>SUM(K81:K85)</f>
        <v>1086</v>
      </c>
      <c r="L80" s="431"/>
      <c r="M80" s="431"/>
      <c r="N80" s="431"/>
      <c r="O80" s="432"/>
      <c r="P80" s="13">
        <f>SUM(P81:P85)</f>
        <v>1086</v>
      </c>
      <c r="Q80" s="13">
        <f>SUM(Q81:Q85)</f>
        <v>1086</v>
      </c>
      <c r="R80" s="13">
        <f>SUM(R81:R85)</f>
        <v>1086</v>
      </c>
      <c r="S80" s="425"/>
      <c r="T80" s="429"/>
      <c r="U80" s="3"/>
      <c r="W80" s="3"/>
      <c r="X80" s="3"/>
      <c r="Y80" s="3"/>
      <c r="Z80" s="3"/>
      <c r="AA80" s="3"/>
    </row>
    <row r="81" spans="1:27" ht="47.25" hidden="1" customHeight="1" x14ac:dyDescent="0.25">
      <c r="A81" s="425"/>
      <c r="B81" s="23" t="s">
        <v>47</v>
      </c>
      <c r="C81" s="6"/>
      <c r="D81" s="23"/>
      <c r="E81" s="13">
        <f t="shared" si="8"/>
        <v>7274.0003299999998</v>
      </c>
      <c r="F81" s="430">
        <v>2930.0003299999998</v>
      </c>
      <c r="G81" s="431"/>
      <c r="H81" s="431"/>
      <c r="I81" s="431"/>
      <c r="J81" s="432"/>
      <c r="K81" s="430">
        <v>1086</v>
      </c>
      <c r="L81" s="431"/>
      <c r="M81" s="431"/>
      <c r="N81" s="431"/>
      <c r="O81" s="432"/>
      <c r="P81" s="13">
        <v>1086</v>
      </c>
      <c r="Q81" s="13">
        <v>1086</v>
      </c>
      <c r="R81" s="13">
        <v>1086</v>
      </c>
      <c r="S81" s="425"/>
      <c r="T81" s="24"/>
      <c r="U81" s="3"/>
      <c r="W81" s="3"/>
      <c r="X81" s="3"/>
      <c r="Y81" s="3"/>
      <c r="Z81" s="3"/>
      <c r="AA81" s="3"/>
    </row>
    <row r="82" spans="1:27" ht="20.25" hidden="1" customHeight="1" x14ac:dyDescent="0.25">
      <c r="A82" s="425"/>
      <c r="B82" s="23" t="s">
        <v>48</v>
      </c>
      <c r="C82" s="6"/>
      <c r="D82" s="23"/>
      <c r="E82" s="13">
        <f t="shared" si="8"/>
        <v>0</v>
      </c>
      <c r="F82" s="430"/>
      <c r="G82" s="431"/>
      <c r="H82" s="431"/>
      <c r="I82" s="431"/>
      <c r="J82" s="432"/>
      <c r="K82" s="430"/>
      <c r="L82" s="431"/>
      <c r="M82" s="431"/>
      <c r="N82" s="431"/>
      <c r="O82" s="432"/>
      <c r="P82" s="13"/>
      <c r="Q82" s="13"/>
      <c r="R82" s="13"/>
      <c r="S82" s="425"/>
      <c r="T82" s="24"/>
      <c r="U82" s="3"/>
      <c r="W82" s="3"/>
      <c r="X82" s="3"/>
      <c r="Y82" s="3"/>
      <c r="Z82" s="3"/>
      <c r="AA82" s="3"/>
    </row>
    <row r="83" spans="1:27" ht="20.25" hidden="1" customHeight="1" x14ac:dyDescent="0.25">
      <c r="A83" s="425"/>
      <c r="B83" s="23" t="s">
        <v>87</v>
      </c>
      <c r="C83" s="6"/>
      <c r="D83" s="23"/>
      <c r="E83" s="13">
        <f t="shared" si="8"/>
        <v>0</v>
      </c>
      <c r="F83" s="430"/>
      <c r="G83" s="431"/>
      <c r="H83" s="431"/>
      <c r="I83" s="431"/>
      <c r="J83" s="432"/>
      <c r="K83" s="430"/>
      <c r="L83" s="431"/>
      <c r="M83" s="431"/>
      <c r="N83" s="431"/>
      <c r="O83" s="432"/>
      <c r="P83" s="13"/>
      <c r="Q83" s="13"/>
      <c r="R83" s="13"/>
      <c r="S83" s="425"/>
      <c r="T83" s="24"/>
      <c r="U83" s="3"/>
      <c r="W83" s="3"/>
      <c r="X83" s="3"/>
      <c r="Y83" s="3"/>
      <c r="Z83" s="3"/>
      <c r="AA83" s="3"/>
    </row>
    <row r="84" spans="1:27" ht="20.25" hidden="1" customHeight="1" x14ac:dyDescent="0.25">
      <c r="A84" s="425"/>
      <c r="B84" s="23" t="s">
        <v>86</v>
      </c>
      <c r="C84" s="6"/>
      <c r="D84" s="23"/>
      <c r="E84" s="13">
        <f t="shared" si="8"/>
        <v>9.6</v>
      </c>
      <c r="F84" s="430">
        <v>9.6</v>
      </c>
      <c r="G84" s="431"/>
      <c r="H84" s="431"/>
      <c r="I84" s="431"/>
      <c r="J84" s="432"/>
      <c r="K84" s="430"/>
      <c r="L84" s="431"/>
      <c r="M84" s="431"/>
      <c r="N84" s="431"/>
      <c r="O84" s="432"/>
      <c r="P84" s="13"/>
      <c r="Q84" s="13"/>
      <c r="R84" s="13"/>
      <c r="S84" s="425"/>
      <c r="T84" s="24"/>
      <c r="U84" s="3"/>
      <c r="W84" s="3"/>
      <c r="X84" s="3"/>
      <c r="Y84" s="3"/>
      <c r="Z84" s="3"/>
      <c r="AA84" s="3"/>
    </row>
    <row r="85" spans="1:27" ht="20.25" hidden="1" customHeight="1" x14ac:dyDescent="0.25">
      <c r="A85" s="425"/>
      <c r="B85" s="23" t="s">
        <v>49</v>
      </c>
      <c r="C85" s="6"/>
      <c r="D85" s="23"/>
      <c r="E85" s="13">
        <f t="shared" si="8"/>
        <v>0</v>
      </c>
      <c r="F85" s="430"/>
      <c r="G85" s="431"/>
      <c r="H85" s="431"/>
      <c r="I85" s="431"/>
      <c r="J85" s="432"/>
      <c r="K85" s="430"/>
      <c r="L85" s="431"/>
      <c r="M85" s="431"/>
      <c r="N85" s="431"/>
      <c r="O85" s="432"/>
      <c r="P85" s="13"/>
      <c r="Q85" s="13"/>
      <c r="R85" s="13"/>
      <c r="S85" s="425"/>
      <c r="T85" s="24"/>
      <c r="U85" s="3"/>
      <c r="W85" s="3"/>
      <c r="X85" s="3"/>
      <c r="Y85" s="3"/>
      <c r="Z85" s="3"/>
      <c r="AA85" s="3"/>
    </row>
    <row r="86" spans="1:27" ht="20.25" customHeight="1" x14ac:dyDescent="0.25">
      <c r="A86" s="425"/>
      <c r="B86" s="427" t="s">
        <v>207</v>
      </c>
      <c r="C86" s="424" t="s">
        <v>124</v>
      </c>
      <c r="D86" s="424" t="s">
        <v>124</v>
      </c>
      <c r="E86" s="447" t="s">
        <v>5</v>
      </c>
      <c r="F86" s="469" t="s">
        <v>131</v>
      </c>
      <c r="G86" s="470"/>
      <c r="H86" s="470"/>
      <c r="I86" s="470"/>
      <c r="J86" s="471"/>
      <c r="K86" s="450" t="s">
        <v>189</v>
      </c>
      <c r="L86" s="452" t="s">
        <v>190</v>
      </c>
      <c r="M86" s="453"/>
      <c r="N86" s="453"/>
      <c r="O86" s="454"/>
      <c r="P86" s="450" t="s">
        <v>131</v>
      </c>
      <c r="Q86" s="450" t="s">
        <v>131</v>
      </c>
      <c r="R86" s="450" t="s">
        <v>131</v>
      </c>
      <c r="S86" s="425"/>
      <c r="T86" s="24"/>
      <c r="U86" s="3"/>
      <c r="W86" s="3"/>
      <c r="X86" s="3"/>
      <c r="Y86" s="3"/>
      <c r="Z86" s="3"/>
      <c r="AA86" s="3"/>
    </row>
    <row r="87" spans="1:27" ht="31.5" x14ac:dyDescent="0.25">
      <c r="A87" s="425"/>
      <c r="B87" s="428"/>
      <c r="C87" s="425"/>
      <c r="D87" s="425"/>
      <c r="E87" s="448"/>
      <c r="F87" s="528"/>
      <c r="G87" s="529"/>
      <c r="H87" s="529"/>
      <c r="I87" s="529"/>
      <c r="J87" s="530"/>
      <c r="K87" s="451"/>
      <c r="L87" s="63" t="s">
        <v>191</v>
      </c>
      <c r="M87" s="63" t="s">
        <v>192</v>
      </c>
      <c r="N87" s="63" t="s">
        <v>193</v>
      </c>
      <c r="O87" s="63" t="s">
        <v>194</v>
      </c>
      <c r="P87" s="527"/>
      <c r="Q87" s="527"/>
      <c r="R87" s="527"/>
      <c r="S87" s="425"/>
      <c r="T87" s="24"/>
      <c r="U87" s="3"/>
      <c r="W87" s="3"/>
      <c r="X87" s="3"/>
      <c r="Y87" s="3"/>
      <c r="Z87" s="3"/>
      <c r="AA87" s="3"/>
    </row>
    <row r="88" spans="1:27" ht="21" customHeight="1" x14ac:dyDescent="0.25">
      <c r="A88" s="426"/>
      <c r="B88" s="429"/>
      <c r="C88" s="426"/>
      <c r="D88" s="426"/>
      <c r="E88" s="8">
        <v>1</v>
      </c>
      <c r="F88" s="472"/>
      <c r="G88" s="473"/>
      <c r="H88" s="473"/>
      <c r="I88" s="473"/>
      <c r="J88" s="474"/>
      <c r="K88" s="8">
        <v>1</v>
      </c>
      <c r="L88" s="8" t="s">
        <v>131</v>
      </c>
      <c r="M88" s="8" t="s">
        <v>131</v>
      </c>
      <c r="N88" s="8">
        <v>1</v>
      </c>
      <c r="O88" s="8" t="s">
        <v>131</v>
      </c>
      <c r="P88" s="451"/>
      <c r="Q88" s="451"/>
      <c r="R88" s="451"/>
      <c r="S88" s="426"/>
      <c r="T88" s="24"/>
      <c r="U88" s="3"/>
      <c r="W88" s="3"/>
      <c r="X88" s="3"/>
      <c r="Y88" s="3"/>
      <c r="Z88" s="3"/>
      <c r="AA88" s="3"/>
    </row>
    <row r="89" spans="1:27" ht="48" customHeight="1" x14ac:dyDescent="0.25">
      <c r="A89" s="28">
        <v>3</v>
      </c>
      <c r="B89" s="20" t="s">
        <v>115</v>
      </c>
      <c r="C89" s="20" t="s">
        <v>91</v>
      </c>
      <c r="D89" s="20" t="s">
        <v>14</v>
      </c>
      <c r="E89" s="11">
        <f t="shared" si="8"/>
        <v>69241.957339999994</v>
      </c>
      <c r="F89" s="325">
        <f>F92+F106+F115</f>
        <v>15511.890670000001</v>
      </c>
      <c r="G89" s="326"/>
      <c r="H89" s="326"/>
      <c r="I89" s="326"/>
      <c r="J89" s="327"/>
      <c r="K89" s="325">
        <f>K92+K106+K115</f>
        <v>16497.06667</v>
      </c>
      <c r="L89" s="326"/>
      <c r="M89" s="326"/>
      <c r="N89" s="326"/>
      <c r="O89" s="327"/>
      <c r="P89" s="11">
        <f>P92+P106+P115</f>
        <v>12411</v>
      </c>
      <c r="Q89" s="11">
        <f>Q92+Q106+Q115</f>
        <v>12411</v>
      </c>
      <c r="R89" s="11">
        <f>R92+R106+R115</f>
        <v>12411</v>
      </c>
      <c r="S89" s="28"/>
      <c r="T89" s="24"/>
      <c r="U89" s="3"/>
      <c r="W89" s="3"/>
      <c r="X89" s="3"/>
      <c r="Y89" s="3"/>
      <c r="Z89" s="3"/>
      <c r="AA89" s="3"/>
    </row>
    <row r="90" spans="1:27" ht="47.25" customHeight="1" x14ac:dyDescent="0.25">
      <c r="A90" s="491" t="s">
        <v>18</v>
      </c>
      <c r="B90" s="458" t="s">
        <v>50</v>
      </c>
      <c r="C90" s="459" t="s">
        <v>91</v>
      </c>
      <c r="D90" s="23" t="s">
        <v>14</v>
      </c>
      <c r="E90" s="13">
        <f t="shared" si="8"/>
        <v>28525.150669999999</v>
      </c>
      <c r="F90" s="430">
        <f>F92</f>
        <v>4525.15067</v>
      </c>
      <c r="G90" s="431"/>
      <c r="H90" s="431"/>
      <c r="I90" s="431"/>
      <c r="J90" s="432"/>
      <c r="K90" s="430">
        <f>K92</f>
        <v>6000</v>
      </c>
      <c r="L90" s="431"/>
      <c r="M90" s="431"/>
      <c r="N90" s="431"/>
      <c r="O90" s="432"/>
      <c r="P90" s="13">
        <f>P92</f>
        <v>6000</v>
      </c>
      <c r="Q90" s="13">
        <f>Q92</f>
        <v>6000</v>
      </c>
      <c r="R90" s="13">
        <f>R92</f>
        <v>6000</v>
      </c>
      <c r="S90" s="424" t="s">
        <v>20</v>
      </c>
      <c r="T90" s="433" t="s">
        <v>51</v>
      </c>
      <c r="U90" s="3"/>
      <c r="W90" s="3"/>
      <c r="X90" s="3"/>
      <c r="Y90" s="3"/>
      <c r="Z90" s="3"/>
      <c r="AA90" s="3"/>
    </row>
    <row r="91" spans="1:27" ht="30" hidden="1" customHeight="1" x14ac:dyDescent="0.25">
      <c r="A91" s="492"/>
      <c r="B91" s="458"/>
      <c r="C91" s="459"/>
      <c r="D91" s="23"/>
      <c r="E91" s="13">
        <f t="shared" si="8"/>
        <v>0</v>
      </c>
      <c r="F91" s="430"/>
      <c r="G91" s="431"/>
      <c r="H91" s="431"/>
      <c r="I91" s="431"/>
      <c r="J91" s="432"/>
      <c r="K91" s="430"/>
      <c r="L91" s="431"/>
      <c r="M91" s="431"/>
      <c r="N91" s="431"/>
      <c r="O91" s="432"/>
      <c r="P91" s="13"/>
      <c r="Q91" s="13"/>
      <c r="R91" s="13"/>
      <c r="S91" s="425"/>
      <c r="T91" s="433"/>
      <c r="U91" s="3"/>
      <c r="W91" s="3"/>
      <c r="X91" s="3"/>
      <c r="Y91" s="3"/>
      <c r="Z91" s="3"/>
      <c r="AA91" s="3"/>
    </row>
    <row r="92" spans="1:27" ht="68.25" hidden="1" customHeight="1" x14ac:dyDescent="0.25">
      <c r="A92" s="492"/>
      <c r="B92" s="458"/>
      <c r="C92" s="459"/>
      <c r="E92" s="13">
        <f t="shared" si="8"/>
        <v>28525.150669999999</v>
      </c>
      <c r="F92" s="430">
        <f>SUM(F93:F102)</f>
        <v>4525.15067</v>
      </c>
      <c r="G92" s="431"/>
      <c r="H92" s="431"/>
      <c r="I92" s="431"/>
      <c r="J92" s="432"/>
      <c r="K92" s="430">
        <f>SUM(K93:K102)</f>
        <v>6000</v>
      </c>
      <c r="L92" s="431"/>
      <c r="M92" s="431"/>
      <c r="N92" s="431"/>
      <c r="O92" s="432"/>
      <c r="P92" s="13">
        <f>SUM(P93:P102)</f>
        <v>6000</v>
      </c>
      <c r="Q92" s="13">
        <f>SUM(Q93:Q102)</f>
        <v>6000</v>
      </c>
      <c r="R92" s="13">
        <f>SUM(R93:R102)</f>
        <v>6000</v>
      </c>
      <c r="S92" s="425"/>
      <c r="T92" s="433"/>
      <c r="U92" s="3"/>
      <c r="W92" s="3"/>
      <c r="X92" s="3"/>
      <c r="Y92" s="3"/>
      <c r="Z92" s="3"/>
      <c r="AA92" s="3"/>
    </row>
    <row r="93" spans="1:27" ht="20.25" hidden="1" customHeight="1" x14ac:dyDescent="0.25">
      <c r="A93" s="492"/>
      <c r="B93" s="30" t="s">
        <v>52</v>
      </c>
      <c r="C93" s="6"/>
      <c r="D93" s="23"/>
      <c r="E93" s="13">
        <f t="shared" si="8"/>
        <v>46.491999999999997</v>
      </c>
      <c r="F93" s="430">
        <v>46.491999999999997</v>
      </c>
      <c r="G93" s="431"/>
      <c r="H93" s="431"/>
      <c r="I93" s="431"/>
      <c r="J93" s="432"/>
      <c r="K93" s="430"/>
      <c r="L93" s="431"/>
      <c r="M93" s="431"/>
      <c r="N93" s="431"/>
      <c r="O93" s="432"/>
      <c r="P93" s="13"/>
      <c r="Q93" s="13"/>
      <c r="R93" s="13"/>
      <c r="S93" s="425"/>
      <c r="T93" s="24"/>
      <c r="U93" s="3"/>
      <c r="W93" s="3"/>
      <c r="X93" s="3"/>
      <c r="Y93" s="3"/>
      <c r="Z93" s="3"/>
      <c r="AA93" s="3"/>
    </row>
    <row r="94" spans="1:27" ht="31.5" hidden="1" customHeight="1" x14ac:dyDescent="0.25">
      <c r="A94" s="492"/>
      <c r="B94" s="30" t="s">
        <v>53</v>
      </c>
      <c r="C94" s="6"/>
      <c r="D94" s="23"/>
      <c r="E94" s="13">
        <f t="shared" si="8"/>
        <v>3856.32</v>
      </c>
      <c r="F94" s="430">
        <v>3856.32</v>
      </c>
      <c r="G94" s="431"/>
      <c r="H94" s="431"/>
      <c r="I94" s="431"/>
      <c r="J94" s="432"/>
      <c r="K94" s="430"/>
      <c r="L94" s="431"/>
      <c r="M94" s="431"/>
      <c r="N94" s="431"/>
      <c r="O94" s="432"/>
      <c r="P94" s="13"/>
      <c r="Q94" s="13"/>
      <c r="R94" s="13"/>
      <c r="S94" s="425"/>
      <c r="T94" s="24"/>
      <c r="U94" s="3"/>
      <c r="W94" s="3"/>
      <c r="X94" s="3"/>
      <c r="Y94" s="3"/>
      <c r="Z94" s="3"/>
      <c r="AA94" s="3"/>
    </row>
    <row r="95" spans="1:27" ht="31.5" hidden="1" customHeight="1" x14ac:dyDescent="0.25">
      <c r="A95" s="492"/>
      <c r="B95" s="30" t="s">
        <v>54</v>
      </c>
      <c r="C95" s="6"/>
      <c r="D95" s="23"/>
      <c r="E95" s="13">
        <f t="shared" si="8"/>
        <v>0</v>
      </c>
      <c r="F95" s="430"/>
      <c r="G95" s="431"/>
      <c r="H95" s="431"/>
      <c r="I95" s="431"/>
      <c r="J95" s="432"/>
      <c r="K95" s="430"/>
      <c r="L95" s="431"/>
      <c r="M95" s="431"/>
      <c r="N95" s="431"/>
      <c r="O95" s="432"/>
      <c r="P95" s="13"/>
      <c r="Q95" s="13"/>
      <c r="R95" s="13"/>
      <c r="S95" s="425"/>
      <c r="T95" s="24"/>
      <c r="U95" s="3"/>
      <c r="W95" s="3"/>
      <c r="X95" s="3"/>
      <c r="Y95" s="3"/>
      <c r="Z95" s="3"/>
      <c r="AA95" s="3"/>
    </row>
    <row r="96" spans="1:27" ht="20.25" hidden="1" customHeight="1" x14ac:dyDescent="0.25">
      <c r="A96" s="492"/>
      <c r="B96" s="30" t="s">
        <v>55</v>
      </c>
      <c r="C96" s="6"/>
      <c r="D96" s="23"/>
      <c r="E96" s="13">
        <f t="shared" si="8"/>
        <v>605.67200000000003</v>
      </c>
      <c r="F96" s="430">
        <v>605.67200000000003</v>
      </c>
      <c r="G96" s="431"/>
      <c r="H96" s="431"/>
      <c r="I96" s="431"/>
      <c r="J96" s="432"/>
      <c r="K96" s="430"/>
      <c r="L96" s="431"/>
      <c r="M96" s="431"/>
      <c r="N96" s="431"/>
      <c r="O96" s="432"/>
      <c r="P96" s="13"/>
      <c r="Q96" s="13"/>
      <c r="R96" s="13"/>
      <c r="S96" s="425"/>
      <c r="T96" s="24"/>
      <c r="U96" s="3"/>
      <c r="W96" s="3"/>
      <c r="X96" s="3"/>
      <c r="Y96" s="3"/>
      <c r="Z96" s="3"/>
      <c r="AA96" s="3"/>
    </row>
    <row r="97" spans="1:27" ht="31.5" hidden="1" customHeight="1" x14ac:dyDescent="0.25">
      <c r="A97" s="492"/>
      <c r="B97" s="30" t="s">
        <v>56</v>
      </c>
      <c r="C97" s="6"/>
      <c r="D97" s="23"/>
      <c r="E97" s="13">
        <f t="shared" si="8"/>
        <v>0</v>
      </c>
      <c r="F97" s="430"/>
      <c r="G97" s="431"/>
      <c r="H97" s="431"/>
      <c r="I97" s="431"/>
      <c r="J97" s="432"/>
      <c r="K97" s="430"/>
      <c r="L97" s="431"/>
      <c r="M97" s="431"/>
      <c r="N97" s="431"/>
      <c r="O97" s="432"/>
      <c r="P97" s="13"/>
      <c r="Q97" s="13"/>
      <c r="R97" s="13"/>
      <c r="S97" s="425"/>
      <c r="T97" s="24"/>
      <c r="U97" s="3"/>
      <c r="W97" s="3"/>
      <c r="X97" s="3"/>
      <c r="Y97" s="3"/>
      <c r="Z97" s="3"/>
      <c r="AA97" s="3"/>
    </row>
    <row r="98" spans="1:27" ht="20.25" hidden="1" customHeight="1" x14ac:dyDescent="0.25">
      <c r="A98" s="492"/>
      <c r="B98" s="30" t="s">
        <v>110</v>
      </c>
      <c r="C98" s="6"/>
      <c r="D98" s="23"/>
      <c r="E98" s="13">
        <f t="shared" si="8"/>
        <v>23946.666669999999</v>
      </c>
      <c r="F98" s="430">
        <f>5946.66667-3500-2500</f>
        <v>-53.333330000000387</v>
      </c>
      <c r="G98" s="431"/>
      <c r="H98" s="431"/>
      <c r="I98" s="431"/>
      <c r="J98" s="432"/>
      <c r="K98" s="430">
        <v>6000</v>
      </c>
      <c r="L98" s="431"/>
      <c r="M98" s="431"/>
      <c r="N98" s="431"/>
      <c r="O98" s="432"/>
      <c r="P98" s="13">
        <v>6000</v>
      </c>
      <c r="Q98" s="13">
        <v>6000</v>
      </c>
      <c r="R98" s="13">
        <v>6000</v>
      </c>
      <c r="S98" s="425"/>
      <c r="T98" s="24"/>
      <c r="U98" s="3"/>
      <c r="W98" s="3"/>
      <c r="X98" s="3"/>
      <c r="Y98" s="3"/>
      <c r="Z98" s="3"/>
      <c r="AA98" s="3"/>
    </row>
    <row r="99" spans="1:27" ht="31.5" hidden="1" customHeight="1" x14ac:dyDescent="0.25">
      <c r="A99" s="492"/>
      <c r="B99" s="30" t="s">
        <v>57</v>
      </c>
      <c r="C99" s="6"/>
      <c r="D99" s="23"/>
      <c r="E99" s="13"/>
      <c r="F99" s="430"/>
      <c r="G99" s="431"/>
      <c r="H99" s="431"/>
      <c r="I99" s="431"/>
      <c r="J99" s="432"/>
      <c r="K99" s="430"/>
      <c r="L99" s="431"/>
      <c r="M99" s="431"/>
      <c r="N99" s="431"/>
      <c r="O99" s="432"/>
      <c r="P99" s="13"/>
      <c r="Q99" s="13"/>
      <c r="R99" s="13"/>
      <c r="S99" s="425"/>
      <c r="T99" s="24"/>
      <c r="U99" s="3"/>
      <c r="W99" s="3"/>
      <c r="X99" s="3"/>
      <c r="Y99" s="3"/>
      <c r="Z99" s="3"/>
      <c r="AA99" s="3"/>
    </row>
    <row r="100" spans="1:27" ht="20.25" hidden="1" customHeight="1" x14ac:dyDescent="0.25">
      <c r="A100" s="492"/>
      <c r="B100" s="30" t="s">
        <v>195</v>
      </c>
      <c r="C100" s="6"/>
      <c r="D100" s="23"/>
      <c r="E100" s="13">
        <f t="shared" ref="E100:E109" si="10">SUM(F100:R100)</f>
        <v>0</v>
      </c>
      <c r="F100" s="325"/>
      <c r="G100" s="326"/>
      <c r="H100" s="326"/>
      <c r="I100" s="326"/>
      <c r="J100" s="327"/>
      <c r="K100" s="430"/>
      <c r="L100" s="431"/>
      <c r="M100" s="431"/>
      <c r="N100" s="431"/>
      <c r="O100" s="432"/>
      <c r="P100" s="13"/>
      <c r="Q100" s="13"/>
      <c r="R100" s="13"/>
      <c r="S100" s="425"/>
      <c r="T100" s="24"/>
      <c r="U100" s="3"/>
      <c r="W100" s="3"/>
      <c r="X100" s="3"/>
      <c r="Y100" s="3"/>
      <c r="Z100" s="3"/>
      <c r="AA100" s="3"/>
    </row>
    <row r="101" spans="1:27" ht="20.25" hidden="1" customHeight="1" x14ac:dyDescent="0.25">
      <c r="A101" s="492"/>
      <c r="B101" s="30" t="s">
        <v>58</v>
      </c>
      <c r="C101" s="6"/>
      <c r="D101" s="23"/>
      <c r="E101" s="13">
        <f t="shared" si="10"/>
        <v>70</v>
      </c>
      <c r="F101" s="430">
        <v>70</v>
      </c>
      <c r="G101" s="431"/>
      <c r="H101" s="431"/>
      <c r="I101" s="431"/>
      <c r="J101" s="432"/>
      <c r="K101" s="430"/>
      <c r="L101" s="431"/>
      <c r="M101" s="431"/>
      <c r="N101" s="431"/>
      <c r="O101" s="432"/>
      <c r="P101" s="13"/>
      <c r="Q101" s="13"/>
      <c r="R101" s="13"/>
      <c r="S101" s="425"/>
      <c r="T101" s="24"/>
      <c r="U101" s="3"/>
      <c r="W101" s="3"/>
      <c r="X101" s="3"/>
      <c r="Y101" s="3"/>
      <c r="Z101" s="3"/>
      <c r="AA101" s="3"/>
    </row>
    <row r="102" spans="1:27" ht="79.5" hidden="1" customHeight="1" x14ac:dyDescent="0.25">
      <c r="A102" s="492"/>
      <c r="B102" s="30" t="s">
        <v>59</v>
      </c>
      <c r="C102" s="6"/>
      <c r="D102" s="23"/>
      <c r="E102" s="13">
        <f t="shared" si="10"/>
        <v>0</v>
      </c>
      <c r="F102" s="430"/>
      <c r="G102" s="431"/>
      <c r="H102" s="431"/>
      <c r="I102" s="431"/>
      <c r="J102" s="432"/>
      <c r="K102" s="430"/>
      <c r="L102" s="431"/>
      <c r="M102" s="431"/>
      <c r="N102" s="431"/>
      <c r="O102" s="432"/>
      <c r="P102" s="13"/>
      <c r="Q102" s="13"/>
      <c r="R102" s="13"/>
      <c r="S102" s="425"/>
      <c r="T102" s="24"/>
      <c r="U102" s="3"/>
      <c r="W102" s="3"/>
      <c r="X102" s="3"/>
      <c r="Y102" s="3"/>
      <c r="Z102" s="3"/>
      <c r="AA102" s="3"/>
    </row>
    <row r="103" spans="1:27" ht="20.25" customHeight="1" x14ac:dyDescent="0.25">
      <c r="A103" s="492"/>
      <c r="B103" s="427" t="s">
        <v>197</v>
      </c>
      <c r="C103" s="424" t="s">
        <v>124</v>
      </c>
      <c r="D103" s="424" t="s">
        <v>124</v>
      </c>
      <c r="E103" s="447" t="s">
        <v>5</v>
      </c>
      <c r="F103" s="469" t="s">
        <v>131</v>
      </c>
      <c r="G103" s="470"/>
      <c r="H103" s="470"/>
      <c r="I103" s="470"/>
      <c r="J103" s="471"/>
      <c r="K103" s="450" t="s">
        <v>189</v>
      </c>
      <c r="L103" s="452" t="s">
        <v>190</v>
      </c>
      <c r="M103" s="453"/>
      <c r="N103" s="453"/>
      <c r="O103" s="454"/>
      <c r="P103" s="450" t="s">
        <v>131</v>
      </c>
      <c r="Q103" s="450" t="s">
        <v>131</v>
      </c>
      <c r="R103" s="450" t="s">
        <v>131</v>
      </c>
      <c r="S103" s="425"/>
      <c r="T103" s="24"/>
      <c r="U103" s="3"/>
      <c r="W103" s="3"/>
      <c r="X103" s="3"/>
      <c r="Y103" s="3"/>
      <c r="Z103" s="3"/>
      <c r="AA103" s="3"/>
    </row>
    <row r="104" spans="1:27" ht="31.5" x14ac:dyDescent="0.25">
      <c r="A104" s="492"/>
      <c r="B104" s="428"/>
      <c r="C104" s="425"/>
      <c r="D104" s="425"/>
      <c r="E104" s="448"/>
      <c r="F104" s="528"/>
      <c r="G104" s="529"/>
      <c r="H104" s="529"/>
      <c r="I104" s="529"/>
      <c r="J104" s="530"/>
      <c r="K104" s="451"/>
      <c r="L104" s="63" t="s">
        <v>191</v>
      </c>
      <c r="M104" s="63" t="s">
        <v>192</v>
      </c>
      <c r="N104" s="63" t="s">
        <v>193</v>
      </c>
      <c r="O104" s="63" t="s">
        <v>194</v>
      </c>
      <c r="P104" s="527"/>
      <c r="Q104" s="527"/>
      <c r="R104" s="527"/>
      <c r="S104" s="425"/>
      <c r="T104" s="24"/>
      <c r="U104" s="3"/>
      <c r="W104" s="3"/>
      <c r="X104" s="3"/>
      <c r="Y104" s="3"/>
      <c r="Z104" s="3"/>
      <c r="AA104" s="3"/>
    </row>
    <row r="105" spans="1:27" ht="18" customHeight="1" x14ac:dyDescent="0.25">
      <c r="A105" s="493"/>
      <c r="B105" s="429"/>
      <c r="C105" s="426"/>
      <c r="D105" s="426"/>
      <c r="E105" s="8" t="s">
        <v>131</v>
      </c>
      <c r="F105" s="472"/>
      <c r="G105" s="473"/>
      <c r="H105" s="473"/>
      <c r="I105" s="473"/>
      <c r="J105" s="474"/>
      <c r="K105" s="8">
        <v>50</v>
      </c>
      <c r="L105" s="8">
        <v>50</v>
      </c>
      <c r="M105" s="8">
        <v>50</v>
      </c>
      <c r="N105" s="8">
        <v>50</v>
      </c>
      <c r="O105" s="8">
        <v>50</v>
      </c>
      <c r="P105" s="451"/>
      <c r="Q105" s="451"/>
      <c r="R105" s="451"/>
      <c r="S105" s="425"/>
      <c r="T105" s="24"/>
      <c r="U105" s="3"/>
      <c r="W105" s="3"/>
      <c r="X105" s="3"/>
      <c r="Y105" s="3"/>
      <c r="Z105" s="3"/>
      <c r="AA105" s="3"/>
    </row>
    <row r="106" spans="1:27" ht="101.25" customHeight="1" x14ac:dyDescent="0.25">
      <c r="A106" s="424" t="s">
        <v>60</v>
      </c>
      <c r="B106" s="23" t="s">
        <v>61</v>
      </c>
      <c r="C106" s="23" t="s">
        <v>91</v>
      </c>
      <c r="D106" s="23" t="s">
        <v>14</v>
      </c>
      <c r="E106" s="13">
        <f t="shared" si="10"/>
        <v>3723</v>
      </c>
      <c r="F106" s="430">
        <f>SUM(F107:F111)</f>
        <v>3015</v>
      </c>
      <c r="G106" s="431"/>
      <c r="H106" s="431"/>
      <c r="I106" s="431"/>
      <c r="J106" s="432"/>
      <c r="K106" s="430">
        <f>SUM(K107:K111)</f>
        <v>0</v>
      </c>
      <c r="L106" s="431"/>
      <c r="M106" s="431"/>
      <c r="N106" s="431"/>
      <c r="O106" s="432"/>
      <c r="P106" s="13">
        <f>SUM(P107:P111)</f>
        <v>236</v>
      </c>
      <c r="Q106" s="13">
        <f>SUM(Q107:Q111)</f>
        <v>236</v>
      </c>
      <c r="R106" s="13">
        <f>SUM(R107:R111)</f>
        <v>236</v>
      </c>
      <c r="S106" s="425"/>
      <c r="T106" s="24"/>
      <c r="U106" s="3"/>
      <c r="W106" s="3"/>
      <c r="X106" s="3"/>
      <c r="Y106" s="3"/>
      <c r="Z106" s="3"/>
      <c r="AA106" s="3"/>
    </row>
    <row r="107" spans="1:27" ht="20.25" hidden="1" customHeight="1" x14ac:dyDescent="0.25">
      <c r="A107" s="425"/>
      <c r="B107" s="30" t="s">
        <v>63</v>
      </c>
      <c r="C107" s="6"/>
      <c r="D107" s="23"/>
      <c r="E107" s="13">
        <f t="shared" si="10"/>
        <v>150</v>
      </c>
      <c r="F107" s="430">
        <v>150</v>
      </c>
      <c r="G107" s="431"/>
      <c r="H107" s="431"/>
      <c r="I107" s="431"/>
      <c r="J107" s="432"/>
      <c r="K107" s="430"/>
      <c r="L107" s="431"/>
      <c r="M107" s="431"/>
      <c r="N107" s="431"/>
      <c r="O107" s="432"/>
      <c r="P107" s="13"/>
      <c r="Q107" s="13"/>
      <c r="R107" s="13"/>
      <c r="S107" s="425"/>
      <c r="T107" s="24"/>
      <c r="U107" s="3"/>
      <c r="W107" s="3"/>
      <c r="X107" s="3"/>
      <c r="Y107" s="3"/>
      <c r="Z107" s="3"/>
      <c r="AA107" s="3"/>
    </row>
    <row r="108" spans="1:27" ht="20.25" hidden="1" customHeight="1" x14ac:dyDescent="0.25">
      <c r="A108" s="425"/>
      <c r="B108" s="30" t="s">
        <v>64</v>
      </c>
      <c r="C108" s="6"/>
      <c r="D108" s="23"/>
      <c r="E108" s="13">
        <f t="shared" si="10"/>
        <v>0</v>
      </c>
      <c r="F108" s="430"/>
      <c r="G108" s="431"/>
      <c r="H108" s="431"/>
      <c r="I108" s="431"/>
      <c r="J108" s="432"/>
      <c r="K108" s="430"/>
      <c r="L108" s="431"/>
      <c r="M108" s="431"/>
      <c r="N108" s="431"/>
      <c r="O108" s="432"/>
      <c r="P108" s="13"/>
      <c r="Q108" s="13"/>
      <c r="R108" s="13"/>
      <c r="S108" s="425"/>
      <c r="T108" s="24"/>
      <c r="U108" s="3"/>
      <c r="W108" s="3"/>
      <c r="X108" s="3"/>
      <c r="Y108" s="3"/>
      <c r="Z108" s="3"/>
      <c r="AA108" s="3"/>
    </row>
    <row r="109" spans="1:27" ht="20.25" hidden="1" customHeight="1" x14ac:dyDescent="0.25">
      <c r="A109" s="425"/>
      <c r="B109" s="30" t="s">
        <v>122</v>
      </c>
      <c r="C109" s="6"/>
      <c r="D109" s="23"/>
      <c r="E109" s="13">
        <f t="shared" si="10"/>
        <v>597</v>
      </c>
      <c r="F109" s="430">
        <f>8800-8203</f>
        <v>597</v>
      </c>
      <c r="G109" s="431"/>
      <c r="H109" s="431"/>
      <c r="I109" s="431"/>
      <c r="J109" s="432"/>
      <c r="K109" s="430"/>
      <c r="L109" s="431"/>
      <c r="M109" s="431"/>
      <c r="N109" s="431"/>
      <c r="O109" s="432"/>
      <c r="P109" s="13"/>
      <c r="Q109" s="13"/>
      <c r="R109" s="13"/>
      <c r="S109" s="425"/>
      <c r="T109" s="24"/>
      <c r="U109" s="3"/>
      <c r="W109" s="3"/>
      <c r="X109" s="3"/>
      <c r="Y109" s="3"/>
      <c r="Z109" s="3"/>
      <c r="AA109" s="3"/>
    </row>
    <row r="110" spans="1:27" ht="20.25" hidden="1" customHeight="1" x14ac:dyDescent="0.25">
      <c r="A110" s="425"/>
      <c r="B110" s="30" t="s">
        <v>111</v>
      </c>
      <c r="C110" s="6"/>
      <c r="D110" s="23"/>
      <c r="E110" s="13"/>
      <c r="F110" s="430">
        <v>2100</v>
      </c>
      <c r="G110" s="431"/>
      <c r="H110" s="431"/>
      <c r="I110" s="431"/>
      <c r="J110" s="432"/>
      <c r="K110" s="430">
        <v>0</v>
      </c>
      <c r="L110" s="431"/>
      <c r="M110" s="431"/>
      <c r="N110" s="431"/>
      <c r="O110" s="432"/>
      <c r="P110" s="13">
        <v>236</v>
      </c>
      <c r="Q110" s="13">
        <v>236</v>
      </c>
      <c r="R110" s="13">
        <v>236</v>
      </c>
      <c r="S110" s="425"/>
      <c r="T110" s="24"/>
      <c r="U110" s="3"/>
      <c r="W110" s="3"/>
      <c r="X110" s="3"/>
      <c r="Y110" s="3"/>
      <c r="Z110" s="3"/>
      <c r="AA110" s="3"/>
    </row>
    <row r="111" spans="1:27" ht="60.75" hidden="1" customHeight="1" x14ac:dyDescent="0.25">
      <c r="A111" s="425"/>
      <c r="B111" s="30" t="s">
        <v>88</v>
      </c>
      <c r="C111" s="6"/>
      <c r="D111" s="23"/>
      <c r="E111" s="13">
        <f>SUM(F111:R111)</f>
        <v>168</v>
      </c>
      <c r="F111" s="430">
        <v>168</v>
      </c>
      <c r="G111" s="431"/>
      <c r="H111" s="431"/>
      <c r="I111" s="431"/>
      <c r="J111" s="432"/>
      <c r="K111" s="430"/>
      <c r="L111" s="431"/>
      <c r="M111" s="431"/>
      <c r="N111" s="431"/>
      <c r="O111" s="432"/>
      <c r="P111" s="13"/>
      <c r="Q111" s="13"/>
      <c r="R111" s="13"/>
      <c r="S111" s="425"/>
      <c r="T111" s="24"/>
      <c r="U111" s="3"/>
      <c r="W111" s="3"/>
      <c r="X111" s="3"/>
      <c r="Y111" s="3"/>
      <c r="Z111" s="3"/>
      <c r="AA111" s="3"/>
    </row>
    <row r="112" spans="1:27" ht="20.25" customHeight="1" x14ac:dyDescent="0.25">
      <c r="A112" s="425"/>
      <c r="B112" s="427" t="s">
        <v>209</v>
      </c>
      <c r="C112" s="424" t="s">
        <v>124</v>
      </c>
      <c r="D112" s="424" t="s">
        <v>124</v>
      </c>
      <c r="E112" s="447" t="s">
        <v>5</v>
      </c>
      <c r="F112" s="469" t="s">
        <v>131</v>
      </c>
      <c r="G112" s="470"/>
      <c r="H112" s="470"/>
      <c r="I112" s="470"/>
      <c r="J112" s="471"/>
      <c r="K112" s="450" t="s">
        <v>189</v>
      </c>
      <c r="L112" s="452" t="s">
        <v>190</v>
      </c>
      <c r="M112" s="453"/>
      <c r="N112" s="453"/>
      <c r="O112" s="454"/>
      <c r="P112" s="450" t="s">
        <v>131</v>
      </c>
      <c r="Q112" s="450" t="s">
        <v>131</v>
      </c>
      <c r="R112" s="450" t="s">
        <v>131</v>
      </c>
      <c r="S112" s="425"/>
      <c r="T112" s="24"/>
      <c r="U112" s="3"/>
      <c r="W112" s="3"/>
      <c r="X112" s="3"/>
      <c r="Y112" s="3"/>
      <c r="Z112" s="3"/>
      <c r="AA112" s="3"/>
    </row>
    <row r="113" spans="1:27" ht="31.5" x14ac:dyDescent="0.25">
      <c r="A113" s="425"/>
      <c r="B113" s="428"/>
      <c r="C113" s="425"/>
      <c r="D113" s="425"/>
      <c r="E113" s="448"/>
      <c r="F113" s="528"/>
      <c r="G113" s="529"/>
      <c r="H113" s="529"/>
      <c r="I113" s="529"/>
      <c r="J113" s="530"/>
      <c r="K113" s="451"/>
      <c r="L113" s="63" t="s">
        <v>191</v>
      </c>
      <c r="M113" s="63" t="s">
        <v>192</v>
      </c>
      <c r="N113" s="63" t="s">
        <v>193</v>
      </c>
      <c r="O113" s="63" t="s">
        <v>194</v>
      </c>
      <c r="P113" s="527"/>
      <c r="Q113" s="527"/>
      <c r="R113" s="527"/>
      <c r="S113" s="425"/>
      <c r="T113" s="24"/>
      <c r="U113" s="3"/>
      <c r="W113" s="3"/>
      <c r="X113" s="3"/>
      <c r="Y113" s="3"/>
      <c r="Z113" s="3"/>
      <c r="AA113" s="3"/>
    </row>
    <row r="114" spans="1:27" ht="15" customHeight="1" x14ac:dyDescent="0.25">
      <c r="A114" s="426"/>
      <c r="B114" s="429"/>
      <c r="C114" s="426"/>
      <c r="D114" s="426"/>
      <c r="E114" s="8">
        <v>4</v>
      </c>
      <c r="F114" s="472"/>
      <c r="G114" s="473"/>
      <c r="H114" s="473"/>
      <c r="I114" s="473"/>
      <c r="J114" s="474"/>
      <c r="K114" s="8">
        <v>4</v>
      </c>
      <c r="L114" s="8">
        <v>4</v>
      </c>
      <c r="M114" s="8">
        <v>4</v>
      </c>
      <c r="N114" s="8">
        <v>4</v>
      </c>
      <c r="O114" s="8">
        <v>4</v>
      </c>
      <c r="P114" s="451"/>
      <c r="Q114" s="451"/>
      <c r="R114" s="451"/>
      <c r="S114" s="426"/>
      <c r="T114" s="24"/>
      <c r="U114" s="3"/>
      <c r="W114" s="3"/>
      <c r="X114" s="3"/>
      <c r="Y114" s="3"/>
      <c r="Z114" s="3"/>
      <c r="AA114" s="3"/>
    </row>
    <row r="115" spans="1:27" ht="69" customHeight="1" x14ac:dyDescent="0.25">
      <c r="A115" s="424" t="s">
        <v>65</v>
      </c>
      <c r="B115" s="23" t="s">
        <v>66</v>
      </c>
      <c r="C115" s="23" t="s">
        <v>91</v>
      </c>
      <c r="D115" s="23" t="s">
        <v>14</v>
      </c>
      <c r="E115" s="13">
        <f>SUM(F115:R115)</f>
        <v>36993.806670000005</v>
      </c>
      <c r="F115" s="430">
        <f>SUM(F116:F127)</f>
        <v>7971.7400000000007</v>
      </c>
      <c r="G115" s="431"/>
      <c r="H115" s="431"/>
      <c r="I115" s="431"/>
      <c r="J115" s="432"/>
      <c r="K115" s="430">
        <f>SUM(K116:K127)</f>
        <v>10497.06667</v>
      </c>
      <c r="L115" s="431"/>
      <c r="M115" s="431"/>
      <c r="N115" s="431"/>
      <c r="O115" s="432"/>
      <c r="P115" s="13">
        <f>SUM(P116:P127)</f>
        <v>6175</v>
      </c>
      <c r="Q115" s="13">
        <f>SUM(Q116:Q127)</f>
        <v>6175</v>
      </c>
      <c r="R115" s="13">
        <f>SUM(R116:R127)</f>
        <v>6175</v>
      </c>
      <c r="S115" s="424" t="s">
        <v>20</v>
      </c>
      <c r="T115" s="24"/>
      <c r="U115" s="3"/>
      <c r="W115" s="3"/>
      <c r="X115" s="3"/>
      <c r="Y115" s="3"/>
      <c r="Z115" s="3"/>
      <c r="AA115" s="3"/>
    </row>
    <row r="116" spans="1:27" ht="31.5" hidden="1" customHeight="1" x14ac:dyDescent="0.25">
      <c r="A116" s="425"/>
      <c r="B116" s="23" t="s">
        <v>68</v>
      </c>
      <c r="C116" s="6"/>
      <c r="D116" s="23"/>
      <c r="E116" s="13"/>
      <c r="F116" s="430">
        <v>125</v>
      </c>
      <c r="G116" s="431"/>
      <c r="H116" s="431"/>
      <c r="I116" s="431"/>
      <c r="J116" s="432"/>
      <c r="K116" s="430">
        <v>125</v>
      </c>
      <c r="L116" s="431"/>
      <c r="M116" s="431"/>
      <c r="N116" s="431"/>
      <c r="O116" s="432"/>
      <c r="P116" s="13">
        <v>125</v>
      </c>
      <c r="Q116" s="13">
        <v>125</v>
      </c>
      <c r="R116" s="13">
        <v>125</v>
      </c>
      <c r="S116" s="425"/>
      <c r="T116" s="24"/>
      <c r="U116" s="3"/>
      <c r="W116" s="3"/>
      <c r="X116" s="3"/>
      <c r="Y116" s="3"/>
      <c r="Z116" s="3"/>
      <c r="AA116" s="3"/>
    </row>
    <row r="117" spans="1:27" ht="31.5" hidden="1" customHeight="1" x14ac:dyDescent="0.25">
      <c r="A117" s="425"/>
      <c r="B117" s="23" t="s">
        <v>89</v>
      </c>
      <c r="C117" s="6"/>
      <c r="D117" s="23"/>
      <c r="E117" s="13">
        <f>SUM(F117:R117)</f>
        <v>456.03000000000003</v>
      </c>
      <c r="F117" s="430">
        <v>91.206000000000003</v>
      </c>
      <c r="G117" s="431"/>
      <c r="H117" s="431"/>
      <c r="I117" s="431"/>
      <c r="J117" s="432"/>
      <c r="K117" s="430">
        <v>91.206000000000003</v>
      </c>
      <c r="L117" s="431"/>
      <c r="M117" s="431"/>
      <c r="N117" s="431"/>
      <c r="O117" s="432"/>
      <c r="P117" s="13">
        <v>91.206000000000003</v>
      </c>
      <c r="Q117" s="13">
        <v>91.206000000000003</v>
      </c>
      <c r="R117" s="13">
        <v>91.206000000000003</v>
      </c>
      <c r="S117" s="425"/>
      <c r="T117" s="24"/>
      <c r="U117" s="3"/>
      <c r="W117" s="3"/>
      <c r="X117" s="3"/>
      <c r="Y117" s="3"/>
      <c r="Z117" s="3"/>
      <c r="AA117" s="3"/>
    </row>
    <row r="118" spans="1:27" ht="63" hidden="1" customHeight="1" x14ac:dyDescent="0.25">
      <c r="A118" s="425"/>
      <c r="B118" s="24" t="s">
        <v>101</v>
      </c>
      <c r="C118" s="6"/>
      <c r="D118" s="23"/>
      <c r="E118" s="13"/>
      <c r="F118" s="430">
        <v>1697.28</v>
      </c>
      <c r="G118" s="431"/>
      <c r="H118" s="431"/>
      <c r="I118" s="431"/>
      <c r="J118" s="432"/>
      <c r="K118" s="430">
        <v>1697.28</v>
      </c>
      <c r="L118" s="431"/>
      <c r="M118" s="431"/>
      <c r="N118" s="431"/>
      <c r="O118" s="432"/>
      <c r="P118" s="13">
        <v>1697.28</v>
      </c>
      <c r="Q118" s="13">
        <v>1697.28</v>
      </c>
      <c r="R118" s="13">
        <v>1697.28</v>
      </c>
      <c r="S118" s="425"/>
      <c r="T118" s="24"/>
      <c r="U118" s="3"/>
      <c r="W118" s="3"/>
      <c r="X118" s="3"/>
      <c r="Y118" s="3"/>
      <c r="Z118" s="3"/>
      <c r="AA118" s="3"/>
    </row>
    <row r="119" spans="1:27" ht="18.75" hidden="1" customHeight="1" x14ac:dyDescent="0.25">
      <c r="A119" s="425"/>
      <c r="B119" s="30" t="s">
        <v>69</v>
      </c>
      <c r="C119" s="6"/>
      <c r="D119" s="23"/>
      <c r="E119" s="13">
        <f>SUM(F119:R119)</f>
        <v>6990.1066699999992</v>
      </c>
      <c r="F119" s="430">
        <v>614.4</v>
      </c>
      <c r="G119" s="431"/>
      <c r="H119" s="431"/>
      <c r="I119" s="431"/>
      <c r="J119" s="432"/>
      <c r="K119" s="430">
        <f>614.66+3681.06667+236</f>
        <v>4531.72667</v>
      </c>
      <c r="L119" s="431"/>
      <c r="M119" s="431"/>
      <c r="N119" s="431"/>
      <c r="O119" s="432"/>
      <c r="P119" s="13">
        <v>614.66</v>
      </c>
      <c r="Q119" s="13">
        <v>614.66</v>
      </c>
      <c r="R119" s="13">
        <v>614.66</v>
      </c>
      <c r="S119" s="425"/>
      <c r="T119" s="24"/>
      <c r="U119" s="3"/>
      <c r="W119" s="3"/>
      <c r="X119" s="3"/>
      <c r="Y119" s="3"/>
      <c r="Z119" s="3"/>
      <c r="AA119" s="3"/>
    </row>
    <row r="120" spans="1:27" ht="18.75" hidden="1" customHeight="1" x14ac:dyDescent="0.25">
      <c r="A120" s="425"/>
      <c r="B120" s="30" t="s">
        <v>70</v>
      </c>
      <c r="C120" s="6"/>
      <c r="D120" s="23"/>
      <c r="E120" s="13">
        <f>SUM(F120:R120)</f>
        <v>2055</v>
      </c>
      <c r="F120" s="430">
        <v>330</v>
      </c>
      <c r="G120" s="431"/>
      <c r="H120" s="431"/>
      <c r="I120" s="431"/>
      <c r="J120" s="432"/>
      <c r="K120" s="430">
        <f>330+405</f>
        <v>735</v>
      </c>
      <c r="L120" s="431"/>
      <c r="M120" s="431"/>
      <c r="N120" s="431"/>
      <c r="O120" s="432"/>
      <c r="P120" s="13">
        <v>330</v>
      </c>
      <c r="Q120" s="13">
        <v>330</v>
      </c>
      <c r="R120" s="13">
        <v>330</v>
      </c>
      <c r="S120" s="425"/>
      <c r="T120" s="24"/>
      <c r="U120" s="3"/>
      <c r="W120" s="3"/>
      <c r="X120" s="3"/>
      <c r="Y120" s="3"/>
      <c r="Z120" s="3"/>
      <c r="AA120" s="3"/>
    </row>
    <row r="121" spans="1:27" ht="94.5" hidden="1" customHeight="1" x14ac:dyDescent="0.25">
      <c r="A121" s="425"/>
      <c r="B121" s="30" t="s">
        <v>40</v>
      </c>
      <c r="C121" s="6"/>
      <c r="D121" s="23"/>
      <c r="E121" s="13">
        <f>SUM(F121:R121)</f>
        <v>9250</v>
      </c>
      <c r="F121" s="430">
        <v>1850</v>
      </c>
      <c r="G121" s="431"/>
      <c r="H121" s="431"/>
      <c r="I121" s="431"/>
      <c r="J121" s="432"/>
      <c r="K121" s="430">
        <v>1850</v>
      </c>
      <c r="L121" s="431"/>
      <c r="M121" s="431"/>
      <c r="N121" s="431"/>
      <c r="O121" s="432"/>
      <c r="P121" s="13">
        <v>1850</v>
      </c>
      <c r="Q121" s="13">
        <v>1850</v>
      </c>
      <c r="R121" s="13">
        <v>1850</v>
      </c>
      <c r="S121" s="425"/>
      <c r="T121" s="24"/>
      <c r="U121" s="3"/>
      <c r="W121" s="3"/>
      <c r="X121" s="3"/>
      <c r="Y121" s="3"/>
      <c r="Z121" s="3"/>
      <c r="AA121" s="3"/>
    </row>
    <row r="122" spans="1:27" ht="28.5" hidden="1" customHeight="1" x14ac:dyDescent="0.25">
      <c r="A122" s="425"/>
      <c r="B122" s="30" t="s">
        <v>102</v>
      </c>
      <c r="C122" s="6"/>
      <c r="D122" s="23"/>
      <c r="E122" s="13">
        <f>SUM(F122:R122)</f>
        <v>950</v>
      </c>
      <c r="F122" s="430">
        <v>190</v>
      </c>
      <c r="G122" s="431"/>
      <c r="H122" s="431"/>
      <c r="I122" s="431"/>
      <c r="J122" s="432"/>
      <c r="K122" s="430">
        <v>190</v>
      </c>
      <c r="L122" s="431"/>
      <c r="M122" s="431"/>
      <c r="N122" s="431"/>
      <c r="O122" s="432"/>
      <c r="P122" s="13">
        <v>190</v>
      </c>
      <c r="Q122" s="13">
        <v>190</v>
      </c>
      <c r="R122" s="13">
        <v>190</v>
      </c>
      <c r="S122" s="425"/>
      <c r="T122" s="24"/>
      <c r="U122" s="3"/>
      <c r="W122" s="3"/>
      <c r="X122" s="3"/>
      <c r="Y122" s="3"/>
      <c r="Z122" s="3"/>
      <c r="AA122" s="3"/>
    </row>
    <row r="123" spans="1:27" ht="28.5" hidden="1" customHeight="1" x14ac:dyDescent="0.25">
      <c r="A123" s="425"/>
      <c r="B123" s="30" t="s">
        <v>103</v>
      </c>
      <c r="C123" s="6"/>
      <c r="D123" s="23"/>
      <c r="E123" s="13"/>
      <c r="F123" s="430">
        <v>550</v>
      </c>
      <c r="G123" s="431"/>
      <c r="H123" s="431"/>
      <c r="I123" s="431"/>
      <c r="J123" s="432"/>
      <c r="K123" s="430">
        <v>550</v>
      </c>
      <c r="L123" s="431"/>
      <c r="M123" s="431"/>
      <c r="N123" s="431"/>
      <c r="O123" s="432"/>
      <c r="P123" s="13">
        <v>550</v>
      </c>
      <c r="Q123" s="13">
        <v>550</v>
      </c>
      <c r="R123" s="13">
        <v>550</v>
      </c>
      <c r="S123" s="425"/>
      <c r="T123" s="24"/>
      <c r="U123" s="3"/>
      <c r="W123" s="3"/>
      <c r="X123" s="3"/>
      <c r="Y123" s="3"/>
      <c r="Z123" s="3"/>
      <c r="AA123" s="3"/>
    </row>
    <row r="124" spans="1:27" ht="21.75" hidden="1" customHeight="1" x14ac:dyDescent="0.25">
      <c r="A124" s="425"/>
      <c r="B124" s="30" t="s">
        <v>165</v>
      </c>
      <c r="C124" s="6"/>
      <c r="D124" s="23"/>
      <c r="E124" s="13"/>
      <c r="F124" s="430"/>
      <c r="G124" s="431"/>
      <c r="H124" s="431"/>
      <c r="I124" s="431"/>
      <c r="J124" s="432"/>
      <c r="K124" s="430"/>
      <c r="L124" s="431"/>
      <c r="M124" s="431"/>
      <c r="N124" s="431"/>
      <c r="O124" s="432"/>
      <c r="P124" s="13"/>
      <c r="Q124" s="13"/>
      <c r="R124" s="13"/>
      <c r="S124" s="425"/>
      <c r="T124" s="24"/>
      <c r="U124" s="3"/>
      <c r="W124" s="3"/>
      <c r="X124" s="3"/>
      <c r="Y124" s="3"/>
      <c r="Z124" s="3"/>
      <c r="AA124" s="3"/>
    </row>
    <row r="125" spans="1:27" ht="33" hidden="1" customHeight="1" x14ac:dyDescent="0.25">
      <c r="A125" s="425"/>
      <c r="B125" s="23" t="s">
        <v>71</v>
      </c>
      <c r="C125" s="6"/>
      <c r="D125" s="23"/>
      <c r="E125" s="13">
        <f>SUM(F125:R125)</f>
        <v>1808.3349999999998</v>
      </c>
      <c r="F125" s="430">
        <f>361.667</f>
        <v>361.66699999999997</v>
      </c>
      <c r="G125" s="431"/>
      <c r="H125" s="431"/>
      <c r="I125" s="431"/>
      <c r="J125" s="432"/>
      <c r="K125" s="430">
        <v>361.66699999999997</v>
      </c>
      <c r="L125" s="431"/>
      <c r="M125" s="431"/>
      <c r="N125" s="431"/>
      <c r="O125" s="432"/>
      <c r="P125" s="13">
        <v>361.66699999999997</v>
      </c>
      <c r="Q125" s="13">
        <v>361.66699999999997</v>
      </c>
      <c r="R125" s="13">
        <v>361.66699999999997</v>
      </c>
      <c r="S125" s="425"/>
      <c r="T125" s="24" t="s">
        <v>72</v>
      </c>
      <c r="U125" s="3"/>
      <c r="W125" s="3"/>
      <c r="X125" s="3"/>
      <c r="Y125" s="3"/>
      <c r="Z125" s="3"/>
      <c r="AA125" s="3"/>
    </row>
    <row r="126" spans="1:27" ht="28.5" hidden="1" customHeight="1" x14ac:dyDescent="0.25">
      <c r="A126" s="425"/>
      <c r="B126" s="23" t="s">
        <v>73</v>
      </c>
      <c r="C126" s="6"/>
      <c r="D126" s="23"/>
      <c r="E126" s="13"/>
      <c r="F126" s="430">
        <v>1797</v>
      </c>
      <c r="G126" s="431"/>
      <c r="H126" s="431"/>
      <c r="I126" s="431"/>
      <c r="J126" s="432"/>
      <c r="K126" s="430"/>
      <c r="L126" s="431"/>
      <c r="M126" s="431"/>
      <c r="N126" s="431"/>
      <c r="O126" s="432"/>
      <c r="P126" s="13"/>
      <c r="Q126" s="13"/>
      <c r="R126" s="13"/>
      <c r="S126" s="425"/>
      <c r="T126" s="24"/>
      <c r="U126" s="3"/>
      <c r="W126" s="3"/>
      <c r="X126" s="3"/>
      <c r="Y126" s="3"/>
      <c r="Z126" s="3"/>
      <c r="AA126" s="3"/>
    </row>
    <row r="127" spans="1:27" ht="30" hidden="1" customHeight="1" x14ac:dyDescent="0.25">
      <c r="A127" s="425"/>
      <c r="B127" s="23" t="s">
        <v>74</v>
      </c>
      <c r="C127" s="6"/>
      <c r="D127" s="23"/>
      <c r="E127" s="13">
        <f>SUM(F127:R127)</f>
        <v>1825.9349999999999</v>
      </c>
      <c r="F127" s="430">
        <v>365.18700000000001</v>
      </c>
      <c r="G127" s="431"/>
      <c r="H127" s="431"/>
      <c r="I127" s="431"/>
      <c r="J127" s="432"/>
      <c r="K127" s="430">
        <v>365.18700000000001</v>
      </c>
      <c r="L127" s="431"/>
      <c r="M127" s="431"/>
      <c r="N127" s="431"/>
      <c r="O127" s="432"/>
      <c r="P127" s="13">
        <v>365.18700000000001</v>
      </c>
      <c r="Q127" s="13">
        <v>365.18700000000001</v>
      </c>
      <c r="R127" s="13">
        <v>365.18700000000001</v>
      </c>
      <c r="S127" s="425"/>
      <c r="T127" s="24"/>
      <c r="U127" s="3"/>
      <c r="W127" s="3"/>
      <c r="X127" s="3"/>
      <c r="Y127" s="3"/>
      <c r="Z127" s="3"/>
      <c r="AA127" s="3"/>
    </row>
    <row r="128" spans="1:27" ht="20.25" customHeight="1" x14ac:dyDescent="0.25">
      <c r="A128" s="425"/>
      <c r="B128" s="427" t="s">
        <v>208</v>
      </c>
      <c r="C128" s="424" t="s">
        <v>124</v>
      </c>
      <c r="D128" s="424" t="s">
        <v>124</v>
      </c>
      <c r="E128" s="447" t="s">
        <v>5</v>
      </c>
      <c r="F128" s="469" t="s">
        <v>131</v>
      </c>
      <c r="G128" s="470"/>
      <c r="H128" s="470"/>
      <c r="I128" s="470"/>
      <c r="J128" s="471"/>
      <c r="K128" s="450" t="s">
        <v>189</v>
      </c>
      <c r="L128" s="452" t="s">
        <v>190</v>
      </c>
      <c r="M128" s="453"/>
      <c r="N128" s="453"/>
      <c r="O128" s="454"/>
      <c r="P128" s="450" t="s">
        <v>131</v>
      </c>
      <c r="Q128" s="450" t="s">
        <v>131</v>
      </c>
      <c r="R128" s="450" t="s">
        <v>131</v>
      </c>
      <c r="S128" s="425"/>
      <c r="T128" s="24"/>
      <c r="U128" s="3"/>
      <c r="W128" s="3"/>
      <c r="X128" s="3"/>
      <c r="Y128" s="3"/>
      <c r="Z128" s="3"/>
      <c r="AA128" s="3"/>
    </row>
    <row r="129" spans="1:34" ht="31.5" x14ac:dyDescent="0.25">
      <c r="A129" s="425"/>
      <c r="B129" s="428"/>
      <c r="C129" s="425"/>
      <c r="D129" s="425"/>
      <c r="E129" s="448"/>
      <c r="F129" s="528"/>
      <c r="G129" s="529"/>
      <c r="H129" s="529"/>
      <c r="I129" s="529"/>
      <c r="J129" s="530"/>
      <c r="K129" s="451"/>
      <c r="L129" s="63" t="s">
        <v>191</v>
      </c>
      <c r="M129" s="63" t="s">
        <v>192</v>
      </c>
      <c r="N129" s="63" t="s">
        <v>193</v>
      </c>
      <c r="O129" s="63" t="s">
        <v>194</v>
      </c>
      <c r="P129" s="527"/>
      <c r="Q129" s="527"/>
      <c r="R129" s="527"/>
      <c r="S129" s="425"/>
      <c r="T129" s="24"/>
      <c r="U129" s="3"/>
      <c r="W129" s="3"/>
      <c r="X129" s="3"/>
      <c r="Y129" s="3"/>
      <c r="Z129" s="3"/>
      <c r="AA129" s="3"/>
    </row>
    <row r="130" spans="1:34" x14ac:dyDescent="0.25">
      <c r="A130" s="426"/>
      <c r="B130" s="429"/>
      <c r="C130" s="426"/>
      <c r="D130" s="426"/>
      <c r="E130" s="8">
        <v>1</v>
      </c>
      <c r="F130" s="472"/>
      <c r="G130" s="473"/>
      <c r="H130" s="473"/>
      <c r="I130" s="473"/>
      <c r="J130" s="474"/>
      <c r="K130" s="8">
        <v>1</v>
      </c>
      <c r="L130" s="8" t="s">
        <v>131</v>
      </c>
      <c r="M130" s="8" t="s">
        <v>131</v>
      </c>
      <c r="N130" s="8">
        <v>1</v>
      </c>
      <c r="O130" s="8" t="s">
        <v>131</v>
      </c>
      <c r="P130" s="451"/>
      <c r="Q130" s="451"/>
      <c r="R130" s="451"/>
      <c r="S130" s="426"/>
      <c r="T130" s="24"/>
      <c r="U130" s="3"/>
      <c r="W130" s="3"/>
      <c r="X130" s="3"/>
      <c r="Y130" s="3"/>
      <c r="Z130" s="3"/>
      <c r="AA130" s="3"/>
    </row>
    <row r="131" spans="1:34" ht="85.5" hidden="1" customHeight="1" x14ac:dyDescent="0.25">
      <c r="A131" s="435">
        <v>4</v>
      </c>
      <c r="B131" s="467" t="s">
        <v>114</v>
      </c>
      <c r="C131" s="435" t="s">
        <v>91</v>
      </c>
      <c r="D131" s="337" t="s">
        <v>14</v>
      </c>
      <c r="E131" s="11">
        <f>SUM(F131:R131)</f>
        <v>0</v>
      </c>
      <c r="F131" s="325">
        <v>0</v>
      </c>
      <c r="G131" s="326"/>
      <c r="H131" s="326"/>
      <c r="I131" s="326"/>
      <c r="J131" s="327"/>
      <c r="K131" s="325">
        <v>0</v>
      </c>
      <c r="L131" s="326"/>
      <c r="M131" s="326"/>
      <c r="N131" s="326"/>
      <c r="O131" s="327"/>
      <c r="P131" s="11">
        <v>0</v>
      </c>
      <c r="Q131" s="11">
        <v>0</v>
      </c>
      <c r="R131" s="11">
        <v>0</v>
      </c>
      <c r="S131" s="484"/>
      <c r="T131" s="433"/>
      <c r="U131" s="3"/>
      <c r="W131" s="3"/>
      <c r="X131" s="3"/>
      <c r="Y131" s="3"/>
      <c r="Z131" s="3"/>
      <c r="AA131" s="3"/>
    </row>
    <row r="132" spans="1:34" ht="38.25" hidden="1" customHeight="1" x14ac:dyDescent="0.25">
      <c r="A132" s="435"/>
      <c r="B132" s="467"/>
      <c r="C132" s="435"/>
      <c r="D132" s="337"/>
      <c r="E132" s="11">
        <v>0</v>
      </c>
      <c r="F132" s="461">
        <v>0</v>
      </c>
      <c r="G132" s="462"/>
      <c r="H132" s="462"/>
      <c r="I132" s="462"/>
      <c r="J132" s="463"/>
      <c r="K132" s="461">
        <v>0</v>
      </c>
      <c r="L132" s="462"/>
      <c r="M132" s="462"/>
      <c r="N132" s="462"/>
      <c r="O132" s="463"/>
      <c r="P132" s="21">
        <v>0</v>
      </c>
      <c r="Q132" s="21">
        <v>0</v>
      </c>
      <c r="R132" s="21">
        <v>0</v>
      </c>
      <c r="S132" s="485"/>
      <c r="T132" s="433"/>
      <c r="U132" s="3"/>
      <c r="W132" s="3"/>
      <c r="X132" s="3"/>
      <c r="Y132" s="3"/>
      <c r="Z132" s="3"/>
      <c r="AA132" s="3"/>
    </row>
    <row r="133" spans="1:34" ht="36" hidden="1" customHeight="1" x14ac:dyDescent="0.25">
      <c r="A133" s="435"/>
      <c r="B133" s="467"/>
      <c r="C133" s="435"/>
      <c r="D133" s="337"/>
      <c r="E133" s="11">
        <v>0</v>
      </c>
      <c r="F133" s="461">
        <v>0</v>
      </c>
      <c r="G133" s="462"/>
      <c r="H133" s="462"/>
      <c r="I133" s="462"/>
      <c r="J133" s="463"/>
      <c r="K133" s="461">
        <v>0</v>
      </c>
      <c r="L133" s="462"/>
      <c r="M133" s="462"/>
      <c r="N133" s="462"/>
      <c r="O133" s="463"/>
      <c r="P133" s="21">
        <v>0</v>
      </c>
      <c r="Q133" s="21">
        <v>0</v>
      </c>
      <c r="R133" s="21">
        <v>0</v>
      </c>
      <c r="S133" s="486"/>
      <c r="T133" s="433"/>
      <c r="U133" s="3"/>
      <c r="W133" s="3"/>
      <c r="X133" s="3"/>
      <c r="Y133" s="3"/>
      <c r="Z133" s="3"/>
      <c r="AA133" s="3"/>
    </row>
    <row r="134" spans="1:34" ht="75" hidden="1" customHeight="1" x14ac:dyDescent="0.25">
      <c r="A134" s="6" t="s">
        <v>76</v>
      </c>
      <c r="B134" s="23" t="s">
        <v>77</v>
      </c>
      <c r="C134" s="23" t="s">
        <v>91</v>
      </c>
      <c r="D134" s="23" t="s">
        <v>14</v>
      </c>
      <c r="E134" s="13">
        <v>0</v>
      </c>
      <c r="F134" s="475">
        <v>0</v>
      </c>
      <c r="G134" s="476"/>
      <c r="H134" s="476"/>
      <c r="I134" s="476"/>
      <c r="J134" s="477"/>
      <c r="K134" s="475">
        <v>0</v>
      </c>
      <c r="L134" s="476"/>
      <c r="M134" s="476"/>
      <c r="N134" s="476"/>
      <c r="O134" s="477"/>
      <c r="P134" s="57">
        <v>0</v>
      </c>
      <c r="Q134" s="57">
        <v>0</v>
      </c>
      <c r="R134" s="57">
        <v>0</v>
      </c>
      <c r="S134" s="6" t="s">
        <v>75</v>
      </c>
      <c r="T134" s="24"/>
      <c r="U134" s="3"/>
      <c r="W134" s="3"/>
      <c r="X134" s="3"/>
      <c r="Y134" s="3"/>
      <c r="Z134" s="3"/>
      <c r="AA134" s="3"/>
    </row>
    <row r="135" spans="1:34" ht="37.5" customHeight="1" x14ac:dyDescent="0.25">
      <c r="A135" s="435">
        <v>4</v>
      </c>
      <c r="B135" s="467" t="s">
        <v>181</v>
      </c>
      <c r="C135" s="435" t="s">
        <v>91</v>
      </c>
      <c r="D135" s="20" t="s">
        <v>12</v>
      </c>
      <c r="E135" s="11">
        <f t="shared" ref="E135:E142" si="11">SUM(F135:R135)</f>
        <v>16336.84065</v>
      </c>
      <c r="F135" s="325">
        <f>SUM(F136:F138)</f>
        <v>11947.84065</v>
      </c>
      <c r="G135" s="326"/>
      <c r="H135" s="326"/>
      <c r="I135" s="326"/>
      <c r="J135" s="327"/>
      <c r="K135" s="325">
        <f>SUM(K136:K138)</f>
        <v>301</v>
      </c>
      <c r="L135" s="326"/>
      <c r="M135" s="326"/>
      <c r="N135" s="326"/>
      <c r="O135" s="327"/>
      <c r="P135" s="11">
        <f>SUM(P136:P138)</f>
        <v>3437</v>
      </c>
      <c r="Q135" s="11">
        <f>SUM(Q136:Q138)</f>
        <v>651</v>
      </c>
      <c r="R135" s="11">
        <f>SUM(R136:R138)</f>
        <v>0</v>
      </c>
      <c r="S135" s="435"/>
      <c r="T135" s="433"/>
      <c r="U135" s="3"/>
      <c r="V135" s="31"/>
      <c r="W135" s="3"/>
      <c r="X135" s="3"/>
      <c r="Y135" s="3"/>
      <c r="Z135" s="3"/>
      <c r="AA135" s="3"/>
    </row>
    <row r="136" spans="1:34" ht="47.25" x14ac:dyDescent="0.25">
      <c r="A136" s="435"/>
      <c r="B136" s="467"/>
      <c r="C136" s="435"/>
      <c r="D136" s="20" t="s">
        <v>78</v>
      </c>
      <c r="E136" s="11">
        <f t="shared" si="11"/>
        <v>8742.3195000000014</v>
      </c>
      <c r="F136" s="461">
        <f>F140+F147</f>
        <v>8742.3195000000014</v>
      </c>
      <c r="G136" s="462"/>
      <c r="H136" s="462"/>
      <c r="I136" s="462"/>
      <c r="J136" s="463"/>
      <c r="K136" s="461">
        <f>K140+K147</f>
        <v>0</v>
      </c>
      <c r="L136" s="462"/>
      <c r="M136" s="462"/>
      <c r="N136" s="462"/>
      <c r="O136" s="463"/>
      <c r="P136" s="21">
        <f t="shared" ref="P136:R138" si="12">P140+P147</f>
        <v>0</v>
      </c>
      <c r="Q136" s="21">
        <f t="shared" si="12"/>
        <v>0</v>
      </c>
      <c r="R136" s="21">
        <f t="shared" si="12"/>
        <v>0</v>
      </c>
      <c r="S136" s="435"/>
      <c r="T136" s="433"/>
      <c r="U136" s="3"/>
      <c r="V136" s="31"/>
      <c r="W136" s="3"/>
      <c r="X136" s="3"/>
      <c r="Y136" s="3"/>
      <c r="Z136" s="3"/>
      <c r="AA136" s="3"/>
    </row>
    <row r="137" spans="1:34" ht="54" customHeight="1" x14ac:dyDescent="0.25">
      <c r="A137" s="435"/>
      <c r="B137" s="467"/>
      <c r="C137" s="435"/>
      <c r="D137" s="20" t="s">
        <v>13</v>
      </c>
      <c r="E137" s="11">
        <f t="shared" si="11"/>
        <v>2914.1104999999998</v>
      </c>
      <c r="F137" s="461">
        <f>F141+F148</f>
        <v>2914.1104999999998</v>
      </c>
      <c r="G137" s="462"/>
      <c r="H137" s="462"/>
      <c r="I137" s="462"/>
      <c r="J137" s="463"/>
      <c r="K137" s="461">
        <f>K141+K148</f>
        <v>0</v>
      </c>
      <c r="L137" s="462"/>
      <c r="M137" s="462"/>
      <c r="N137" s="462"/>
      <c r="O137" s="463"/>
      <c r="P137" s="21">
        <f t="shared" si="12"/>
        <v>0</v>
      </c>
      <c r="Q137" s="21">
        <f t="shared" si="12"/>
        <v>0</v>
      </c>
      <c r="R137" s="21">
        <f t="shared" si="12"/>
        <v>0</v>
      </c>
      <c r="S137" s="435"/>
      <c r="T137" s="433"/>
      <c r="U137" s="3"/>
      <c r="V137" s="31"/>
      <c r="W137" s="3"/>
      <c r="X137" s="3"/>
      <c r="Y137" s="3"/>
      <c r="Z137" s="3"/>
      <c r="AA137" s="3"/>
    </row>
    <row r="138" spans="1:34" ht="51.75" customHeight="1" x14ac:dyDescent="0.25">
      <c r="A138" s="435"/>
      <c r="B138" s="467"/>
      <c r="C138" s="435"/>
      <c r="D138" s="20" t="s">
        <v>14</v>
      </c>
      <c r="E138" s="11">
        <f t="shared" si="11"/>
        <v>4680.4106499999998</v>
      </c>
      <c r="F138" s="461">
        <f>F142+F149</f>
        <v>291.41065000000003</v>
      </c>
      <c r="G138" s="462"/>
      <c r="H138" s="462"/>
      <c r="I138" s="462"/>
      <c r="J138" s="463"/>
      <c r="K138" s="461">
        <f>K142+K149</f>
        <v>301</v>
      </c>
      <c r="L138" s="462"/>
      <c r="M138" s="462"/>
      <c r="N138" s="462"/>
      <c r="O138" s="463"/>
      <c r="P138" s="21">
        <f t="shared" si="12"/>
        <v>3437</v>
      </c>
      <c r="Q138" s="21">
        <f t="shared" si="12"/>
        <v>651</v>
      </c>
      <c r="R138" s="21">
        <f t="shared" si="12"/>
        <v>0</v>
      </c>
      <c r="S138" s="435"/>
      <c r="T138" s="433"/>
      <c r="U138" s="3"/>
      <c r="V138" s="31"/>
      <c r="W138" s="3"/>
      <c r="X138" s="3"/>
      <c r="Y138" s="3"/>
      <c r="Z138" s="3"/>
      <c r="AA138" s="3"/>
    </row>
    <row r="139" spans="1:34" ht="17.649999999999999" customHeight="1" x14ac:dyDescent="0.25">
      <c r="A139" s="342" t="s">
        <v>139</v>
      </c>
      <c r="B139" s="458" t="s">
        <v>92</v>
      </c>
      <c r="C139" s="459" t="s">
        <v>91</v>
      </c>
      <c r="D139" s="23" t="s">
        <v>12</v>
      </c>
      <c r="E139" s="13">
        <f t="shared" si="11"/>
        <v>11947.840650000002</v>
      </c>
      <c r="F139" s="430">
        <f>F141+F142+F140</f>
        <v>11947.840650000002</v>
      </c>
      <c r="G139" s="431"/>
      <c r="H139" s="431"/>
      <c r="I139" s="431"/>
      <c r="J139" s="432"/>
      <c r="K139" s="430">
        <f t="shared" ref="K139:R139" si="13">K141+K142+K140</f>
        <v>0</v>
      </c>
      <c r="L139" s="431"/>
      <c r="M139" s="431"/>
      <c r="N139" s="431"/>
      <c r="O139" s="432"/>
      <c r="P139" s="13">
        <f t="shared" si="13"/>
        <v>0</v>
      </c>
      <c r="Q139" s="13">
        <f t="shared" si="13"/>
        <v>0</v>
      </c>
      <c r="R139" s="13">
        <f t="shared" si="13"/>
        <v>0</v>
      </c>
      <c r="S139" s="459" t="s">
        <v>42</v>
      </c>
      <c r="T139" s="427" t="s">
        <v>109</v>
      </c>
      <c r="U139" s="3"/>
      <c r="V139" s="31"/>
      <c r="W139" s="3"/>
      <c r="X139" s="3"/>
      <c r="Y139" s="3"/>
      <c r="Z139" s="3"/>
      <c r="AA139" s="3"/>
    </row>
    <row r="140" spans="1:34" ht="50.25" customHeight="1" x14ac:dyDescent="0.25">
      <c r="A140" s="343"/>
      <c r="B140" s="458"/>
      <c r="C140" s="459"/>
      <c r="D140" s="23" t="s">
        <v>78</v>
      </c>
      <c r="E140" s="13">
        <f t="shared" si="11"/>
        <v>8742.3195000000014</v>
      </c>
      <c r="F140" s="430">
        <f>9590.61-848.2905</f>
        <v>8742.3195000000014</v>
      </c>
      <c r="G140" s="431"/>
      <c r="H140" s="431"/>
      <c r="I140" s="431"/>
      <c r="J140" s="432"/>
      <c r="K140" s="430">
        <v>0</v>
      </c>
      <c r="L140" s="431"/>
      <c r="M140" s="431"/>
      <c r="N140" s="431"/>
      <c r="O140" s="432"/>
      <c r="P140" s="13">
        <v>0</v>
      </c>
      <c r="Q140" s="13">
        <v>0</v>
      </c>
      <c r="R140" s="13">
        <v>0</v>
      </c>
      <c r="S140" s="459"/>
      <c r="T140" s="428"/>
      <c r="U140" s="3"/>
      <c r="V140" s="31"/>
      <c r="W140" s="3"/>
      <c r="X140" s="3"/>
      <c r="Y140" s="3"/>
      <c r="Z140" s="3"/>
      <c r="AA140" s="3"/>
      <c r="AH140" s="2">
        <v>1159.32635</v>
      </c>
    </row>
    <row r="141" spans="1:34" ht="35.25" customHeight="1" x14ac:dyDescent="0.25">
      <c r="A141" s="343"/>
      <c r="B141" s="458"/>
      <c r="C141" s="459"/>
      <c r="D141" s="23" t="s">
        <v>13</v>
      </c>
      <c r="E141" s="13">
        <f t="shared" si="11"/>
        <v>2914.1104999999998</v>
      </c>
      <c r="F141" s="430">
        <f>3196.87-282.7595</f>
        <v>2914.1104999999998</v>
      </c>
      <c r="G141" s="431"/>
      <c r="H141" s="431"/>
      <c r="I141" s="431"/>
      <c r="J141" s="432"/>
      <c r="K141" s="464">
        <v>0</v>
      </c>
      <c r="L141" s="465"/>
      <c r="M141" s="465"/>
      <c r="N141" s="465"/>
      <c r="O141" s="466"/>
      <c r="P141" s="32">
        <v>0</v>
      </c>
      <c r="Q141" s="32">
        <v>0</v>
      </c>
      <c r="R141" s="32">
        <v>0</v>
      </c>
      <c r="S141" s="459"/>
      <c r="T141" s="428"/>
      <c r="U141" s="3"/>
      <c r="V141" s="31"/>
      <c r="W141" s="3"/>
      <c r="X141" s="3"/>
      <c r="Y141" s="3"/>
      <c r="Z141" s="3"/>
      <c r="AA141" s="3"/>
      <c r="AH141" s="3">
        <f>F139+AH140</f>
        <v>13107.167000000001</v>
      </c>
    </row>
    <row r="142" spans="1:34" ht="52.5" customHeight="1" x14ac:dyDescent="0.25">
      <c r="A142" s="343"/>
      <c r="B142" s="458"/>
      <c r="C142" s="459"/>
      <c r="D142" s="23" t="s">
        <v>14</v>
      </c>
      <c r="E142" s="13">
        <f t="shared" si="11"/>
        <v>291.41065000000003</v>
      </c>
      <c r="F142" s="430">
        <f>319.687-28.27635</f>
        <v>291.41065000000003</v>
      </c>
      <c r="G142" s="431"/>
      <c r="H142" s="431"/>
      <c r="I142" s="431"/>
      <c r="J142" s="432"/>
      <c r="K142" s="464">
        <v>0</v>
      </c>
      <c r="L142" s="465"/>
      <c r="M142" s="465"/>
      <c r="N142" s="465"/>
      <c r="O142" s="466"/>
      <c r="P142" s="32">
        <v>0</v>
      </c>
      <c r="Q142" s="32">
        <v>0</v>
      </c>
      <c r="R142" s="32">
        <v>0</v>
      </c>
      <c r="S142" s="459"/>
      <c r="T142" s="428"/>
      <c r="U142" s="3"/>
      <c r="V142" s="31"/>
      <c r="W142" s="3"/>
      <c r="X142" s="3"/>
      <c r="Y142" s="3"/>
      <c r="Z142" s="3"/>
      <c r="AA142" s="3"/>
    </row>
    <row r="143" spans="1:34" ht="46.35" customHeight="1" x14ac:dyDescent="0.25">
      <c r="A143" s="343"/>
      <c r="B143" s="427" t="s">
        <v>123</v>
      </c>
      <c r="C143" s="424" t="s">
        <v>124</v>
      </c>
      <c r="D143" s="424" t="s">
        <v>124</v>
      </c>
      <c r="E143" s="447" t="s">
        <v>5</v>
      </c>
      <c r="F143" s="447" t="s">
        <v>125</v>
      </c>
      <c r="G143" s="449" t="s">
        <v>126</v>
      </c>
      <c r="H143" s="449"/>
      <c r="I143" s="449"/>
      <c r="J143" s="449"/>
      <c r="K143" s="450" t="s">
        <v>189</v>
      </c>
      <c r="L143" s="452" t="s">
        <v>190</v>
      </c>
      <c r="M143" s="453"/>
      <c r="N143" s="453"/>
      <c r="O143" s="454"/>
      <c r="P143" s="450">
        <v>2025</v>
      </c>
      <c r="Q143" s="450">
        <v>2026</v>
      </c>
      <c r="R143" s="450">
        <v>2027</v>
      </c>
      <c r="S143" s="424" t="s">
        <v>124</v>
      </c>
      <c r="T143" s="428"/>
      <c r="U143" s="3"/>
      <c r="V143" s="31"/>
      <c r="W143" s="3"/>
      <c r="X143" s="3"/>
      <c r="Y143" s="3"/>
      <c r="Z143" s="3"/>
      <c r="AA143" s="3"/>
    </row>
    <row r="144" spans="1:34" ht="35.25" customHeight="1" x14ac:dyDescent="0.25">
      <c r="A144" s="343"/>
      <c r="B144" s="428"/>
      <c r="C144" s="425"/>
      <c r="D144" s="425"/>
      <c r="E144" s="448"/>
      <c r="F144" s="448"/>
      <c r="G144" s="33" t="s">
        <v>127</v>
      </c>
      <c r="H144" s="33" t="s">
        <v>128</v>
      </c>
      <c r="I144" s="33" t="s">
        <v>129</v>
      </c>
      <c r="J144" s="33" t="s">
        <v>130</v>
      </c>
      <c r="K144" s="451"/>
      <c r="L144" s="63" t="s">
        <v>191</v>
      </c>
      <c r="M144" s="63" t="s">
        <v>192</v>
      </c>
      <c r="N144" s="63" t="s">
        <v>193</v>
      </c>
      <c r="O144" s="63" t="s">
        <v>194</v>
      </c>
      <c r="P144" s="451"/>
      <c r="Q144" s="451"/>
      <c r="R144" s="451"/>
      <c r="S144" s="425"/>
      <c r="T144" s="428"/>
      <c r="U144" s="3"/>
      <c r="V144" s="31"/>
      <c r="W144" s="3"/>
      <c r="X144" s="3"/>
      <c r="Y144" s="3"/>
      <c r="Z144" s="3"/>
      <c r="AA144" s="3"/>
    </row>
    <row r="145" spans="1:27" ht="26.25" customHeight="1" x14ac:dyDescent="0.25">
      <c r="A145" s="344"/>
      <c r="B145" s="429"/>
      <c r="C145" s="426"/>
      <c r="D145" s="426"/>
      <c r="E145" s="69">
        <v>7</v>
      </c>
      <c r="F145" s="70">
        <v>7</v>
      </c>
      <c r="G145" s="69">
        <v>3</v>
      </c>
      <c r="H145" s="69">
        <v>3</v>
      </c>
      <c r="I145" s="69">
        <v>3</v>
      </c>
      <c r="J145" s="69">
        <v>7</v>
      </c>
      <c r="K145" s="71">
        <v>0</v>
      </c>
      <c r="L145" s="69">
        <v>0</v>
      </c>
      <c r="M145" s="69">
        <v>0</v>
      </c>
      <c r="N145" s="69">
        <v>0</v>
      </c>
      <c r="O145" s="71">
        <v>0</v>
      </c>
      <c r="P145" s="8" t="s">
        <v>131</v>
      </c>
      <c r="Q145" s="8" t="s">
        <v>131</v>
      </c>
      <c r="R145" s="8" t="s">
        <v>131</v>
      </c>
      <c r="S145" s="426"/>
      <c r="T145" s="429"/>
      <c r="U145" s="3"/>
      <c r="V145" s="31"/>
      <c r="W145" s="3"/>
      <c r="X145" s="3"/>
      <c r="Y145" s="3"/>
      <c r="Z145" s="3"/>
      <c r="AA145" s="3"/>
    </row>
    <row r="146" spans="1:27" ht="18.75" customHeight="1" x14ac:dyDescent="0.25">
      <c r="A146" s="455" t="s">
        <v>140</v>
      </c>
      <c r="B146" s="458" t="s">
        <v>198</v>
      </c>
      <c r="C146" s="459" t="s">
        <v>91</v>
      </c>
      <c r="D146" s="23" t="s">
        <v>12</v>
      </c>
      <c r="E146" s="13">
        <f>SUM(F146:R146)</f>
        <v>4389</v>
      </c>
      <c r="F146" s="430">
        <f>F148+F149</f>
        <v>0</v>
      </c>
      <c r="G146" s="431"/>
      <c r="H146" s="431"/>
      <c r="I146" s="431"/>
      <c r="J146" s="432"/>
      <c r="K146" s="430">
        <v>301</v>
      </c>
      <c r="L146" s="431"/>
      <c r="M146" s="431"/>
      <c r="N146" s="431"/>
      <c r="O146" s="432"/>
      <c r="P146" s="13">
        <f>P148+P149</f>
        <v>3437</v>
      </c>
      <c r="Q146" s="13">
        <f>Q148+Q149</f>
        <v>651</v>
      </c>
      <c r="R146" s="13">
        <f>R148+R149</f>
        <v>0</v>
      </c>
      <c r="S146" s="459" t="s">
        <v>42</v>
      </c>
      <c r="T146" s="427" t="s">
        <v>108</v>
      </c>
      <c r="U146" s="3"/>
      <c r="V146" s="31"/>
      <c r="W146" s="3"/>
      <c r="X146" s="3"/>
      <c r="Y146" s="3"/>
      <c r="Z146" s="3"/>
      <c r="AA146" s="3"/>
    </row>
    <row r="147" spans="1:27" ht="63" customHeight="1" x14ac:dyDescent="0.25">
      <c r="A147" s="456"/>
      <c r="B147" s="458"/>
      <c r="C147" s="459"/>
      <c r="D147" s="23" t="s">
        <v>78</v>
      </c>
      <c r="E147" s="13">
        <f>SUM(F147:R147)</f>
        <v>0</v>
      </c>
      <c r="F147" s="430">
        <v>0</v>
      </c>
      <c r="G147" s="431"/>
      <c r="H147" s="431"/>
      <c r="I147" s="431"/>
      <c r="J147" s="432"/>
      <c r="K147" s="464">
        <v>0</v>
      </c>
      <c r="L147" s="465"/>
      <c r="M147" s="465"/>
      <c r="N147" s="465"/>
      <c r="O147" s="466"/>
      <c r="P147" s="32">
        <v>0</v>
      </c>
      <c r="Q147" s="32">
        <v>0</v>
      </c>
      <c r="R147" s="32">
        <v>0</v>
      </c>
      <c r="S147" s="459"/>
      <c r="T147" s="428"/>
      <c r="U147" s="3"/>
      <c r="V147" s="31"/>
      <c r="W147" s="3"/>
      <c r="X147" s="3"/>
      <c r="Y147" s="3"/>
      <c r="Z147" s="3"/>
      <c r="AA147" s="3"/>
    </row>
    <row r="148" spans="1:27" ht="61.5" customHeight="1" x14ac:dyDescent="0.25">
      <c r="A148" s="456"/>
      <c r="B148" s="458"/>
      <c r="C148" s="459"/>
      <c r="D148" s="23" t="s">
        <v>13</v>
      </c>
      <c r="E148" s="34">
        <f>SUM(F148:R148)</f>
        <v>0</v>
      </c>
      <c r="F148" s="464">
        <v>0</v>
      </c>
      <c r="G148" s="465"/>
      <c r="H148" s="465"/>
      <c r="I148" s="465"/>
      <c r="J148" s="466"/>
      <c r="K148" s="430">
        <v>0</v>
      </c>
      <c r="L148" s="431"/>
      <c r="M148" s="431"/>
      <c r="N148" s="431"/>
      <c r="O148" s="432"/>
      <c r="P148" s="34">
        <v>0</v>
      </c>
      <c r="Q148" s="34">
        <v>0</v>
      </c>
      <c r="R148" s="35">
        <v>0</v>
      </c>
      <c r="S148" s="459"/>
      <c r="T148" s="428"/>
      <c r="U148" s="3"/>
      <c r="V148" s="31"/>
      <c r="W148" s="3"/>
      <c r="X148" s="3"/>
      <c r="Y148" s="3"/>
      <c r="Z148" s="3"/>
      <c r="AA148" s="3"/>
    </row>
    <row r="149" spans="1:27" ht="47.25" x14ac:dyDescent="0.25">
      <c r="A149" s="456"/>
      <c r="B149" s="458"/>
      <c r="C149" s="459"/>
      <c r="D149" s="23" t="s">
        <v>14</v>
      </c>
      <c r="E149" s="34">
        <f>SUM(F149:R149)</f>
        <v>4389</v>
      </c>
      <c r="F149" s="464">
        <v>0</v>
      </c>
      <c r="G149" s="465"/>
      <c r="H149" s="465"/>
      <c r="I149" s="465"/>
      <c r="J149" s="466"/>
      <c r="K149" s="464">
        <v>301</v>
      </c>
      <c r="L149" s="465"/>
      <c r="M149" s="465"/>
      <c r="N149" s="465"/>
      <c r="O149" s="466"/>
      <c r="P149" s="35">
        <v>3437</v>
      </c>
      <c r="Q149" s="34">
        <v>651</v>
      </c>
      <c r="R149" s="35">
        <v>0</v>
      </c>
      <c r="S149" s="459"/>
      <c r="T149" s="428"/>
      <c r="U149" s="3"/>
      <c r="V149" s="31"/>
      <c r="W149" s="3"/>
      <c r="X149" s="3"/>
      <c r="Y149" s="3"/>
      <c r="Z149" s="3"/>
      <c r="AA149" s="3"/>
    </row>
    <row r="150" spans="1:27" ht="39.4" customHeight="1" x14ac:dyDescent="0.25">
      <c r="A150" s="456"/>
      <c r="B150" s="427" t="s">
        <v>199</v>
      </c>
      <c r="C150" s="460" t="s">
        <v>124</v>
      </c>
      <c r="D150" s="352" t="s">
        <v>124</v>
      </c>
      <c r="E150" s="447" t="s">
        <v>5</v>
      </c>
      <c r="F150" s="447" t="s">
        <v>125</v>
      </c>
      <c r="G150" s="449" t="s">
        <v>126</v>
      </c>
      <c r="H150" s="449"/>
      <c r="I150" s="449"/>
      <c r="J150" s="449"/>
      <c r="K150" s="450" t="s">
        <v>189</v>
      </c>
      <c r="L150" s="452" t="s">
        <v>190</v>
      </c>
      <c r="M150" s="453"/>
      <c r="N150" s="453"/>
      <c r="O150" s="454"/>
      <c r="P150" s="450">
        <v>2025</v>
      </c>
      <c r="Q150" s="450">
        <v>2026</v>
      </c>
      <c r="R150" s="450">
        <v>2027</v>
      </c>
      <c r="S150" s="352" t="s">
        <v>124</v>
      </c>
      <c r="T150" s="428"/>
      <c r="U150" s="3"/>
      <c r="V150" s="31"/>
      <c r="W150" s="3"/>
      <c r="X150" s="3"/>
      <c r="Y150" s="3"/>
      <c r="Z150" s="3"/>
      <c r="AA150" s="3"/>
    </row>
    <row r="151" spans="1:27" ht="43.5" customHeight="1" x14ac:dyDescent="0.25">
      <c r="A151" s="456"/>
      <c r="B151" s="428"/>
      <c r="C151" s="460"/>
      <c r="D151" s="353"/>
      <c r="E151" s="448"/>
      <c r="F151" s="448"/>
      <c r="G151" s="14" t="s">
        <v>127</v>
      </c>
      <c r="H151" s="14" t="s">
        <v>128</v>
      </c>
      <c r="I151" s="14" t="s">
        <v>129</v>
      </c>
      <c r="J151" s="14" t="s">
        <v>130</v>
      </c>
      <c r="K151" s="451"/>
      <c r="L151" s="63" t="s">
        <v>191</v>
      </c>
      <c r="M151" s="63" t="s">
        <v>192</v>
      </c>
      <c r="N151" s="63" t="s">
        <v>193</v>
      </c>
      <c r="O151" s="63" t="s">
        <v>194</v>
      </c>
      <c r="P151" s="451"/>
      <c r="Q151" s="451"/>
      <c r="R151" s="451"/>
      <c r="S151" s="353"/>
      <c r="T151" s="428"/>
      <c r="U151" s="3"/>
      <c r="V151" s="31"/>
      <c r="W151" s="3"/>
      <c r="X151" s="3"/>
      <c r="Y151" s="3"/>
      <c r="Z151" s="3"/>
      <c r="AA151" s="3"/>
    </row>
    <row r="152" spans="1:27" ht="30" customHeight="1" x14ac:dyDescent="0.25">
      <c r="A152" s="457"/>
      <c r="B152" s="429"/>
      <c r="C152" s="460"/>
      <c r="D152" s="354"/>
      <c r="E152" s="8">
        <v>25</v>
      </c>
      <c r="F152" s="8" t="s">
        <v>131</v>
      </c>
      <c r="G152" s="8" t="s">
        <v>131</v>
      </c>
      <c r="H152" s="8" t="s">
        <v>131</v>
      </c>
      <c r="I152" s="8" t="s">
        <v>131</v>
      </c>
      <c r="J152" s="8" t="s">
        <v>131</v>
      </c>
      <c r="K152" s="8">
        <v>3</v>
      </c>
      <c r="L152" s="15" t="s">
        <v>131</v>
      </c>
      <c r="M152" s="15" t="s">
        <v>131</v>
      </c>
      <c r="N152" s="15" t="s">
        <v>131</v>
      </c>
      <c r="O152" s="15">
        <v>3</v>
      </c>
      <c r="P152" s="8">
        <v>22</v>
      </c>
      <c r="Q152" s="8" t="s">
        <v>131</v>
      </c>
      <c r="R152" s="8" t="s">
        <v>131</v>
      </c>
      <c r="S152" s="354"/>
      <c r="T152" s="429"/>
      <c r="U152" s="3"/>
      <c r="V152" s="31"/>
      <c r="W152" s="3"/>
      <c r="X152" s="3"/>
      <c r="Y152" s="3"/>
      <c r="Z152" s="3"/>
      <c r="AA152" s="3"/>
    </row>
    <row r="153" spans="1:27" ht="30.75" customHeight="1" x14ac:dyDescent="0.25">
      <c r="A153" s="439" t="s">
        <v>105</v>
      </c>
      <c r="B153" s="440"/>
      <c r="C153" s="440"/>
      <c r="D153" s="19" t="s">
        <v>19</v>
      </c>
      <c r="E153" s="36">
        <f>SUM(F153:R153)</f>
        <v>243276.965</v>
      </c>
      <c r="F153" s="325">
        <f>SUM(F154:F156)</f>
        <v>61869.170650000007</v>
      </c>
      <c r="G153" s="445"/>
      <c r="H153" s="445"/>
      <c r="I153" s="445"/>
      <c r="J153" s="446"/>
      <c r="K153" s="325">
        <f t="shared" ref="K153:R153" si="14">SUM(K154:K156)</f>
        <v>48306.903350000001</v>
      </c>
      <c r="L153" s="326"/>
      <c r="M153" s="326"/>
      <c r="N153" s="326"/>
      <c r="O153" s="327"/>
      <c r="P153" s="36">
        <f t="shared" si="14"/>
        <v>46441.296999999999</v>
      </c>
      <c r="Q153" s="36">
        <f t="shared" si="14"/>
        <v>43655.296999999999</v>
      </c>
      <c r="R153" s="36">
        <f t="shared" si="14"/>
        <v>43004.296999999999</v>
      </c>
      <c r="S153" s="436"/>
      <c r="T153" s="427"/>
      <c r="U153" s="3"/>
      <c r="V153" s="31"/>
      <c r="W153" s="3"/>
      <c r="X153" s="3"/>
      <c r="Y153" s="3"/>
      <c r="Z153" s="3"/>
      <c r="AA153" s="3"/>
    </row>
    <row r="154" spans="1:27" ht="47.25" x14ac:dyDescent="0.25">
      <c r="A154" s="441"/>
      <c r="B154" s="442"/>
      <c r="C154" s="442"/>
      <c r="D154" s="19" t="s">
        <v>78</v>
      </c>
      <c r="E154" s="36">
        <f>SUM(F154:R154)</f>
        <v>8742.3195000000014</v>
      </c>
      <c r="F154" s="325">
        <f>F136</f>
        <v>8742.3195000000014</v>
      </c>
      <c r="G154" s="326"/>
      <c r="H154" s="326"/>
      <c r="I154" s="326"/>
      <c r="J154" s="327"/>
      <c r="K154" s="325">
        <f t="shared" ref="K154:R154" si="15">K136</f>
        <v>0</v>
      </c>
      <c r="L154" s="326"/>
      <c r="M154" s="326"/>
      <c r="N154" s="326"/>
      <c r="O154" s="327"/>
      <c r="P154" s="36">
        <f t="shared" si="15"/>
        <v>0</v>
      </c>
      <c r="Q154" s="36">
        <f t="shared" si="15"/>
        <v>0</v>
      </c>
      <c r="R154" s="36">
        <f t="shared" si="15"/>
        <v>0</v>
      </c>
      <c r="S154" s="437"/>
      <c r="T154" s="428"/>
      <c r="U154" s="3"/>
      <c r="V154" s="31"/>
      <c r="W154" s="3"/>
      <c r="X154" s="3"/>
      <c r="Y154" s="3"/>
      <c r="Z154" s="3"/>
      <c r="AA154" s="3"/>
    </row>
    <row r="155" spans="1:27" ht="47.25" x14ac:dyDescent="0.25">
      <c r="A155" s="441"/>
      <c r="B155" s="442"/>
      <c r="C155" s="442"/>
      <c r="D155" s="20" t="s">
        <v>13</v>
      </c>
      <c r="E155" s="36">
        <f>SUM(F155:R155)</f>
        <v>2914.1104999999998</v>
      </c>
      <c r="F155" s="325">
        <f>F137</f>
        <v>2914.1104999999998</v>
      </c>
      <c r="G155" s="326"/>
      <c r="H155" s="326"/>
      <c r="I155" s="326"/>
      <c r="J155" s="327"/>
      <c r="K155" s="325">
        <f>K137</f>
        <v>0</v>
      </c>
      <c r="L155" s="326"/>
      <c r="M155" s="326"/>
      <c r="N155" s="326"/>
      <c r="O155" s="327"/>
      <c r="P155" s="36">
        <f>P137</f>
        <v>0</v>
      </c>
      <c r="Q155" s="36">
        <f>Q137</f>
        <v>0</v>
      </c>
      <c r="R155" s="36">
        <f>R137</f>
        <v>0</v>
      </c>
      <c r="S155" s="437"/>
      <c r="T155" s="428"/>
      <c r="U155" s="3"/>
      <c r="V155" s="31"/>
      <c r="W155" s="3"/>
      <c r="X155" s="3"/>
      <c r="Y155" s="3"/>
      <c r="Z155" s="3"/>
      <c r="AA155" s="3"/>
    </row>
    <row r="156" spans="1:27" ht="57" customHeight="1" x14ac:dyDescent="0.25">
      <c r="A156" s="443"/>
      <c r="B156" s="444"/>
      <c r="C156" s="444"/>
      <c r="D156" s="20" t="s">
        <v>14</v>
      </c>
      <c r="E156" s="36">
        <f>SUM(F156:R156)</f>
        <v>231620.53499999997</v>
      </c>
      <c r="F156" s="325">
        <f>F138+F131+F89+F78+F39</f>
        <v>50212.740650000007</v>
      </c>
      <c r="G156" s="326"/>
      <c r="H156" s="326"/>
      <c r="I156" s="326"/>
      <c r="J156" s="327"/>
      <c r="K156" s="325">
        <f>K138+K131+K89+K78+K39</f>
        <v>48306.903350000001</v>
      </c>
      <c r="L156" s="326"/>
      <c r="M156" s="326"/>
      <c r="N156" s="326"/>
      <c r="O156" s="327"/>
      <c r="P156" s="36">
        <f>P138+P131+P89+P78+P39</f>
        <v>46441.296999999999</v>
      </c>
      <c r="Q156" s="36">
        <f>Q138+Q131+Q89+Q78+Q39</f>
        <v>43655.296999999999</v>
      </c>
      <c r="R156" s="36">
        <f>R138+R131+R89+R78+R39</f>
        <v>43004.296999999999</v>
      </c>
      <c r="S156" s="438"/>
      <c r="T156" s="429"/>
      <c r="U156" s="3"/>
      <c r="V156" s="31"/>
      <c r="W156" s="3"/>
      <c r="X156" s="3"/>
      <c r="Y156" s="3"/>
      <c r="Z156" s="3"/>
      <c r="AA156" s="3"/>
    </row>
    <row r="157" spans="1:27" ht="27.2" customHeight="1" x14ac:dyDescent="0.25">
      <c r="A157" s="417" t="s">
        <v>136</v>
      </c>
      <c r="B157" s="418"/>
      <c r="C157" s="418"/>
      <c r="D157" s="418"/>
      <c r="E157" s="418"/>
      <c r="F157" s="418"/>
      <c r="G157" s="418"/>
      <c r="H157" s="418"/>
      <c r="I157" s="418"/>
      <c r="J157" s="418"/>
      <c r="K157" s="418"/>
      <c r="L157" s="418"/>
      <c r="M157" s="418"/>
      <c r="N157" s="418"/>
      <c r="O157" s="418"/>
      <c r="P157" s="418"/>
      <c r="Q157" s="418"/>
      <c r="R157" s="418"/>
      <c r="S157" s="419"/>
      <c r="T157" s="24"/>
      <c r="U157" s="3"/>
      <c r="V157" s="31"/>
      <c r="W157" s="3"/>
      <c r="X157" s="3"/>
      <c r="Y157" s="3"/>
      <c r="Z157" s="3"/>
      <c r="AA157" s="3"/>
    </row>
    <row r="158" spans="1:27" ht="39" customHeight="1" x14ac:dyDescent="0.25">
      <c r="A158" s="434" t="s">
        <v>11</v>
      </c>
      <c r="B158" s="337" t="s">
        <v>93</v>
      </c>
      <c r="C158" s="435" t="s">
        <v>91</v>
      </c>
      <c r="D158" s="20" t="s">
        <v>12</v>
      </c>
      <c r="E158" s="36">
        <f t="shared" ref="E158:E169" si="16">SUM(F158:R158)</f>
        <v>2125025.0646799998</v>
      </c>
      <c r="F158" s="325">
        <f>F159+F160</f>
        <v>441173.06468000001</v>
      </c>
      <c r="G158" s="326"/>
      <c r="H158" s="326"/>
      <c r="I158" s="326"/>
      <c r="J158" s="327"/>
      <c r="K158" s="325">
        <f t="shared" ref="K158:R158" si="17">K159+K160</f>
        <v>420963</v>
      </c>
      <c r="L158" s="326"/>
      <c r="M158" s="326"/>
      <c r="N158" s="326"/>
      <c r="O158" s="327"/>
      <c r="P158" s="36">
        <f t="shared" si="17"/>
        <v>420963</v>
      </c>
      <c r="Q158" s="36">
        <f t="shared" si="17"/>
        <v>420963</v>
      </c>
      <c r="R158" s="36">
        <f t="shared" si="17"/>
        <v>420963</v>
      </c>
      <c r="S158" s="435"/>
      <c r="T158" s="433"/>
      <c r="U158" s="3"/>
      <c r="V158" s="31"/>
      <c r="W158" s="3"/>
      <c r="X158" s="3"/>
      <c r="Y158" s="3"/>
      <c r="Z158" s="3"/>
      <c r="AA158" s="3"/>
    </row>
    <row r="159" spans="1:27" ht="50.25" customHeight="1" x14ac:dyDescent="0.25">
      <c r="A159" s="434"/>
      <c r="B159" s="337"/>
      <c r="C159" s="435"/>
      <c r="D159" s="20" t="s">
        <v>13</v>
      </c>
      <c r="E159" s="36">
        <f t="shared" si="16"/>
        <v>0</v>
      </c>
      <c r="F159" s="325">
        <f>F162+F165</f>
        <v>0</v>
      </c>
      <c r="G159" s="326"/>
      <c r="H159" s="326"/>
      <c r="I159" s="326"/>
      <c r="J159" s="327"/>
      <c r="K159" s="325">
        <f>K162+K165</f>
        <v>0</v>
      </c>
      <c r="L159" s="326"/>
      <c r="M159" s="326"/>
      <c r="N159" s="326"/>
      <c r="O159" s="327"/>
      <c r="P159" s="36">
        <f t="shared" ref="P159:R160" si="18">P162+P165</f>
        <v>0</v>
      </c>
      <c r="Q159" s="36">
        <f t="shared" si="18"/>
        <v>0</v>
      </c>
      <c r="R159" s="36">
        <f t="shared" si="18"/>
        <v>0</v>
      </c>
      <c r="S159" s="435"/>
      <c r="T159" s="433"/>
      <c r="U159" s="3"/>
      <c r="V159" s="31"/>
      <c r="W159" s="3"/>
      <c r="X159" s="3"/>
      <c r="Y159" s="3"/>
      <c r="Z159" s="3"/>
      <c r="AA159" s="3"/>
    </row>
    <row r="160" spans="1:27" ht="47.25" x14ac:dyDescent="0.25">
      <c r="A160" s="434"/>
      <c r="B160" s="337"/>
      <c r="C160" s="435"/>
      <c r="D160" s="20" t="s">
        <v>14</v>
      </c>
      <c r="E160" s="36">
        <f t="shared" si="16"/>
        <v>2125025.0646799998</v>
      </c>
      <c r="F160" s="325">
        <f>F163+F166</f>
        <v>441173.06468000001</v>
      </c>
      <c r="G160" s="326"/>
      <c r="H160" s="326"/>
      <c r="I160" s="326"/>
      <c r="J160" s="327"/>
      <c r="K160" s="325">
        <f>K163+K166</f>
        <v>420963</v>
      </c>
      <c r="L160" s="326"/>
      <c r="M160" s="326"/>
      <c r="N160" s="326"/>
      <c r="O160" s="327"/>
      <c r="P160" s="36">
        <f t="shared" si="18"/>
        <v>420963</v>
      </c>
      <c r="Q160" s="36">
        <f t="shared" si="18"/>
        <v>420963</v>
      </c>
      <c r="R160" s="36">
        <f t="shared" si="18"/>
        <v>420963</v>
      </c>
      <c r="S160" s="435"/>
      <c r="T160" s="433"/>
      <c r="U160" s="3"/>
      <c r="V160" s="31"/>
      <c r="W160" s="3"/>
      <c r="X160" s="3"/>
      <c r="Y160" s="3"/>
      <c r="Z160" s="3"/>
      <c r="AA160" s="3"/>
    </row>
    <row r="161" spans="1:27" ht="37.9" customHeight="1" x14ac:dyDescent="0.25">
      <c r="A161" s="342" t="s">
        <v>21</v>
      </c>
      <c r="B161" s="427" t="s">
        <v>95</v>
      </c>
      <c r="C161" s="424" t="s">
        <v>91</v>
      </c>
      <c r="D161" s="23" t="s">
        <v>12</v>
      </c>
      <c r="E161" s="36">
        <f t="shared" si="16"/>
        <v>1844379.7710799999</v>
      </c>
      <c r="F161" s="430">
        <f>F162+F163</f>
        <v>373923.19704</v>
      </c>
      <c r="G161" s="431"/>
      <c r="H161" s="431"/>
      <c r="I161" s="431"/>
      <c r="J161" s="432"/>
      <c r="K161" s="430">
        <f>K162+K163</f>
        <v>359205.57403999998</v>
      </c>
      <c r="L161" s="431"/>
      <c r="M161" s="431"/>
      <c r="N161" s="431"/>
      <c r="O161" s="432"/>
      <c r="P161" s="33">
        <f>P162+P163</f>
        <v>370417</v>
      </c>
      <c r="Q161" s="33">
        <f>Q162+Q163</f>
        <v>370417</v>
      </c>
      <c r="R161" s="33">
        <f>R162+R163</f>
        <v>370417</v>
      </c>
      <c r="S161" s="424" t="s">
        <v>107</v>
      </c>
      <c r="T161" s="427" t="s">
        <v>135</v>
      </c>
      <c r="U161" s="3"/>
      <c r="V161" s="31"/>
      <c r="W161" s="3"/>
      <c r="X161" s="3"/>
      <c r="Y161" s="3"/>
      <c r="Z161" s="3"/>
      <c r="AA161" s="3"/>
    </row>
    <row r="162" spans="1:27" ht="37.9" customHeight="1" x14ac:dyDescent="0.25">
      <c r="A162" s="343"/>
      <c r="B162" s="428"/>
      <c r="C162" s="425"/>
      <c r="D162" s="23" t="s">
        <v>13</v>
      </c>
      <c r="E162" s="36">
        <f t="shared" si="16"/>
        <v>0</v>
      </c>
      <c r="F162" s="430">
        <v>0</v>
      </c>
      <c r="G162" s="431"/>
      <c r="H162" s="431"/>
      <c r="I162" s="431"/>
      <c r="J162" s="432"/>
      <c r="K162" s="430">
        <v>0</v>
      </c>
      <c r="L162" s="431"/>
      <c r="M162" s="431"/>
      <c r="N162" s="431"/>
      <c r="O162" s="432"/>
      <c r="P162" s="33">
        <v>0</v>
      </c>
      <c r="Q162" s="33">
        <v>0</v>
      </c>
      <c r="R162" s="33">
        <v>0</v>
      </c>
      <c r="S162" s="425"/>
      <c r="T162" s="428"/>
      <c r="U162" s="3"/>
      <c r="V162" s="31"/>
      <c r="W162" s="3"/>
      <c r="X162" s="3"/>
      <c r="Y162" s="3"/>
      <c r="Z162" s="3"/>
      <c r="AA162" s="3"/>
    </row>
    <row r="163" spans="1:27" ht="79.5" customHeight="1" x14ac:dyDescent="0.25">
      <c r="A163" s="344"/>
      <c r="B163" s="429"/>
      <c r="C163" s="426"/>
      <c r="D163" s="23" t="s">
        <v>14</v>
      </c>
      <c r="E163" s="36">
        <f t="shared" si="16"/>
        <v>1844379.7710799999</v>
      </c>
      <c r="F163" s="430">
        <v>373923.19704</v>
      </c>
      <c r="G163" s="431"/>
      <c r="H163" s="431"/>
      <c r="I163" s="431"/>
      <c r="J163" s="432"/>
      <c r="K163" s="430">
        <f>364528.97088-5323.39684</f>
        <v>359205.57403999998</v>
      </c>
      <c r="L163" s="431"/>
      <c r="M163" s="431"/>
      <c r="N163" s="431"/>
      <c r="O163" s="432"/>
      <c r="P163" s="33">
        <v>370417</v>
      </c>
      <c r="Q163" s="33">
        <v>370417</v>
      </c>
      <c r="R163" s="33">
        <v>370417</v>
      </c>
      <c r="S163" s="426"/>
      <c r="T163" s="429"/>
      <c r="U163" s="3"/>
      <c r="V163" s="31"/>
      <c r="W163" s="3"/>
      <c r="X163" s="3"/>
      <c r="Y163" s="3"/>
      <c r="Z163" s="3"/>
      <c r="AA163" s="3"/>
    </row>
    <row r="164" spans="1:27" ht="37.9" customHeight="1" x14ac:dyDescent="0.25">
      <c r="A164" s="342" t="s">
        <v>94</v>
      </c>
      <c r="B164" s="427" t="s">
        <v>96</v>
      </c>
      <c r="C164" s="424" t="s">
        <v>91</v>
      </c>
      <c r="D164" s="23" t="s">
        <v>12</v>
      </c>
      <c r="E164" s="36">
        <f t="shared" si="16"/>
        <v>280645.29359999998</v>
      </c>
      <c r="F164" s="430">
        <f>F165+F166</f>
        <v>67249.867639999997</v>
      </c>
      <c r="G164" s="431"/>
      <c r="H164" s="431"/>
      <c r="I164" s="431"/>
      <c r="J164" s="432"/>
      <c r="K164" s="430">
        <f>K165+K166</f>
        <v>61757.42596</v>
      </c>
      <c r="L164" s="431"/>
      <c r="M164" s="431"/>
      <c r="N164" s="431"/>
      <c r="O164" s="432"/>
      <c r="P164" s="33">
        <f>P165+P166</f>
        <v>50546</v>
      </c>
      <c r="Q164" s="33">
        <f>Q165+Q166</f>
        <v>50546</v>
      </c>
      <c r="R164" s="33">
        <f>R165+R166</f>
        <v>50546</v>
      </c>
      <c r="S164" s="424" t="s">
        <v>107</v>
      </c>
      <c r="T164" s="427" t="s">
        <v>79</v>
      </c>
      <c r="U164" s="3"/>
      <c r="V164" s="31"/>
      <c r="W164" s="3"/>
      <c r="X164" s="3"/>
      <c r="Y164" s="3"/>
      <c r="Z164" s="3"/>
      <c r="AA164" s="3"/>
    </row>
    <row r="165" spans="1:27" ht="75.75" customHeight="1" x14ac:dyDescent="0.25">
      <c r="A165" s="343"/>
      <c r="B165" s="428"/>
      <c r="C165" s="425"/>
      <c r="D165" s="23" t="s">
        <v>13</v>
      </c>
      <c r="E165" s="36">
        <f t="shared" si="16"/>
        <v>0</v>
      </c>
      <c r="F165" s="430">
        <v>0</v>
      </c>
      <c r="G165" s="431"/>
      <c r="H165" s="431"/>
      <c r="I165" s="431"/>
      <c r="J165" s="432"/>
      <c r="K165" s="430">
        <v>0</v>
      </c>
      <c r="L165" s="431"/>
      <c r="M165" s="431"/>
      <c r="N165" s="431"/>
      <c r="O165" s="432"/>
      <c r="P165" s="33">
        <v>0</v>
      </c>
      <c r="Q165" s="33">
        <v>0</v>
      </c>
      <c r="R165" s="33">
        <v>0</v>
      </c>
      <c r="S165" s="425"/>
      <c r="T165" s="428"/>
      <c r="U165" s="3"/>
      <c r="V165" s="31"/>
      <c r="W165" s="3"/>
      <c r="X165" s="3"/>
      <c r="Y165" s="3"/>
      <c r="Z165" s="3"/>
      <c r="AA165" s="3"/>
    </row>
    <row r="166" spans="1:27" ht="82.5" customHeight="1" x14ac:dyDescent="0.25">
      <c r="A166" s="344"/>
      <c r="B166" s="429"/>
      <c r="C166" s="426"/>
      <c r="D166" s="23" t="s">
        <v>14</v>
      </c>
      <c r="E166" s="36">
        <f t="shared" si="16"/>
        <v>280645.29359999998</v>
      </c>
      <c r="F166" s="430">
        <v>67249.867639999997</v>
      </c>
      <c r="G166" s="431"/>
      <c r="H166" s="431"/>
      <c r="I166" s="431"/>
      <c r="J166" s="432"/>
      <c r="K166" s="430">
        <f>56434.02912+5323.39684</f>
        <v>61757.42596</v>
      </c>
      <c r="L166" s="431"/>
      <c r="M166" s="431"/>
      <c r="N166" s="431"/>
      <c r="O166" s="432"/>
      <c r="P166" s="33">
        <f>50401+145</f>
        <v>50546</v>
      </c>
      <c r="Q166" s="33">
        <f>50401+145</f>
        <v>50546</v>
      </c>
      <c r="R166" s="33">
        <f>50401+145</f>
        <v>50546</v>
      </c>
      <c r="S166" s="426"/>
      <c r="T166" s="429"/>
      <c r="U166" s="3"/>
      <c r="V166" s="31"/>
      <c r="W166" s="3"/>
      <c r="X166" s="3"/>
      <c r="Y166" s="3"/>
      <c r="Z166" s="3"/>
      <c r="AA166" s="3"/>
    </row>
    <row r="167" spans="1:27" x14ac:dyDescent="0.25">
      <c r="A167" s="337" t="s">
        <v>112</v>
      </c>
      <c r="B167" s="337"/>
      <c r="C167" s="337"/>
      <c r="D167" s="19" t="s">
        <v>19</v>
      </c>
      <c r="E167" s="36">
        <f t="shared" si="16"/>
        <v>2125025.0646799998</v>
      </c>
      <c r="F167" s="325">
        <f>SUM(F168:F169)</f>
        <v>441173.06468000001</v>
      </c>
      <c r="G167" s="326"/>
      <c r="H167" s="326"/>
      <c r="I167" s="326"/>
      <c r="J167" s="327"/>
      <c r="K167" s="325">
        <f t="shared" ref="K167:R167" si="19">SUM(K168:K169)</f>
        <v>420963</v>
      </c>
      <c r="L167" s="326"/>
      <c r="M167" s="326"/>
      <c r="N167" s="326"/>
      <c r="O167" s="327"/>
      <c r="P167" s="11">
        <f t="shared" si="19"/>
        <v>420963</v>
      </c>
      <c r="Q167" s="11">
        <f t="shared" si="19"/>
        <v>420963</v>
      </c>
      <c r="R167" s="11">
        <f t="shared" si="19"/>
        <v>420963</v>
      </c>
      <c r="S167" s="422"/>
      <c r="T167" s="423"/>
      <c r="U167" s="3"/>
      <c r="V167" s="31"/>
      <c r="W167" s="3"/>
      <c r="X167" s="3"/>
      <c r="Y167" s="3"/>
      <c r="Z167" s="3"/>
      <c r="AA167" s="3"/>
    </row>
    <row r="168" spans="1:27" ht="47.25" x14ac:dyDescent="0.25">
      <c r="A168" s="337"/>
      <c r="B168" s="337"/>
      <c r="C168" s="337"/>
      <c r="D168" s="20" t="s">
        <v>13</v>
      </c>
      <c r="E168" s="36">
        <f t="shared" si="16"/>
        <v>0</v>
      </c>
      <c r="F168" s="325">
        <f>F159</f>
        <v>0</v>
      </c>
      <c r="G168" s="326"/>
      <c r="H168" s="326"/>
      <c r="I168" s="326"/>
      <c r="J168" s="327"/>
      <c r="K168" s="325">
        <f t="shared" ref="K168:R169" si="20">K159</f>
        <v>0</v>
      </c>
      <c r="L168" s="326"/>
      <c r="M168" s="326"/>
      <c r="N168" s="326"/>
      <c r="O168" s="327"/>
      <c r="P168" s="11">
        <f t="shared" si="20"/>
        <v>0</v>
      </c>
      <c r="Q168" s="11">
        <f t="shared" si="20"/>
        <v>0</v>
      </c>
      <c r="R168" s="11">
        <f t="shared" si="20"/>
        <v>0</v>
      </c>
      <c r="S168" s="422"/>
      <c r="T168" s="423"/>
      <c r="U168" s="3"/>
      <c r="V168" s="31"/>
      <c r="W168" s="3"/>
      <c r="X168" s="3"/>
      <c r="Y168" s="3"/>
      <c r="Z168" s="3"/>
      <c r="AA168" s="3"/>
    </row>
    <row r="169" spans="1:27" ht="47.25" x14ac:dyDescent="0.25">
      <c r="A169" s="337"/>
      <c r="B169" s="337"/>
      <c r="C169" s="337"/>
      <c r="D169" s="20" t="s">
        <v>14</v>
      </c>
      <c r="E169" s="36">
        <f t="shared" si="16"/>
        <v>2125025.0646799998</v>
      </c>
      <c r="F169" s="325">
        <f>F160</f>
        <v>441173.06468000001</v>
      </c>
      <c r="G169" s="326"/>
      <c r="H169" s="326"/>
      <c r="I169" s="326"/>
      <c r="J169" s="327"/>
      <c r="K169" s="325">
        <f t="shared" si="20"/>
        <v>420963</v>
      </c>
      <c r="L169" s="326"/>
      <c r="M169" s="326"/>
      <c r="N169" s="326"/>
      <c r="O169" s="327"/>
      <c r="P169" s="11">
        <f t="shared" si="20"/>
        <v>420963</v>
      </c>
      <c r="Q169" s="11">
        <f t="shared" si="20"/>
        <v>420963</v>
      </c>
      <c r="R169" s="11">
        <f t="shared" si="20"/>
        <v>420963</v>
      </c>
      <c r="S169" s="422"/>
      <c r="T169" s="423"/>
      <c r="U169" s="3"/>
      <c r="V169" s="31"/>
      <c r="W169" s="3"/>
      <c r="X169" s="3"/>
      <c r="Y169" s="3"/>
      <c r="Z169" s="3"/>
      <c r="AA169" s="3"/>
    </row>
    <row r="170" spans="1:27" ht="20.25" customHeight="1" x14ac:dyDescent="0.25">
      <c r="A170" s="417" t="s">
        <v>141</v>
      </c>
      <c r="B170" s="418"/>
      <c r="C170" s="418"/>
      <c r="D170" s="418"/>
      <c r="E170" s="418"/>
      <c r="F170" s="418"/>
      <c r="G170" s="418"/>
      <c r="H170" s="418"/>
      <c r="I170" s="418"/>
      <c r="J170" s="418"/>
      <c r="K170" s="418"/>
      <c r="L170" s="418"/>
      <c r="M170" s="418"/>
      <c r="N170" s="418"/>
      <c r="O170" s="418"/>
      <c r="P170" s="418"/>
      <c r="Q170" s="418"/>
      <c r="R170" s="418"/>
      <c r="S170" s="419"/>
      <c r="T170" s="37"/>
      <c r="U170" s="3"/>
      <c r="V170" s="31"/>
      <c r="W170" s="3"/>
      <c r="X170" s="3"/>
      <c r="Y170" s="3"/>
      <c r="Z170" s="3"/>
      <c r="AA170" s="3"/>
    </row>
    <row r="171" spans="1:27" ht="20.25" customHeight="1" x14ac:dyDescent="0.25">
      <c r="A171" s="420">
        <v>1</v>
      </c>
      <c r="B171" s="421" t="s">
        <v>168</v>
      </c>
      <c r="C171" s="420" t="s">
        <v>142</v>
      </c>
      <c r="D171" s="38" t="s">
        <v>143</v>
      </c>
      <c r="E171" s="58">
        <f>SUM(F171:R171)</f>
        <v>4261.2623000000003</v>
      </c>
      <c r="F171" s="378">
        <f>F172</f>
        <v>4261.2623000000003</v>
      </c>
      <c r="G171" s="379"/>
      <c r="H171" s="379"/>
      <c r="I171" s="379"/>
      <c r="J171" s="380"/>
      <c r="K171" s="389">
        <f>SUM(K172:K172)</f>
        <v>0</v>
      </c>
      <c r="L171" s="389"/>
      <c r="M171" s="389"/>
      <c r="N171" s="389"/>
      <c r="O171" s="389"/>
      <c r="P171" s="39">
        <f>SUM(P172:P172)</f>
        <v>0</v>
      </c>
      <c r="Q171" s="39">
        <f>SUM(Q172:Q172)</f>
        <v>0</v>
      </c>
      <c r="R171" s="39">
        <f>SUM(R172:R172)</f>
        <v>0</v>
      </c>
      <c r="S171" s="339"/>
      <c r="T171" s="37"/>
      <c r="U171" s="3"/>
      <c r="V171" s="31"/>
      <c r="W171" s="3"/>
      <c r="X171" s="3"/>
      <c r="Y171" s="3"/>
      <c r="Z171" s="3"/>
      <c r="AA171" s="3"/>
    </row>
    <row r="172" spans="1:27" ht="36" customHeight="1" x14ac:dyDescent="0.25">
      <c r="A172" s="420"/>
      <c r="B172" s="421"/>
      <c r="C172" s="420"/>
      <c r="D172" s="38" t="s">
        <v>169</v>
      </c>
      <c r="E172" s="58">
        <f>SUM(F172:R172)</f>
        <v>4261.2623000000003</v>
      </c>
      <c r="F172" s="378">
        <f>F174+F179</f>
        <v>4261.2623000000003</v>
      </c>
      <c r="G172" s="379"/>
      <c r="H172" s="379"/>
      <c r="I172" s="379"/>
      <c r="J172" s="380"/>
      <c r="K172" s="389">
        <f>K174+K179</f>
        <v>0</v>
      </c>
      <c r="L172" s="389"/>
      <c r="M172" s="389"/>
      <c r="N172" s="389"/>
      <c r="O172" s="389"/>
      <c r="P172" s="39">
        <f>P174+P179</f>
        <v>0</v>
      </c>
      <c r="Q172" s="39">
        <f>Q174+Q179</f>
        <v>0</v>
      </c>
      <c r="R172" s="39">
        <f>R174+R179</f>
        <v>0</v>
      </c>
      <c r="S172" s="341"/>
      <c r="T172" s="37"/>
      <c r="U172" s="3"/>
      <c r="V172" s="31"/>
      <c r="W172" s="3"/>
      <c r="X172" s="3"/>
      <c r="Y172" s="3"/>
      <c r="Z172" s="3"/>
      <c r="AA172" s="3"/>
    </row>
    <row r="173" spans="1:27" ht="20.25" customHeight="1" x14ac:dyDescent="0.25">
      <c r="A173" s="393" t="s">
        <v>15</v>
      </c>
      <c r="B173" s="384" t="s">
        <v>167</v>
      </c>
      <c r="C173" s="385" t="s">
        <v>142</v>
      </c>
      <c r="D173" s="38" t="s">
        <v>143</v>
      </c>
      <c r="E173" s="58">
        <f>SUM(F173:R173)</f>
        <v>0</v>
      </c>
      <c r="F173" s="378">
        <f>F174</f>
        <v>0</v>
      </c>
      <c r="G173" s="379"/>
      <c r="H173" s="379"/>
      <c r="I173" s="379"/>
      <c r="J173" s="380"/>
      <c r="K173" s="389">
        <f>SUM(K174:K174)</f>
        <v>0</v>
      </c>
      <c r="L173" s="389"/>
      <c r="M173" s="389"/>
      <c r="N173" s="389"/>
      <c r="O173" s="389"/>
      <c r="P173" s="39">
        <f>SUM(P174:P174)</f>
        <v>0</v>
      </c>
      <c r="Q173" s="39">
        <f>SUM(Q174:Q174)</f>
        <v>0</v>
      </c>
      <c r="R173" s="39">
        <f>SUM(R174:R174)</f>
        <v>0</v>
      </c>
      <c r="S173" s="342" t="s">
        <v>144</v>
      </c>
      <c r="T173" s="37"/>
      <c r="U173" s="3"/>
      <c r="V173" s="31"/>
      <c r="W173" s="3"/>
      <c r="X173" s="3"/>
      <c r="Y173" s="3"/>
      <c r="Z173" s="3"/>
      <c r="AA173" s="3"/>
    </row>
    <row r="174" spans="1:27" ht="51" customHeight="1" x14ac:dyDescent="0.25">
      <c r="A174" s="394"/>
      <c r="B174" s="384"/>
      <c r="C174" s="385"/>
      <c r="D174" s="40" t="s">
        <v>169</v>
      </c>
      <c r="E174" s="58">
        <f>SUM(F174:R174)</f>
        <v>0</v>
      </c>
      <c r="F174" s="349">
        <v>0</v>
      </c>
      <c r="G174" s="350"/>
      <c r="H174" s="350"/>
      <c r="I174" s="350"/>
      <c r="J174" s="351"/>
      <c r="K174" s="348">
        <v>0</v>
      </c>
      <c r="L174" s="348"/>
      <c r="M174" s="348"/>
      <c r="N174" s="348"/>
      <c r="O174" s="348"/>
      <c r="P174" s="41">
        <v>0</v>
      </c>
      <c r="Q174" s="41">
        <v>0</v>
      </c>
      <c r="R174" s="41">
        <v>0</v>
      </c>
      <c r="S174" s="343"/>
      <c r="T174" s="37"/>
      <c r="U174" s="3"/>
      <c r="V174" s="31"/>
      <c r="W174" s="3"/>
      <c r="X174" s="3"/>
      <c r="Y174" s="3"/>
      <c r="Z174" s="3"/>
      <c r="AA174" s="3"/>
    </row>
    <row r="175" spans="1:27" ht="20.25" customHeight="1" x14ac:dyDescent="0.25">
      <c r="A175" s="394"/>
      <c r="B175" s="355" t="s">
        <v>145</v>
      </c>
      <c r="C175" s="358" t="s">
        <v>142</v>
      </c>
      <c r="D175" s="358" t="s">
        <v>124</v>
      </c>
      <c r="E175" s="361" t="s">
        <v>146</v>
      </c>
      <c r="F175" s="361" t="s">
        <v>196</v>
      </c>
      <c r="G175" s="374" t="s">
        <v>148</v>
      </c>
      <c r="H175" s="375"/>
      <c r="I175" s="375"/>
      <c r="J175" s="376"/>
      <c r="K175" s="369" t="s">
        <v>149</v>
      </c>
      <c r="L175" s="369"/>
      <c r="M175" s="369"/>
      <c r="N175" s="369"/>
      <c r="O175" s="369"/>
      <c r="P175" s="369" t="s">
        <v>150</v>
      </c>
      <c r="Q175" s="369" t="s">
        <v>151</v>
      </c>
      <c r="R175" s="369" t="s">
        <v>152</v>
      </c>
      <c r="S175" s="343"/>
      <c r="T175" s="37"/>
      <c r="U175" s="3"/>
      <c r="V175" s="31"/>
      <c r="W175" s="3"/>
      <c r="X175" s="3"/>
      <c r="Y175" s="3"/>
      <c r="Z175" s="3"/>
      <c r="AA175" s="3"/>
    </row>
    <row r="176" spans="1:27" ht="20.25" customHeight="1" x14ac:dyDescent="0.25">
      <c r="A176" s="394"/>
      <c r="B176" s="356"/>
      <c r="C176" s="359"/>
      <c r="D176" s="359"/>
      <c r="E176" s="362"/>
      <c r="F176" s="362"/>
      <c r="G176" s="42" t="s">
        <v>127</v>
      </c>
      <c r="H176" s="42" t="s">
        <v>128</v>
      </c>
      <c r="I176" s="42" t="s">
        <v>129</v>
      </c>
      <c r="J176" s="42" t="s">
        <v>130</v>
      </c>
      <c r="K176" s="369"/>
      <c r="L176" s="369"/>
      <c r="M176" s="369"/>
      <c r="N176" s="369"/>
      <c r="O176" s="369"/>
      <c r="P176" s="369"/>
      <c r="Q176" s="369"/>
      <c r="R176" s="369"/>
      <c r="S176" s="343"/>
      <c r="T176" s="37"/>
      <c r="U176" s="3"/>
      <c r="V176" s="31"/>
      <c r="W176" s="3"/>
      <c r="X176" s="3"/>
      <c r="Y176" s="3"/>
      <c r="Z176" s="3"/>
      <c r="AA176" s="3"/>
    </row>
    <row r="177" spans="1:27" ht="20.25" customHeight="1" x14ac:dyDescent="0.25">
      <c r="A177" s="395"/>
      <c r="B177" s="357"/>
      <c r="C177" s="360"/>
      <c r="D177" s="360"/>
      <c r="E177" s="43" t="s">
        <v>124</v>
      </c>
      <c r="F177" s="43" t="s">
        <v>124</v>
      </c>
      <c r="G177" s="43" t="s">
        <v>124</v>
      </c>
      <c r="H177" s="43" t="s">
        <v>124</v>
      </c>
      <c r="I177" s="43" t="s">
        <v>124</v>
      </c>
      <c r="J177" s="43" t="s">
        <v>124</v>
      </c>
      <c r="K177" s="377" t="s">
        <v>124</v>
      </c>
      <c r="L177" s="377"/>
      <c r="M177" s="377"/>
      <c r="N177" s="377"/>
      <c r="O177" s="377"/>
      <c r="P177" s="43" t="s">
        <v>124</v>
      </c>
      <c r="Q177" s="43" t="s">
        <v>124</v>
      </c>
      <c r="R177" s="43" t="s">
        <v>124</v>
      </c>
      <c r="S177" s="344"/>
      <c r="T177" s="37"/>
      <c r="U177" s="3"/>
      <c r="V177" s="31"/>
      <c r="W177" s="3"/>
      <c r="X177" s="3"/>
      <c r="Y177" s="3"/>
      <c r="Z177" s="3"/>
      <c r="AA177" s="3"/>
    </row>
    <row r="178" spans="1:27" ht="20.25" customHeight="1" x14ac:dyDescent="0.25">
      <c r="A178" s="393" t="s">
        <v>16</v>
      </c>
      <c r="B178" s="390" t="s">
        <v>177</v>
      </c>
      <c r="C178" s="381" t="s">
        <v>142</v>
      </c>
      <c r="D178" s="38" t="s">
        <v>143</v>
      </c>
      <c r="E178" s="39">
        <f>SUM(F178:R178)</f>
        <v>4261.2623000000003</v>
      </c>
      <c r="F178" s="386">
        <f>F179</f>
        <v>4261.2623000000003</v>
      </c>
      <c r="G178" s="387"/>
      <c r="H178" s="387"/>
      <c r="I178" s="387"/>
      <c r="J178" s="388"/>
      <c r="K178" s="389">
        <f>SUM(K179:K179)</f>
        <v>0</v>
      </c>
      <c r="L178" s="389"/>
      <c r="M178" s="389"/>
      <c r="N178" s="389"/>
      <c r="O178" s="389"/>
      <c r="P178" s="60">
        <f>SUM(P179:P179)</f>
        <v>0</v>
      </c>
      <c r="Q178" s="60">
        <f>SUM(Q179:Q179)</f>
        <v>0</v>
      </c>
      <c r="R178" s="60">
        <f>SUM(R179:R179)</f>
        <v>0</v>
      </c>
      <c r="S178" s="342" t="s">
        <v>144</v>
      </c>
      <c r="T178" s="37"/>
      <c r="U178" s="3"/>
      <c r="V178" s="31"/>
      <c r="W178" s="3"/>
      <c r="X178" s="3"/>
      <c r="Y178" s="3"/>
      <c r="Z178" s="3"/>
      <c r="AA178" s="3"/>
    </row>
    <row r="179" spans="1:27" ht="48" customHeight="1" x14ac:dyDescent="0.25">
      <c r="A179" s="394"/>
      <c r="B179" s="392"/>
      <c r="C179" s="383"/>
      <c r="D179" s="40" t="s">
        <v>169</v>
      </c>
      <c r="E179" s="60">
        <f>SUM(F179:R179)</f>
        <v>4261.2623000000003</v>
      </c>
      <c r="F179" s="345">
        <v>4261.2623000000003</v>
      </c>
      <c r="G179" s="346"/>
      <c r="H179" s="346"/>
      <c r="I179" s="346"/>
      <c r="J179" s="347"/>
      <c r="K179" s="348">
        <v>0</v>
      </c>
      <c r="L179" s="348"/>
      <c r="M179" s="348"/>
      <c r="N179" s="348"/>
      <c r="O179" s="348"/>
      <c r="P179" s="61">
        <v>0</v>
      </c>
      <c r="Q179" s="61">
        <v>0</v>
      </c>
      <c r="R179" s="61">
        <v>0</v>
      </c>
      <c r="S179" s="343"/>
      <c r="T179" s="37"/>
      <c r="U179" s="3"/>
      <c r="V179" s="31"/>
      <c r="W179" s="3"/>
      <c r="X179" s="3"/>
      <c r="Y179" s="3"/>
      <c r="Z179" s="3"/>
      <c r="AA179" s="3"/>
    </row>
    <row r="180" spans="1:27" ht="20.25" customHeight="1" x14ac:dyDescent="0.25">
      <c r="A180" s="394"/>
      <c r="B180" s="390" t="s">
        <v>153</v>
      </c>
      <c r="C180" s="358" t="s">
        <v>142</v>
      </c>
      <c r="D180" s="358" t="s">
        <v>124</v>
      </c>
      <c r="E180" s="361" t="s">
        <v>146</v>
      </c>
      <c r="F180" s="361" t="s">
        <v>125</v>
      </c>
      <c r="G180" s="374" t="s">
        <v>148</v>
      </c>
      <c r="H180" s="375"/>
      <c r="I180" s="375"/>
      <c r="J180" s="376"/>
      <c r="K180" s="369" t="s">
        <v>149</v>
      </c>
      <c r="L180" s="369"/>
      <c r="M180" s="369"/>
      <c r="N180" s="369"/>
      <c r="O180" s="369"/>
      <c r="P180" s="369" t="s">
        <v>150</v>
      </c>
      <c r="Q180" s="369" t="s">
        <v>151</v>
      </c>
      <c r="R180" s="369" t="s">
        <v>152</v>
      </c>
      <c r="S180" s="343"/>
      <c r="T180" s="37"/>
      <c r="U180" s="3"/>
      <c r="V180" s="31"/>
      <c r="W180" s="3"/>
      <c r="X180" s="3"/>
      <c r="Y180" s="3"/>
      <c r="Z180" s="3"/>
      <c r="AA180" s="3"/>
    </row>
    <row r="181" spans="1:27" ht="20.25" customHeight="1" x14ac:dyDescent="0.25">
      <c r="A181" s="394"/>
      <c r="B181" s="391"/>
      <c r="C181" s="359"/>
      <c r="D181" s="359"/>
      <c r="E181" s="362"/>
      <c r="F181" s="362"/>
      <c r="G181" s="42" t="s">
        <v>127</v>
      </c>
      <c r="H181" s="42" t="s">
        <v>128</v>
      </c>
      <c r="I181" s="42" t="s">
        <v>129</v>
      </c>
      <c r="J181" s="42" t="s">
        <v>130</v>
      </c>
      <c r="K181" s="369"/>
      <c r="L181" s="369"/>
      <c r="M181" s="369"/>
      <c r="N181" s="369"/>
      <c r="O181" s="369"/>
      <c r="P181" s="369"/>
      <c r="Q181" s="369"/>
      <c r="R181" s="369"/>
      <c r="S181" s="343"/>
      <c r="T181" s="37"/>
      <c r="U181" s="3"/>
      <c r="V181" s="31"/>
      <c r="W181" s="3"/>
      <c r="X181" s="3"/>
      <c r="Y181" s="3"/>
      <c r="Z181" s="3"/>
      <c r="AA181" s="3"/>
    </row>
    <row r="182" spans="1:27" ht="20.25" customHeight="1" x14ac:dyDescent="0.25">
      <c r="A182" s="395"/>
      <c r="B182" s="392"/>
      <c r="C182" s="360"/>
      <c r="D182" s="360"/>
      <c r="E182" s="44">
        <v>41506</v>
      </c>
      <c r="F182" s="62" t="s">
        <v>154</v>
      </c>
      <c r="G182" s="62" t="s">
        <v>155</v>
      </c>
      <c r="H182" s="62" t="s">
        <v>156</v>
      </c>
      <c r="I182" s="62" t="s">
        <v>157</v>
      </c>
      <c r="J182" s="62" t="s">
        <v>154</v>
      </c>
      <c r="K182" s="370" t="s">
        <v>124</v>
      </c>
      <c r="L182" s="370"/>
      <c r="M182" s="370"/>
      <c r="N182" s="370"/>
      <c r="O182" s="370"/>
      <c r="P182" s="43" t="s">
        <v>124</v>
      </c>
      <c r="Q182" s="43" t="s">
        <v>124</v>
      </c>
      <c r="R182" s="43" t="s">
        <v>124</v>
      </c>
      <c r="S182" s="344"/>
      <c r="T182" s="37"/>
      <c r="U182" s="3"/>
      <c r="V182" s="31"/>
      <c r="W182" s="3"/>
      <c r="X182" s="3"/>
      <c r="Y182" s="3"/>
      <c r="Z182" s="3"/>
      <c r="AA182" s="3"/>
    </row>
    <row r="183" spans="1:27" ht="20.25" customHeight="1" x14ac:dyDescent="0.25">
      <c r="A183" s="393" t="s">
        <v>31</v>
      </c>
      <c r="B183" s="384" t="s">
        <v>178</v>
      </c>
      <c r="C183" s="385" t="s">
        <v>142</v>
      </c>
      <c r="D183" s="38" t="s">
        <v>143</v>
      </c>
      <c r="E183" s="39">
        <f>SUM(F183:R183)</f>
        <v>0</v>
      </c>
      <c r="F183" s="386">
        <f>F184</f>
        <v>0</v>
      </c>
      <c r="G183" s="387"/>
      <c r="H183" s="387"/>
      <c r="I183" s="387"/>
      <c r="J183" s="388"/>
      <c r="K183" s="389">
        <f>SUM(K184:K184)</f>
        <v>0</v>
      </c>
      <c r="L183" s="389"/>
      <c r="M183" s="389"/>
      <c r="N183" s="389"/>
      <c r="O183" s="389"/>
      <c r="P183" s="39">
        <f>SUM(P184:P184)</f>
        <v>0</v>
      </c>
      <c r="Q183" s="39">
        <f>SUM(Q184:Q184)</f>
        <v>0</v>
      </c>
      <c r="R183" s="39">
        <f>SUM(R184:R184)</f>
        <v>0</v>
      </c>
      <c r="S183" s="342" t="s">
        <v>144</v>
      </c>
      <c r="T183" s="37"/>
      <c r="U183" s="3"/>
      <c r="V183" s="31"/>
      <c r="W183" s="3"/>
      <c r="X183" s="3"/>
      <c r="Y183" s="3"/>
      <c r="Z183" s="3"/>
      <c r="AA183" s="3"/>
    </row>
    <row r="184" spans="1:27" ht="20.25" customHeight="1" x14ac:dyDescent="0.25">
      <c r="A184" s="394"/>
      <c r="B184" s="384"/>
      <c r="C184" s="385"/>
      <c r="D184" s="40" t="s">
        <v>169</v>
      </c>
      <c r="E184" s="58">
        <f>SUM(F184:R184)</f>
        <v>0</v>
      </c>
      <c r="F184" s="345">
        <v>0</v>
      </c>
      <c r="G184" s="346"/>
      <c r="H184" s="346"/>
      <c r="I184" s="346"/>
      <c r="J184" s="347"/>
      <c r="K184" s="348">
        <v>0</v>
      </c>
      <c r="L184" s="348"/>
      <c r="M184" s="348"/>
      <c r="N184" s="348"/>
      <c r="O184" s="348"/>
      <c r="P184" s="41">
        <v>0</v>
      </c>
      <c r="Q184" s="41">
        <v>0</v>
      </c>
      <c r="R184" s="41">
        <v>0</v>
      </c>
      <c r="S184" s="343"/>
      <c r="T184" s="37"/>
      <c r="U184" s="3"/>
      <c r="V184" s="31"/>
      <c r="W184" s="3"/>
      <c r="X184" s="3"/>
      <c r="Y184" s="3"/>
      <c r="Z184" s="3"/>
      <c r="AA184" s="3"/>
    </row>
    <row r="185" spans="1:27" ht="20.25" customHeight="1" x14ac:dyDescent="0.25">
      <c r="A185" s="394"/>
      <c r="B185" s="390" t="s">
        <v>175</v>
      </c>
      <c r="C185" s="358" t="s">
        <v>142</v>
      </c>
      <c r="D185" s="358" t="s">
        <v>124</v>
      </c>
      <c r="E185" s="361" t="s">
        <v>146</v>
      </c>
      <c r="F185" s="361" t="s">
        <v>196</v>
      </c>
      <c r="G185" s="374" t="s">
        <v>148</v>
      </c>
      <c r="H185" s="375"/>
      <c r="I185" s="375"/>
      <c r="J185" s="376"/>
      <c r="K185" s="369" t="s">
        <v>149</v>
      </c>
      <c r="L185" s="369"/>
      <c r="M185" s="369"/>
      <c r="N185" s="369"/>
      <c r="O185" s="369"/>
      <c r="P185" s="369" t="s">
        <v>150</v>
      </c>
      <c r="Q185" s="369" t="s">
        <v>151</v>
      </c>
      <c r="R185" s="369" t="s">
        <v>152</v>
      </c>
      <c r="S185" s="343"/>
      <c r="T185" s="37"/>
      <c r="U185" s="3"/>
      <c r="V185" s="31"/>
      <c r="W185" s="3"/>
      <c r="X185" s="3"/>
      <c r="Y185" s="3"/>
      <c r="Z185" s="3"/>
      <c r="AA185" s="3"/>
    </row>
    <row r="186" spans="1:27" ht="14.25" customHeight="1" x14ac:dyDescent="0.25">
      <c r="A186" s="394"/>
      <c r="B186" s="391"/>
      <c r="C186" s="359"/>
      <c r="D186" s="359"/>
      <c r="E186" s="362"/>
      <c r="F186" s="362"/>
      <c r="G186" s="42" t="s">
        <v>127</v>
      </c>
      <c r="H186" s="42" t="s">
        <v>128</v>
      </c>
      <c r="I186" s="42" t="s">
        <v>129</v>
      </c>
      <c r="J186" s="42" t="s">
        <v>130</v>
      </c>
      <c r="K186" s="369"/>
      <c r="L186" s="369"/>
      <c r="M186" s="369"/>
      <c r="N186" s="369"/>
      <c r="O186" s="369"/>
      <c r="P186" s="369"/>
      <c r="Q186" s="369"/>
      <c r="R186" s="369"/>
      <c r="S186" s="343"/>
      <c r="T186" s="37"/>
      <c r="U186" s="3"/>
      <c r="V186" s="31"/>
      <c r="W186" s="3"/>
      <c r="X186" s="3"/>
      <c r="Y186" s="3"/>
      <c r="Z186" s="3"/>
      <c r="AA186" s="3"/>
    </row>
    <row r="187" spans="1:27" ht="21.75" customHeight="1" x14ac:dyDescent="0.25">
      <c r="A187" s="395"/>
      <c r="B187" s="392"/>
      <c r="C187" s="360"/>
      <c r="D187" s="360"/>
      <c r="E187" s="44">
        <v>840</v>
      </c>
      <c r="F187" s="62" t="s">
        <v>171</v>
      </c>
      <c r="G187" s="62" t="s">
        <v>172</v>
      </c>
      <c r="H187" s="62" t="s">
        <v>173</v>
      </c>
      <c r="I187" s="62" t="s">
        <v>174</v>
      </c>
      <c r="J187" s="62" t="s">
        <v>171</v>
      </c>
      <c r="K187" s="370" t="s">
        <v>124</v>
      </c>
      <c r="L187" s="370"/>
      <c r="M187" s="370"/>
      <c r="N187" s="370"/>
      <c r="O187" s="370"/>
      <c r="P187" s="43" t="s">
        <v>124</v>
      </c>
      <c r="Q187" s="43" t="s">
        <v>124</v>
      </c>
      <c r="R187" s="43" t="s">
        <v>124</v>
      </c>
      <c r="S187" s="344"/>
      <c r="T187" s="37"/>
      <c r="U187" s="3"/>
      <c r="V187" s="31"/>
      <c r="W187" s="3"/>
      <c r="X187" s="3"/>
      <c r="Y187" s="3"/>
      <c r="Z187" s="3"/>
      <c r="AA187" s="3"/>
    </row>
    <row r="188" spans="1:27" ht="20.25" customHeight="1" x14ac:dyDescent="0.25">
      <c r="A188" s="402" t="s">
        <v>17</v>
      </c>
      <c r="B188" s="405" t="s">
        <v>179</v>
      </c>
      <c r="C188" s="408" t="s">
        <v>142</v>
      </c>
      <c r="D188" s="38" t="s">
        <v>143</v>
      </c>
      <c r="E188" s="58">
        <f t="shared" ref="E188:E193" si="21">SUM(F188:R188)</f>
        <v>19336.325689999998</v>
      </c>
      <c r="F188" s="396">
        <f>F189+F190</f>
        <v>19336.325689999998</v>
      </c>
      <c r="G188" s="397"/>
      <c r="H188" s="397"/>
      <c r="I188" s="397"/>
      <c r="J188" s="398"/>
      <c r="K188" s="389">
        <f>SUM(K189:K190)</f>
        <v>0</v>
      </c>
      <c r="L188" s="389"/>
      <c r="M188" s="389"/>
      <c r="N188" s="389"/>
      <c r="O188" s="389"/>
      <c r="P188" s="39">
        <f>SUM(P189:P190)</f>
        <v>0</v>
      </c>
      <c r="Q188" s="39">
        <f>SUM(Q189:Q190)</f>
        <v>0</v>
      </c>
      <c r="R188" s="39">
        <f>SUM(R189:R190)</f>
        <v>0</v>
      </c>
      <c r="S188" s="339"/>
      <c r="T188" s="37"/>
      <c r="U188" s="3"/>
      <c r="V188" s="31"/>
      <c r="W188" s="3"/>
      <c r="X188" s="3"/>
      <c r="Y188" s="3"/>
      <c r="Z188" s="3"/>
      <c r="AA188" s="3"/>
    </row>
    <row r="189" spans="1:27" ht="45.75" customHeight="1" x14ac:dyDescent="0.25">
      <c r="A189" s="403"/>
      <c r="B189" s="406"/>
      <c r="C189" s="409"/>
      <c r="D189" s="38" t="s">
        <v>13</v>
      </c>
      <c r="E189" s="58">
        <f t="shared" si="21"/>
        <v>11450</v>
      </c>
      <c r="F189" s="396">
        <f>F192</f>
        <v>11450</v>
      </c>
      <c r="G189" s="397"/>
      <c r="H189" s="397"/>
      <c r="I189" s="397"/>
      <c r="J189" s="398"/>
      <c r="K189" s="389">
        <f>K192</f>
        <v>0</v>
      </c>
      <c r="L189" s="389"/>
      <c r="M189" s="389"/>
      <c r="N189" s="389"/>
      <c r="O189" s="389"/>
      <c r="P189" s="39">
        <f>P192</f>
        <v>0</v>
      </c>
      <c r="Q189" s="39">
        <f>Q192</f>
        <v>0</v>
      </c>
      <c r="R189" s="39">
        <f>R192</f>
        <v>0</v>
      </c>
      <c r="S189" s="340"/>
      <c r="T189" s="37"/>
      <c r="U189" s="3"/>
      <c r="V189" s="31"/>
      <c r="W189" s="3"/>
      <c r="X189" s="3"/>
      <c r="Y189" s="3"/>
      <c r="Z189" s="3"/>
      <c r="AA189" s="3"/>
    </row>
    <row r="190" spans="1:27" ht="47.25" x14ac:dyDescent="0.25">
      <c r="A190" s="404"/>
      <c r="B190" s="407"/>
      <c r="C190" s="410"/>
      <c r="D190" s="38" t="s">
        <v>169</v>
      </c>
      <c r="E190" s="58">
        <f t="shared" si="21"/>
        <v>7886.3256899999997</v>
      </c>
      <c r="F190" s="386">
        <f>F193+F198</f>
        <v>7886.3256899999997</v>
      </c>
      <c r="G190" s="387"/>
      <c r="H190" s="387"/>
      <c r="I190" s="387"/>
      <c r="J190" s="388"/>
      <c r="K190" s="389">
        <f>K193+K198</f>
        <v>0</v>
      </c>
      <c r="L190" s="389"/>
      <c r="M190" s="389"/>
      <c r="N190" s="389"/>
      <c r="O190" s="389"/>
      <c r="P190" s="39">
        <f>P193+P198</f>
        <v>0</v>
      </c>
      <c r="Q190" s="39">
        <f>Q193+Q198</f>
        <v>0</v>
      </c>
      <c r="R190" s="39">
        <f>R193+R198</f>
        <v>0</v>
      </c>
      <c r="S190" s="341"/>
      <c r="T190" s="37"/>
      <c r="U190" s="3"/>
      <c r="V190" s="31"/>
      <c r="W190" s="3"/>
      <c r="X190" s="3"/>
      <c r="Y190" s="3"/>
      <c r="Z190" s="3"/>
      <c r="AA190" s="3"/>
    </row>
    <row r="191" spans="1:27" ht="20.25" customHeight="1" x14ac:dyDescent="0.25">
      <c r="A191" s="381" t="s">
        <v>44</v>
      </c>
      <c r="B191" s="384" t="s">
        <v>180</v>
      </c>
      <c r="C191" s="381" t="s">
        <v>142</v>
      </c>
      <c r="D191" s="38" t="s">
        <v>143</v>
      </c>
      <c r="E191" s="58">
        <f t="shared" si="21"/>
        <v>19336.325689999998</v>
      </c>
      <c r="F191" s="386">
        <f>F192+F193</f>
        <v>19336.325689999998</v>
      </c>
      <c r="G191" s="387"/>
      <c r="H191" s="387"/>
      <c r="I191" s="387"/>
      <c r="J191" s="388"/>
      <c r="K191" s="389">
        <f>SUM(K192:K193)</f>
        <v>0</v>
      </c>
      <c r="L191" s="389"/>
      <c r="M191" s="389"/>
      <c r="N191" s="389"/>
      <c r="O191" s="389"/>
      <c r="P191" s="39">
        <f>SUM(P192:P193)</f>
        <v>0</v>
      </c>
      <c r="Q191" s="39">
        <f>SUM(Q192:Q193)</f>
        <v>0</v>
      </c>
      <c r="R191" s="39">
        <f>SUM(R192:R193)</f>
        <v>0</v>
      </c>
      <c r="S191" s="342" t="s">
        <v>144</v>
      </c>
      <c r="T191" s="37"/>
      <c r="U191" s="3"/>
      <c r="V191" s="31"/>
      <c r="W191" s="3"/>
      <c r="X191" s="3"/>
      <c r="Y191" s="3"/>
      <c r="Z191" s="3"/>
      <c r="AA191" s="3"/>
    </row>
    <row r="192" spans="1:27" ht="40.5" customHeight="1" x14ac:dyDescent="0.25">
      <c r="A192" s="382"/>
      <c r="B192" s="384"/>
      <c r="C192" s="382"/>
      <c r="D192" s="40" t="s">
        <v>13</v>
      </c>
      <c r="E192" s="58">
        <f t="shared" si="21"/>
        <v>11450</v>
      </c>
      <c r="F192" s="345">
        <v>11450</v>
      </c>
      <c r="G192" s="346"/>
      <c r="H192" s="346"/>
      <c r="I192" s="346"/>
      <c r="J192" s="347"/>
      <c r="K192" s="348">
        <v>0</v>
      </c>
      <c r="L192" s="348"/>
      <c r="M192" s="348"/>
      <c r="N192" s="348"/>
      <c r="O192" s="348"/>
      <c r="P192" s="41">
        <v>0</v>
      </c>
      <c r="Q192" s="41">
        <v>0</v>
      </c>
      <c r="R192" s="41">
        <v>0</v>
      </c>
      <c r="S192" s="343"/>
      <c r="T192" s="37"/>
      <c r="U192" s="3"/>
      <c r="V192" s="31"/>
      <c r="W192" s="3"/>
      <c r="X192" s="3"/>
      <c r="Y192" s="3"/>
      <c r="Z192" s="3"/>
      <c r="AA192" s="3"/>
    </row>
    <row r="193" spans="1:27" ht="49.5" customHeight="1" x14ac:dyDescent="0.25">
      <c r="A193" s="382"/>
      <c r="B193" s="384"/>
      <c r="C193" s="383"/>
      <c r="D193" s="40" t="s">
        <v>169</v>
      </c>
      <c r="E193" s="58">
        <f t="shared" si="21"/>
        <v>7886.3256899999997</v>
      </c>
      <c r="F193" s="345">
        <v>7886.3256899999997</v>
      </c>
      <c r="G193" s="346"/>
      <c r="H193" s="346"/>
      <c r="I193" s="346"/>
      <c r="J193" s="347"/>
      <c r="K193" s="348">
        <v>0</v>
      </c>
      <c r="L193" s="348"/>
      <c r="M193" s="348"/>
      <c r="N193" s="348"/>
      <c r="O193" s="348"/>
      <c r="P193" s="41">
        <v>0</v>
      </c>
      <c r="Q193" s="41">
        <v>0</v>
      </c>
      <c r="R193" s="41">
        <v>0</v>
      </c>
      <c r="S193" s="343"/>
      <c r="T193" s="37"/>
      <c r="U193" s="3"/>
      <c r="V193" s="31"/>
      <c r="W193" s="3"/>
      <c r="X193" s="3"/>
      <c r="Y193" s="3"/>
      <c r="Z193" s="3"/>
      <c r="AA193" s="3"/>
    </row>
    <row r="194" spans="1:27" ht="20.25" customHeight="1" x14ac:dyDescent="0.25">
      <c r="A194" s="382"/>
      <c r="B194" s="390" t="s">
        <v>158</v>
      </c>
      <c r="C194" s="358" t="s">
        <v>142</v>
      </c>
      <c r="D194" s="358" t="s">
        <v>124</v>
      </c>
      <c r="E194" s="361" t="s">
        <v>146</v>
      </c>
      <c r="F194" s="361" t="s">
        <v>196</v>
      </c>
      <c r="G194" s="374" t="s">
        <v>148</v>
      </c>
      <c r="H194" s="375"/>
      <c r="I194" s="375"/>
      <c r="J194" s="376"/>
      <c r="K194" s="369" t="s">
        <v>149</v>
      </c>
      <c r="L194" s="369"/>
      <c r="M194" s="369"/>
      <c r="N194" s="369"/>
      <c r="O194" s="369"/>
      <c r="P194" s="369" t="s">
        <v>150</v>
      </c>
      <c r="Q194" s="369" t="s">
        <v>151</v>
      </c>
      <c r="R194" s="369" t="s">
        <v>152</v>
      </c>
      <c r="S194" s="343"/>
      <c r="T194" s="37"/>
      <c r="U194" s="3"/>
      <c r="V194" s="31"/>
      <c r="W194" s="3"/>
      <c r="X194" s="3"/>
      <c r="Y194" s="3"/>
      <c r="Z194" s="3"/>
      <c r="AA194" s="3"/>
    </row>
    <row r="195" spans="1:27" ht="20.25" customHeight="1" x14ac:dyDescent="0.25">
      <c r="A195" s="382"/>
      <c r="B195" s="391"/>
      <c r="C195" s="359"/>
      <c r="D195" s="359"/>
      <c r="E195" s="362"/>
      <c r="F195" s="362"/>
      <c r="G195" s="42" t="s">
        <v>127</v>
      </c>
      <c r="H195" s="42" t="s">
        <v>128</v>
      </c>
      <c r="I195" s="42" t="s">
        <v>129</v>
      </c>
      <c r="J195" s="42" t="s">
        <v>130</v>
      </c>
      <c r="K195" s="369"/>
      <c r="L195" s="369"/>
      <c r="M195" s="369"/>
      <c r="N195" s="369"/>
      <c r="O195" s="369"/>
      <c r="P195" s="369"/>
      <c r="Q195" s="369"/>
      <c r="R195" s="369"/>
      <c r="S195" s="343"/>
      <c r="T195" s="37"/>
      <c r="U195" s="3"/>
      <c r="V195" s="31"/>
      <c r="W195" s="3"/>
      <c r="X195" s="3"/>
      <c r="Y195" s="3"/>
      <c r="Z195" s="3"/>
      <c r="AA195" s="3"/>
    </row>
    <row r="196" spans="1:27" ht="13.5" customHeight="1" x14ac:dyDescent="0.25">
      <c r="A196" s="383"/>
      <c r="B196" s="392"/>
      <c r="C196" s="360"/>
      <c r="D196" s="360"/>
      <c r="E196" s="44">
        <v>86473</v>
      </c>
      <c r="F196" s="45" t="s">
        <v>159</v>
      </c>
      <c r="G196" s="45" t="s">
        <v>160</v>
      </c>
      <c r="H196" s="45" t="s">
        <v>161</v>
      </c>
      <c r="I196" s="45" t="s">
        <v>162</v>
      </c>
      <c r="J196" s="45" t="s">
        <v>159</v>
      </c>
      <c r="K196" s="370" t="s">
        <v>124</v>
      </c>
      <c r="L196" s="370"/>
      <c r="M196" s="370"/>
      <c r="N196" s="370"/>
      <c r="O196" s="370"/>
      <c r="P196" s="43" t="s">
        <v>124</v>
      </c>
      <c r="Q196" s="43" t="s">
        <v>124</v>
      </c>
      <c r="R196" s="43" t="s">
        <v>124</v>
      </c>
      <c r="S196" s="344"/>
      <c r="T196" s="37"/>
      <c r="U196" s="3"/>
      <c r="V196" s="31"/>
      <c r="W196" s="3"/>
      <c r="X196" s="3"/>
      <c r="Y196" s="3"/>
      <c r="Z196" s="3"/>
      <c r="AA196" s="3"/>
    </row>
    <row r="197" spans="1:27" ht="20.25" customHeight="1" x14ac:dyDescent="0.25">
      <c r="A197" s="381" t="s">
        <v>163</v>
      </c>
      <c r="B197" s="384" t="s">
        <v>186</v>
      </c>
      <c r="C197" s="385" t="s">
        <v>142</v>
      </c>
      <c r="D197" s="38" t="s">
        <v>143</v>
      </c>
      <c r="E197" s="39">
        <f>SUM(F197:R197)</f>
        <v>0</v>
      </c>
      <c r="F197" s="386">
        <f>F198</f>
        <v>0</v>
      </c>
      <c r="G197" s="387"/>
      <c r="H197" s="387"/>
      <c r="I197" s="387"/>
      <c r="J197" s="388"/>
      <c r="K197" s="389">
        <f>SUM(K198:K198)</f>
        <v>0</v>
      </c>
      <c r="L197" s="389"/>
      <c r="M197" s="389"/>
      <c r="N197" s="389"/>
      <c r="O197" s="389"/>
      <c r="P197" s="39">
        <f>SUM(P198:P198)</f>
        <v>0</v>
      </c>
      <c r="Q197" s="39">
        <f>SUM(Q198:Q198)</f>
        <v>0</v>
      </c>
      <c r="R197" s="39">
        <f>SUM(R198:R198)</f>
        <v>0</v>
      </c>
      <c r="S197" s="342" t="s">
        <v>144</v>
      </c>
      <c r="T197" s="37"/>
      <c r="U197" s="3"/>
      <c r="V197" s="31"/>
      <c r="W197" s="3"/>
      <c r="X197" s="3"/>
      <c r="Y197" s="3"/>
      <c r="Z197" s="3"/>
      <c r="AA197" s="3"/>
    </row>
    <row r="198" spans="1:27" ht="47.25" x14ac:dyDescent="0.25">
      <c r="A198" s="382"/>
      <c r="B198" s="384"/>
      <c r="C198" s="385"/>
      <c r="D198" s="40" t="s">
        <v>169</v>
      </c>
      <c r="E198" s="58">
        <f>SUM(F198:R198)</f>
        <v>0</v>
      </c>
      <c r="F198" s="345">
        <v>0</v>
      </c>
      <c r="G198" s="346"/>
      <c r="H198" s="346"/>
      <c r="I198" s="346"/>
      <c r="J198" s="347"/>
      <c r="K198" s="348">
        <v>0</v>
      </c>
      <c r="L198" s="348"/>
      <c r="M198" s="348"/>
      <c r="N198" s="348"/>
      <c r="O198" s="348"/>
      <c r="P198" s="41">
        <v>0</v>
      </c>
      <c r="Q198" s="41">
        <v>0</v>
      </c>
      <c r="R198" s="41">
        <v>0</v>
      </c>
      <c r="S198" s="343"/>
      <c r="T198" s="37"/>
      <c r="U198" s="3"/>
      <c r="V198" s="31"/>
      <c r="W198" s="3"/>
      <c r="X198" s="3"/>
      <c r="Y198" s="3"/>
      <c r="Z198" s="3"/>
      <c r="AA198" s="3"/>
    </row>
    <row r="199" spans="1:27" ht="20.25" customHeight="1" x14ac:dyDescent="0.25">
      <c r="A199" s="382"/>
      <c r="B199" s="355" t="s">
        <v>170</v>
      </c>
      <c r="C199" s="358" t="s">
        <v>142</v>
      </c>
      <c r="D199" s="358" t="s">
        <v>124</v>
      </c>
      <c r="E199" s="361" t="s">
        <v>146</v>
      </c>
      <c r="F199" s="361" t="s">
        <v>196</v>
      </c>
      <c r="G199" s="374" t="s">
        <v>148</v>
      </c>
      <c r="H199" s="375"/>
      <c r="I199" s="375"/>
      <c r="J199" s="376"/>
      <c r="K199" s="369" t="s">
        <v>149</v>
      </c>
      <c r="L199" s="369"/>
      <c r="M199" s="369"/>
      <c r="N199" s="369"/>
      <c r="O199" s="369"/>
      <c r="P199" s="369" t="s">
        <v>150</v>
      </c>
      <c r="Q199" s="369" t="s">
        <v>151</v>
      </c>
      <c r="R199" s="369" t="s">
        <v>152</v>
      </c>
      <c r="S199" s="343"/>
      <c r="T199" s="37"/>
      <c r="U199" s="3"/>
      <c r="V199" s="31"/>
      <c r="W199" s="3"/>
      <c r="X199" s="3"/>
      <c r="Y199" s="3"/>
      <c r="Z199" s="3"/>
      <c r="AA199" s="3"/>
    </row>
    <row r="200" spans="1:27" ht="20.25" customHeight="1" x14ac:dyDescent="0.25">
      <c r="A200" s="382"/>
      <c r="B200" s="356"/>
      <c r="C200" s="359"/>
      <c r="D200" s="359"/>
      <c r="E200" s="362"/>
      <c r="F200" s="362"/>
      <c r="G200" s="42" t="s">
        <v>127</v>
      </c>
      <c r="H200" s="42" t="s">
        <v>128</v>
      </c>
      <c r="I200" s="42" t="s">
        <v>129</v>
      </c>
      <c r="J200" s="42" t="s">
        <v>130</v>
      </c>
      <c r="K200" s="369"/>
      <c r="L200" s="369"/>
      <c r="M200" s="369"/>
      <c r="N200" s="369"/>
      <c r="O200" s="369"/>
      <c r="P200" s="369"/>
      <c r="Q200" s="369"/>
      <c r="R200" s="369"/>
      <c r="S200" s="343"/>
      <c r="T200" s="37"/>
      <c r="U200" s="3"/>
      <c r="V200" s="31"/>
      <c r="W200" s="3"/>
      <c r="X200" s="3"/>
      <c r="Y200" s="3"/>
      <c r="Z200" s="3"/>
      <c r="AA200" s="3"/>
    </row>
    <row r="201" spans="1:27" ht="20.25" customHeight="1" x14ac:dyDescent="0.25">
      <c r="A201" s="383"/>
      <c r="B201" s="357"/>
      <c r="C201" s="360"/>
      <c r="D201" s="360"/>
      <c r="E201" s="43" t="s">
        <v>124</v>
      </c>
      <c r="F201" s="43" t="s">
        <v>124</v>
      </c>
      <c r="G201" s="43" t="s">
        <v>124</v>
      </c>
      <c r="H201" s="43" t="s">
        <v>124</v>
      </c>
      <c r="I201" s="43" t="s">
        <v>124</v>
      </c>
      <c r="J201" s="43" t="s">
        <v>124</v>
      </c>
      <c r="K201" s="377" t="s">
        <v>124</v>
      </c>
      <c r="L201" s="377"/>
      <c r="M201" s="377"/>
      <c r="N201" s="377"/>
      <c r="O201" s="377"/>
      <c r="P201" s="43" t="s">
        <v>124</v>
      </c>
      <c r="Q201" s="43" t="s">
        <v>124</v>
      </c>
      <c r="R201" s="43" t="s">
        <v>124</v>
      </c>
      <c r="S201" s="344"/>
      <c r="T201" s="37"/>
      <c r="U201" s="3"/>
      <c r="V201" s="31"/>
      <c r="W201" s="3"/>
      <c r="X201" s="3"/>
      <c r="Y201" s="3"/>
      <c r="Z201" s="3"/>
      <c r="AA201" s="3"/>
    </row>
    <row r="202" spans="1:27" ht="20.25" customHeight="1" x14ac:dyDescent="0.25">
      <c r="A202" s="337" t="s">
        <v>166</v>
      </c>
      <c r="B202" s="337"/>
      <c r="C202" s="337"/>
      <c r="D202" s="19" t="s">
        <v>19</v>
      </c>
      <c r="E202" s="36">
        <f t="shared" ref="E202:E208" si="22">SUM(F202:R202)</f>
        <v>23597.58799</v>
      </c>
      <c r="F202" s="325">
        <f>SUM(F203:F204)</f>
        <v>23597.58799</v>
      </c>
      <c r="G202" s="326"/>
      <c r="H202" s="326"/>
      <c r="I202" s="326"/>
      <c r="J202" s="327"/>
      <c r="K202" s="338">
        <f>SUM(K203:K204)</f>
        <v>0</v>
      </c>
      <c r="L202" s="338"/>
      <c r="M202" s="338"/>
      <c r="N202" s="338"/>
      <c r="O202" s="338"/>
      <c r="P202" s="11">
        <f>SUM(P203:P204)</f>
        <v>0</v>
      </c>
      <c r="Q202" s="11">
        <f>SUM(Q203:Q204)</f>
        <v>0</v>
      </c>
      <c r="R202" s="11">
        <f>SUM(R203:R204)</f>
        <v>0</v>
      </c>
      <c r="S202" s="339"/>
      <c r="T202" s="37"/>
      <c r="U202" s="3"/>
      <c r="V202" s="31"/>
      <c r="W202" s="3"/>
      <c r="X202" s="3"/>
      <c r="Y202" s="3"/>
      <c r="Z202" s="3"/>
      <c r="AA202" s="3"/>
    </row>
    <row r="203" spans="1:27" ht="47.25" x14ac:dyDescent="0.25">
      <c r="A203" s="337"/>
      <c r="B203" s="337"/>
      <c r="C203" s="337"/>
      <c r="D203" s="20" t="s">
        <v>13</v>
      </c>
      <c r="E203" s="36">
        <f t="shared" si="22"/>
        <v>11450</v>
      </c>
      <c r="F203" s="325">
        <f>F189</f>
        <v>11450</v>
      </c>
      <c r="G203" s="326"/>
      <c r="H203" s="326"/>
      <c r="I203" s="326"/>
      <c r="J203" s="327"/>
      <c r="K203" s="338">
        <f>K189</f>
        <v>0</v>
      </c>
      <c r="L203" s="338"/>
      <c r="M203" s="338"/>
      <c r="N203" s="338"/>
      <c r="O203" s="338"/>
      <c r="P203" s="11">
        <f>P189</f>
        <v>0</v>
      </c>
      <c r="Q203" s="11">
        <f>Q189</f>
        <v>0</v>
      </c>
      <c r="R203" s="11">
        <f>R189</f>
        <v>0</v>
      </c>
      <c r="S203" s="340"/>
      <c r="T203" s="37"/>
      <c r="U203" s="3"/>
      <c r="V203" s="31"/>
      <c r="W203" s="3"/>
      <c r="X203" s="3"/>
      <c r="Y203" s="3"/>
      <c r="Z203" s="3"/>
      <c r="AA203" s="3"/>
    </row>
    <row r="204" spans="1:27" ht="47.25" x14ac:dyDescent="0.25">
      <c r="A204" s="337"/>
      <c r="B204" s="337"/>
      <c r="C204" s="337"/>
      <c r="D204" s="20" t="s">
        <v>14</v>
      </c>
      <c r="E204" s="36">
        <f t="shared" si="22"/>
        <v>12147.58799</v>
      </c>
      <c r="F204" s="325">
        <f>F190+F172</f>
        <v>12147.58799</v>
      </c>
      <c r="G204" s="326"/>
      <c r="H204" s="326"/>
      <c r="I204" s="326"/>
      <c r="J204" s="327"/>
      <c r="K204" s="338">
        <f>K190+K172</f>
        <v>0</v>
      </c>
      <c r="L204" s="338"/>
      <c r="M204" s="338"/>
      <c r="N204" s="338"/>
      <c r="O204" s="338"/>
      <c r="P204" s="11">
        <f>P190+P172</f>
        <v>0</v>
      </c>
      <c r="Q204" s="11">
        <f>Q190+Q172</f>
        <v>0</v>
      </c>
      <c r="R204" s="11">
        <f>R190+R172</f>
        <v>0</v>
      </c>
      <c r="S204" s="340"/>
      <c r="T204" s="37"/>
      <c r="U204" s="3"/>
      <c r="V204" s="31"/>
      <c r="W204" s="3"/>
      <c r="X204" s="3"/>
      <c r="Y204" s="3"/>
      <c r="Z204" s="3"/>
      <c r="AA204" s="3"/>
    </row>
    <row r="205" spans="1:27" ht="30.75" customHeight="1" x14ac:dyDescent="0.25">
      <c r="A205" s="328" t="s">
        <v>113</v>
      </c>
      <c r="B205" s="329"/>
      <c r="C205" s="330"/>
      <c r="D205" s="19" t="s">
        <v>19</v>
      </c>
      <c r="E205" s="36">
        <f t="shared" si="22"/>
        <v>2401993.6176700001</v>
      </c>
      <c r="F205" s="325">
        <f>SUM(F206:F208)</f>
        <v>533182.82332000008</v>
      </c>
      <c r="G205" s="326"/>
      <c r="H205" s="326"/>
      <c r="I205" s="326"/>
      <c r="J205" s="327"/>
      <c r="K205" s="325">
        <f>SUM(K206:K208)</f>
        <v>470114.90334999998</v>
      </c>
      <c r="L205" s="326"/>
      <c r="M205" s="326"/>
      <c r="N205" s="326"/>
      <c r="O205" s="327"/>
      <c r="P205" s="11">
        <f>SUM(P206:P208)</f>
        <v>468282.29700000002</v>
      </c>
      <c r="Q205" s="11">
        <f>SUM(Q206:Q208)</f>
        <v>465532.29700000002</v>
      </c>
      <c r="R205" s="11">
        <f>SUM(R206:R208)</f>
        <v>464881.29700000002</v>
      </c>
      <c r="S205" s="340"/>
      <c r="T205" s="352"/>
      <c r="U205" s="3"/>
      <c r="V205" s="31"/>
      <c r="W205" s="3"/>
      <c r="X205" s="3"/>
      <c r="Y205" s="3"/>
      <c r="Z205" s="3"/>
      <c r="AA205" s="3"/>
    </row>
    <row r="206" spans="1:27" ht="48.75" customHeight="1" x14ac:dyDescent="0.25">
      <c r="A206" s="331"/>
      <c r="B206" s="332"/>
      <c r="C206" s="333"/>
      <c r="D206" s="19" t="s">
        <v>78</v>
      </c>
      <c r="E206" s="36">
        <f t="shared" si="22"/>
        <v>8742.3195000000014</v>
      </c>
      <c r="F206" s="325">
        <f>F154</f>
        <v>8742.3195000000014</v>
      </c>
      <c r="G206" s="326"/>
      <c r="H206" s="326"/>
      <c r="I206" s="326"/>
      <c r="J206" s="327"/>
      <c r="K206" s="325">
        <f>K154</f>
        <v>0</v>
      </c>
      <c r="L206" s="326"/>
      <c r="M206" s="326"/>
      <c r="N206" s="326"/>
      <c r="O206" s="327"/>
      <c r="P206" s="11">
        <f>P154</f>
        <v>0</v>
      </c>
      <c r="Q206" s="11">
        <f>Q154</f>
        <v>0</v>
      </c>
      <c r="R206" s="11">
        <f>R154</f>
        <v>0</v>
      </c>
      <c r="S206" s="340"/>
      <c r="T206" s="353"/>
      <c r="U206" s="3"/>
      <c r="V206" s="31"/>
      <c r="W206" s="3"/>
      <c r="X206" s="3"/>
      <c r="Y206" s="3"/>
      <c r="Z206" s="3"/>
      <c r="AA206" s="3"/>
    </row>
    <row r="207" spans="1:27" ht="47.25" x14ac:dyDescent="0.25">
      <c r="A207" s="331"/>
      <c r="B207" s="332"/>
      <c r="C207" s="333"/>
      <c r="D207" s="20" t="s">
        <v>13</v>
      </c>
      <c r="E207" s="36">
        <f t="shared" si="22"/>
        <v>20579.110499999999</v>
      </c>
      <c r="F207" s="325">
        <f>F168+F155+F35+F203</f>
        <v>20579.110499999999</v>
      </c>
      <c r="G207" s="326"/>
      <c r="H207" s="326"/>
      <c r="I207" s="326"/>
      <c r="J207" s="327"/>
      <c r="K207" s="325">
        <f>K168+K155+K35+K204</f>
        <v>0</v>
      </c>
      <c r="L207" s="326"/>
      <c r="M207" s="326"/>
      <c r="N207" s="326"/>
      <c r="O207" s="327"/>
      <c r="P207" s="11">
        <f t="shared" ref="P207:R208" si="23">P168+P155+P35</f>
        <v>0</v>
      </c>
      <c r="Q207" s="11">
        <f t="shared" si="23"/>
        <v>0</v>
      </c>
      <c r="R207" s="11">
        <f t="shared" si="23"/>
        <v>0</v>
      </c>
      <c r="S207" s="340"/>
      <c r="T207" s="353"/>
      <c r="U207" s="3"/>
      <c r="V207" s="31"/>
      <c r="W207" s="3"/>
      <c r="X207" s="3"/>
      <c r="Y207" s="3"/>
      <c r="Z207" s="3"/>
      <c r="AA207" s="3"/>
    </row>
    <row r="208" spans="1:27" ht="49.5" customHeight="1" x14ac:dyDescent="0.25">
      <c r="A208" s="334"/>
      <c r="B208" s="335"/>
      <c r="C208" s="336"/>
      <c r="D208" s="20" t="s">
        <v>14</v>
      </c>
      <c r="E208" s="36">
        <f t="shared" si="22"/>
        <v>2372672.1876699999</v>
      </c>
      <c r="F208" s="325">
        <f>F169+F156+F36+F204</f>
        <v>503861.39332000003</v>
      </c>
      <c r="G208" s="326"/>
      <c r="H208" s="326"/>
      <c r="I208" s="326"/>
      <c r="J208" s="327"/>
      <c r="K208" s="325">
        <f>K169+K156+K36</f>
        <v>470114.90334999998</v>
      </c>
      <c r="L208" s="326"/>
      <c r="M208" s="326"/>
      <c r="N208" s="326"/>
      <c r="O208" s="327"/>
      <c r="P208" s="11">
        <f t="shared" si="23"/>
        <v>468282.29700000002</v>
      </c>
      <c r="Q208" s="11">
        <f t="shared" si="23"/>
        <v>465532.29700000002</v>
      </c>
      <c r="R208" s="11">
        <f t="shared" si="23"/>
        <v>464881.29700000002</v>
      </c>
      <c r="S208" s="341"/>
      <c r="T208" s="354"/>
      <c r="U208" s="3"/>
      <c r="V208" s="31"/>
      <c r="W208" s="3"/>
      <c r="X208" s="3"/>
      <c r="Y208" s="3"/>
      <c r="Z208" s="3"/>
      <c r="AA208" s="3"/>
    </row>
    <row r="209" spans="1:27" ht="11.25" customHeight="1" x14ac:dyDescent="0.25">
      <c r="A209" s="47"/>
      <c r="B209" s="47"/>
      <c r="C209" s="47"/>
      <c r="D209" s="48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59" t="s">
        <v>182</v>
      </c>
      <c r="AA209" s="3"/>
    </row>
    <row r="210" spans="1:27" ht="51" customHeight="1" x14ac:dyDescent="0.3">
      <c r="A210" s="51"/>
      <c r="B210" s="324" t="s">
        <v>80</v>
      </c>
      <c r="C210" s="324"/>
      <c r="D210" s="324"/>
      <c r="E210" s="52"/>
      <c r="F210" s="53"/>
      <c r="G210" s="53"/>
      <c r="H210" s="54"/>
      <c r="I210" s="54"/>
      <c r="J210" s="54"/>
      <c r="K210" s="55"/>
      <c r="L210" s="55"/>
      <c r="M210" s="55"/>
      <c r="N210" s="55"/>
      <c r="O210" s="55"/>
      <c r="P210" s="55"/>
      <c r="Q210" s="324" t="s">
        <v>81</v>
      </c>
      <c r="R210" s="324"/>
      <c r="S210" s="324"/>
      <c r="AA210" s="3"/>
    </row>
    <row r="211" spans="1:27" ht="20.25" customHeight="1" x14ac:dyDescent="0.25">
      <c r="AA211" s="3"/>
    </row>
    <row r="212" spans="1:27" x14ac:dyDescent="0.25">
      <c r="AA212" s="3"/>
    </row>
  </sheetData>
  <mergeCells count="635">
    <mergeCell ref="Q1:S1"/>
    <mergeCell ref="Q3:T3"/>
    <mergeCell ref="A4:T4"/>
    <mergeCell ref="A6:A7"/>
    <mergeCell ref="B6:B7"/>
    <mergeCell ref="D6:D7"/>
    <mergeCell ref="F6:R6"/>
    <mergeCell ref="S6:S7"/>
    <mergeCell ref="T6:T7"/>
    <mergeCell ref="F7:J7"/>
    <mergeCell ref="C13:C15"/>
    <mergeCell ref="F13:J13"/>
    <mergeCell ref="K13:O13"/>
    <mergeCell ref="K7:O7"/>
    <mergeCell ref="F8:J8"/>
    <mergeCell ref="K8:O8"/>
    <mergeCell ref="A9:S9"/>
    <mergeCell ref="A10:A12"/>
    <mergeCell ref="B10:B12"/>
    <mergeCell ref="C10:C12"/>
    <mergeCell ref="F10:J10"/>
    <mergeCell ref="K10:O10"/>
    <mergeCell ref="S10:S12"/>
    <mergeCell ref="S13:S15"/>
    <mergeCell ref="T13:T15"/>
    <mergeCell ref="F14:J14"/>
    <mergeCell ref="K14:O14"/>
    <mergeCell ref="F15:J15"/>
    <mergeCell ref="K15:O15"/>
    <mergeCell ref="T10:T12"/>
    <mergeCell ref="F11:J11"/>
    <mergeCell ref="K11:O11"/>
    <mergeCell ref="F12:J12"/>
    <mergeCell ref="K12:O12"/>
    <mergeCell ref="T16:T18"/>
    <mergeCell ref="A19:A21"/>
    <mergeCell ref="B19:B21"/>
    <mergeCell ref="C19:C21"/>
    <mergeCell ref="F19:J19"/>
    <mergeCell ref="K19:O19"/>
    <mergeCell ref="S19:S21"/>
    <mergeCell ref="T19:T21"/>
    <mergeCell ref="F20:J20"/>
    <mergeCell ref="K20:O20"/>
    <mergeCell ref="K16:K17"/>
    <mergeCell ref="L16:O16"/>
    <mergeCell ref="P16:P17"/>
    <mergeCell ref="Q16:Q17"/>
    <mergeCell ref="R16:R17"/>
    <mergeCell ref="S16:S18"/>
    <mergeCell ref="B16:B18"/>
    <mergeCell ref="C16:C18"/>
    <mergeCell ref="D16:D18"/>
    <mergeCell ref="E16:E17"/>
    <mergeCell ref="F16:F17"/>
    <mergeCell ref="G16:J16"/>
    <mergeCell ref="A13:A18"/>
    <mergeCell ref="B13:B15"/>
    <mergeCell ref="F21:J21"/>
    <mergeCell ref="K21:O21"/>
    <mergeCell ref="A22:A27"/>
    <mergeCell ref="B22:B24"/>
    <mergeCell ref="C22:C24"/>
    <mergeCell ref="F22:J22"/>
    <mergeCell ref="K22:O22"/>
    <mergeCell ref="B25:B27"/>
    <mergeCell ref="C25:C27"/>
    <mergeCell ref="D25:D27"/>
    <mergeCell ref="S22:S24"/>
    <mergeCell ref="T22:T27"/>
    <mergeCell ref="F23:J23"/>
    <mergeCell ref="K23:O23"/>
    <mergeCell ref="F24:J24"/>
    <mergeCell ref="K24:O24"/>
    <mergeCell ref="Q25:Q26"/>
    <mergeCell ref="R25:R26"/>
    <mergeCell ref="S25:S27"/>
    <mergeCell ref="K31:K32"/>
    <mergeCell ref="L31:O31"/>
    <mergeCell ref="P31:P32"/>
    <mergeCell ref="E25:E26"/>
    <mergeCell ref="F25:F26"/>
    <mergeCell ref="G25:J25"/>
    <mergeCell ref="K25:K26"/>
    <mergeCell ref="L25:O25"/>
    <mergeCell ref="P25:P26"/>
    <mergeCell ref="Q31:Q32"/>
    <mergeCell ref="R31:R32"/>
    <mergeCell ref="S31:S33"/>
    <mergeCell ref="A34:C36"/>
    <mergeCell ref="F34:J34"/>
    <mergeCell ref="K34:O34"/>
    <mergeCell ref="S34:S36"/>
    <mergeCell ref="T28:T33"/>
    <mergeCell ref="F29:J29"/>
    <mergeCell ref="K29:O29"/>
    <mergeCell ref="F30:J30"/>
    <mergeCell ref="K30:O30"/>
    <mergeCell ref="B31:B33"/>
    <mergeCell ref="C31:C33"/>
    <mergeCell ref="D31:D33"/>
    <mergeCell ref="E31:E32"/>
    <mergeCell ref="F31:F32"/>
    <mergeCell ref="A28:A33"/>
    <mergeCell ref="B28:B30"/>
    <mergeCell ref="C28:C30"/>
    <mergeCell ref="F28:J28"/>
    <mergeCell ref="K28:O28"/>
    <mergeCell ref="S28:S30"/>
    <mergeCell ref="G31:J31"/>
    <mergeCell ref="T38:T39"/>
    <mergeCell ref="F39:J39"/>
    <mergeCell ref="K39:O39"/>
    <mergeCell ref="T34:T36"/>
    <mergeCell ref="F35:J35"/>
    <mergeCell ref="K35:O35"/>
    <mergeCell ref="F36:J36"/>
    <mergeCell ref="K36:O36"/>
    <mergeCell ref="A37:T37"/>
    <mergeCell ref="S40:S43"/>
    <mergeCell ref="B41:B43"/>
    <mergeCell ref="C41:C43"/>
    <mergeCell ref="D41:D43"/>
    <mergeCell ref="E41:E42"/>
    <mergeCell ref="F41:J43"/>
    <mergeCell ref="K41:K42"/>
    <mergeCell ref="A38:A39"/>
    <mergeCell ref="B38:B39"/>
    <mergeCell ref="C38:C39"/>
    <mergeCell ref="F38:J38"/>
    <mergeCell ref="S38:S39"/>
    <mergeCell ref="L41:O41"/>
    <mergeCell ref="P41:P43"/>
    <mergeCell ref="Q41:Q43"/>
    <mergeCell ref="R41:R43"/>
    <mergeCell ref="A44:A49"/>
    <mergeCell ref="B44:B46"/>
    <mergeCell ref="C44:C46"/>
    <mergeCell ref="F44:J44"/>
    <mergeCell ref="K44:O44"/>
    <mergeCell ref="B47:B49"/>
    <mergeCell ref="A40:A43"/>
    <mergeCell ref="F40:J40"/>
    <mergeCell ref="K40:O40"/>
    <mergeCell ref="C47:C49"/>
    <mergeCell ref="D47:D49"/>
    <mergeCell ref="E47:E48"/>
    <mergeCell ref="F47:J49"/>
    <mergeCell ref="K47:K48"/>
    <mergeCell ref="L47:O47"/>
    <mergeCell ref="T44:T46"/>
    <mergeCell ref="F45:J45"/>
    <mergeCell ref="K45:O45"/>
    <mergeCell ref="F46:J46"/>
    <mergeCell ref="K46:O46"/>
    <mergeCell ref="S46:S49"/>
    <mergeCell ref="P47:P49"/>
    <mergeCell ref="Q47:Q49"/>
    <mergeCell ref="R47:R49"/>
    <mergeCell ref="F53:J53"/>
    <mergeCell ref="K53:O53"/>
    <mergeCell ref="F54:J54"/>
    <mergeCell ref="K54:O54"/>
    <mergeCell ref="F55:J55"/>
    <mergeCell ref="K55:O55"/>
    <mergeCell ref="F50:J50"/>
    <mergeCell ref="K50:O50"/>
    <mergeCell ref="F51:J51"/>
    <mergeCell ref="K51:O51"/>
    <mergeCell ref="F52:J52"/>
    <mergeCell ref="K52:O52"/>
    <mergeCell ref="A56:A60"/>
    <mergeCell ref="B56:B57"/>
    <mergeCell ref="C56:C57"/>
    <mergeCell ref="F56:J56"/>
    <mergeCell ref="K56:O56"/>
    <mergeCell ref="S56:S60"/>
    <mergeCell ref="P58:P60"/>
    <mergeCell ref="Q58:Q60"/>
    <mergeCell ref="R58:R60"/>
    <mergeCell ref="T56:T57"/>
    <mergeCell ref="F57:J57"/>
    <mergeCell ref="K57:O57"/>
    <mergeCell ref="B58:B60"/>
    <mergeCell ref="C58:C60"/>
    <mergeCell ref="D58:D60"/>
    <mergeCell ref="E58:E59"/>
    <mergeCell ref="F58:J60"/>
    <mergeCell ref="K58:K59"/>
    <mergeCell ref="L58:O58"/>
    <mergeCell ref="F61:J61"/>
    <mergeCell ref="K61:O61"/>
    <mergeCell ref="A62:A73"/>
    <mergeCell ref="F62:J62"/>
    <mergeCell ref="K62:O62"/>
    <mergeCell ref="S62:S73"/>
    <mergeCell ref="F63:J63"/>
    <mergeCell ref="K63:O63"/>
    <mergeCell ref="F64:J64"/>
    <mergeCell ref="K64:O64"/>
    <mergeCell ref="F68:J68"/>
    <mergeCell ref="K68:O68"/>
    <mergeCell ref="F69:J69"/>
    <mergeCell ref="K69:O69"/>
    <mergeCell ref="F70:J70"/>
    <mergeCell ref="K70:O70"/>
    <mergeCell ref="F65:J65"/>
    <mergeCell ref="K65:O65"/>
    <mergeCell ref="F66:J66"/>
    <mergeCell ref="K66:O66"/>
    <mergeCell ref="F67:J67"/>
    <mergeCell ref="K67:O67"/>
    <mergeCell ref="A74:A77"/>
    <mergeCell ref="C74:C77"/>
    <mergeCell ref="F74:J74"/>
    <mergeCell ref="K74:O74"/>
    <mergeCell ref="B71:B73"/>
    <mergeCell ref="C71:C73"/>
    <mergeCell ref="D71:D73"/>
    <mergeCell ref="E71:E72"/>
    <mergeCell ref="F71:J73"/>
    <mergeCell ref="K71:K72"/>
    <mergeCell ref="S74:S77"/>
    <mergeCell ref="B75:B77"/>
    <mergeCell ref="D75:D77"/>
    <mergeCell ref="E75:E76"/>
    <mergeCell ref="F75:F76"/>
    <mergeCell ref="K75:K76"/>
    <mergeCell ref="L75:O75"/>
    <mergeCell ref="L71:O71"/>
    <mergeCell ref="P71:P73"/>
    <mergeCell ref="Q71:Q73"/>
    <mergeCell ref="R71:R73"/>
    <mergeCell ref="P86:P88"/>
    <mergeCell ref="Q86:Q88"/>
    <mergeCell ref="R86:R88"/>
    <mergeCell ref="F78:J78"/>
    <mergeCell ref="K78:O78"/>
    <mergeCell ref="A79:A88"/>
    <mergeCell ref="B79:B80"/>
    <mergeCell ref="C79:C80"/>
    <mergeCell ref="F79:J79"/>
    <mergeCell ref="F84:J84"/>
    <mergeCell ref="K84:O84"/>
    <mergeCell ref="F85:J85"/>
    <mergeCell ref="K85:O85"/>
    <mergeCell ref="F89:J89"/>
    <mergeCell ref="K89:O89"/>
    <mergeCell ref="B86:B88"/>
    <mergeCell ref="C86:C88"/>
    <mergeCell ref="D86:D88"/>
    <mergeCell ref="E86:E87"/>
    <mergeCell ref="F86:J88"/>
    <mergeCell ref="K86:K87"/>
    <mergeCell ref="T90:T92"/>
    <mergeCell ref="F91:J91"/>
    <mergeCell ref="K91:O91"/>
    <mergeCell ref="F92:J92"/>
    <mergeCell ref="K92:O92"/>
    <mergeCell ref="S79:S88"/>
    <mergeCell ref="T79:T80"/>
    <mergeCell ref="F80:J80"/>
    <mergeCell ref="K80:O80"/>
    <mergeCell ref="F81:J81"/>
    <mergeCell ref="K81:O81"/>
    <mergeCell ref="F82:J82"/>
    <mergeCell ref="K82:O82"/>
    <mergeCell ref="F83:J83"/>
    <mergeCell ref="K83:O83"/>
    <mergeCell ref="L86:O86"/>
    <mergeCell ref="F93:J93"/>
    <mergeCell ref="K93:O93"/>
    <mergeCell ref="A90:A105"/>
    <mergeCell ref="B90:B92"/>
    <mergeCell ref="C90:C92"/>
    <mergeCell ref="F90:J90"/>
    <mergeCell ref="K90:O90"/>
    <mergeCell ref="S90:S114"/>
    <mergeCell ref="F94:J94"/>
    <mergeCell ref="K94:O94"/>
    <mergeCell ref="F95:J95"/>
    <mergeCell ref="K95:O95"/>
    <mergeCell ref="F99:J99"/>
    <mergeCell ref="K99:O99"/>
    <mergeCell ref="F100:J100"/>
    <mergeCell ref="K100:O100"/>
    <mergeCell ref="F101:J101"/>
    <mergeCell ref="K101:O101"/>
    <mergeCell ref="F96:J96"/>
    <mergeCell ref="K96:O96"/>
    <mergeCell ref="F97:J97"/>
    <mergeCell ref="K97:O97"/>
    <mergeCell ref="F98:J98"/>
    <mergeCell ref="K98:O98"/>
    <mergeCell ref="F102:J102"/>
    <mergeCell ref="K102:O102"/>
    <mergeCell ref="B103:B105"/>
    <mergeCell ref="C103:C105"/>
    <mergeCell ref="D103:D105"/>
    <mergeCell ref="E103:E104"/>
    <mergeCell ref="F103:J105"/>
    <mergeCell ref="K103:K104"/>
    <mergeCell ref="L103:O103"/>
    <mergeCell ref="P103:P105"/>
    <mergeCell ref="Q103:Q105"/>
    <mergeCell ref="R103:R105"/>
    <mergeCell ref="F106:J106"/>
    <mergeCell ref="K106:O106"/>
    <mergeCell ref="F107:J107"/>
    <mergeCell ref="K107:O107"/>
    <mergeCell ref="F108:J108"/>
    <mergeCell ref="K108:O108"/>
    <mergeCell ref="R112:R114"/>
    <mergeCell ref="A115:A130"/>
    <mergeCell ref="F115:J115"/>
    <mergeCell ref="K115:O115"/>
    <mergeCell ref="K120:O120"/>
    <mergeCell ref="F121:J121"/>
    <mergeCell ref="K121:O121"/>
    <mergeCell ref="B112:B114"/>
    <mergeCell ref="C112:C114"/>
    <mergeCell ref="D112:D114"/>
    <mergeCell ref="E112:E113"/>
    <mergeCell ref="F112:J114"/>
    <mergeCell ref="K112:K113"/>
    <mergeCell ref="A106:A114"/>
    <mergeCell ref="Q128:Q130"/>
    <mergeCell ref="R128:R130"/>
    <mergeCell ref="F109:J109"/>
    <mergeCell ref="K109:O109"/>
    <mergeCell ref="F110:J110"/>
    <mergeCell ref="K110:O110"/>
    <mergeCell ref="F111:J111"/>
    <mergeCell ref="K111:O111"/>
    <mergeCell ref="F123:J123"/>
    <mergeCell ref="K123:O123"/>
    <mergeCell ref="L112:O112"/>
    <mergeCell ref="P112:P114"/>
    <mergeCell ref="Q112:Q114"/>
    <mergeCell ref="B128:B130"/>
    <mergeCell ref="C128:C130"/>
    <mergeCell ref="D128:D130"/>
    <mergeCell ref="E128:E129"/>
    <mergeCell ref="F128:J130"/>
    <mergeCell ref="K128:K129"/>
    <mergeCell ref="S115:S130"/>
    <mergeCell ref="F116:J116"/>
    <mergeCell ref="K116:O116"/>
    <mergeCell ref="F117:J117"/>
    <mergeCell ref="K117:O117"/>
    <mergeCell ref="F118:J118"/>
    <mergeCell ref="K118:O118"/>
    <mergeCell ref="F119:J119"/>
    <mergeCell ref="K119:O119"/>
    <mergeCell ref="F120:J120"/>
    <mergeCell ref="F125:J125"/>
    <mergeCell ref="K125:O125"/>
    <mergeCell ref="F126:J126"/>
    <mergeCell ref="K126:O126"/>
    <mergeCell ref="F127:J127"/>
    <mergeCell ref="K127:O127"/>
    <mergeCell ref="F122:J122"/>
    <mergeCell ref="K122:O122"/>
    <mergeCell ref="F124:J124"/>
    <mergeCell ref="K124:O124"/>
    <mergeCell ref="L128:O128"/>
    <mergeCell ref="P128:P130"/>
    <mergeCell ref="F134:J134"/>
    <mergeCell ref="K134:O134"/>
    <mergeCell ref="A135:A138"/>
    <mergeCell ref="B135:B138"/>
    <mergeCell ref="C135:C138"/>
    <mergeCell ref="F135:J135"/>
    <mergeCell ref="K135:O135"/>
    <mergeCell ref="S131:S133"/>
    <mergeCell ref="T131:T133"/>
    <mergeCell ref="F132:J132"/>
    <mergeCell ref="K132:O132"/>
    <mergeCell ref="F133:J133"/>
    <mergeCell ref="K133:O133"/>
    <mergeCell ref="A131:A133"/>
    <mergeCell ref="B131:B133"/>
    <mergeCell ref="C131:C133"/>
    <mergeCell ref="D131:D133"/>
    <mergeCell ref="F131:J131"/>
    <mergeCell ref="K131:O131"/>
    <mergeCell ref="A139:A142"/>
    <mergeCell ref="B139:B142"/>
    <mergeCell ref="C139:C142"/>
    <mergeCell ref="F139:J139"/>
    <mergeCell ref="K139:O139"/>
    <mergeCell ref="S139:S142"/>
    <mergeCell ref="S135:S138"/>
    <mergeCell ref="T135:T138"/>
    <mergeCell ref="F136:J136"/>
    <mergeCell ref="K136:O136"/>
    <mergeCell ref="F137:J137"/>
    <mergeCell ref="K137:O137"/>
    <mergeCell ref="F138:J138"/>
    <mergeCell ref="K138:O138"/>
    <mergeCell ref="T139:T145"/>
    <mergeCell ref="F140:J140"/>
    <mergeCell ref="K140:O140"/>
    <mergeCell ref="F141:J141"/>
    <mergeCell ref="K141:O141"/>
    <mergeCell ref="F142:J142"/>
    <mergeCell ref="K142:O142"/>
    <mergeCell ref="G143:J143"/>
    <mergeCell ref="K143:K144"/>
    <mergeCell ref="L143:O143"/>
    <mergeCell ref="P143:P144"/>
    <mergeCell ref="Q143:Q144"/>
    <mergeCell ref="R143:R144"/>
    <mergeCell ref="S143:S145"/>
    <mergeCell ref="A146:A152"/>
    <mergeCell ref="B146:B149"/>
    <mergeCell ref="C146:C149"/>
    <mergeCell ref="F146:J146"/>
    <mergeCell ref="K146:O146"/>
    <mergeCell ref="S146:S149"/>
    <mergeCell ref="A143:A145"/>
    <mergeCell ref="B143:B145"/>
    <mergeCell ref="C143:C145"/>
    <mergeCell ref="D143:D145"/>
    <mergeCell ref="E143:E144"/>
    <mergeCell ref="F143:F144"/>
    <mergeCell ref="A153:C156"/>
    <mergeCell ref="F153:J153"/>
    <mergeCell ref="K153:O153"/>
    <mergeCell ref="S153:S156"/>
    <mergeCell ref="B150:B152"/>
    <mergeCell ref="C150:C152"/>
    <mergeCell ref="D150:D152"/>
    <mergeCell ref="E150:E151"/>
    <mergeCell ref="F150:F151"/>
    <mergeCell ref="G150:J150"/>
    <mergeCell ref="K150:K151"/>
    <mergeCell ref="L150:O150"/>
    <mergeCell ref="P150:P151"/>
    <mergeCell ref="T153:T156"/>
    <mergeCell ref="F154:J154"/>
    <mergeCell ref="K154:O154"/>
    <mergeCell ref="F155:J155"/>
    <mergeCell ref="K155:O155"/>
    <mergeCell ref="F156:J156"/>
    <mergeCell ref="K156:O156"/>
    <mergeCell ref="Q150:Q151"/>
    <mergeCell ref="R150:R151"/>
    <mergeCell ref="S150:S152"/>
    <mergeCell ref="T146:T152"/>
    <mergeCell ref="F147:J147"/>
    <mergeCell ref="K147:O147"/>
    <mergeCell ref="F148:J148"/>
    <mergeCell ref="K148:O148"/>
    <mergeCell ref="F149:J149"/>
    <mergeCell ref="K149:O149"/>
    <mergeCell ref="A161:A163"/>
    <mergeCell ref="B161:B163"/>
    <mergeCell ref="C161:C163"/>
    <mergeCell ref="F161:J161"/>
    <mergeCell ref="K161:O161"/>
    <mergeCell ref="A157:S157"/>
    <mergeCell ref="A158:A160"/>
    <mergeCell ref="B158:B160"/>
    <mergeCell ref="C158:C160"/>
    <mergeCell ref="F158:J158"/>
    <mergeCell ref="K158:O158"/>
    <mergeCell ref="S158:S160"/>
    <mergeCell ref="S161:S163"/>
    <mergeCell ref="T161:T163"/>
    <mergeCell ref="F162:J162"/>
    <mergeCell ref="K162:O162"/>
    <mergeCell ref="F163:J163"/>
    <mergeCell ref="K163:O163"/>
    <mergeCell ref="T158:T160"/>
    <mergeCell ref="F159:J159"/>
    <mergeCell ref="K159:O159"/>
    <mergeCell ref="F160:J160"/>
    <mergeCell ref="K160:O160"/>
    <mergeCell ref="T164:T166"/>
    <mergeCell ref="F165:J165"/>
    <mergeCell ref="K165:O165"/>
    <mergeCell ref="F166:J166"/>
    <mergeCell ref="K166:O166"/>
    <mergeCell ref="A167:C169"/>
    <mergeCell ref="F167:J167"/>
    <mergeCell ref="K167:O167"/>
    <mergeCell ref="S167:S169"/>
    <mergeCell ref="T167:T169"/>
    <mergeCell ref="A164:A166"/>
    <mergeCell ref="B164:B166"/>
    <mergeCell ref="C164:C166"/>
    <mergeCell ref="F164:J164"/>
    <mergeCell ref="K164:O164"/>
    <mergeCell ref="S164:S166"/>
    <mergeCell ref="F168:J168"/>
    <mergeCell ref="K168:O168"/>
    <mergeCell ref="F169:J169"/>
    <mergeCell ref="K169:O169"/>
    <mergeCell ref="A170:S170"/>
    <mergeCell ref="A171:A172"/>
    <mergeCell ref="B171:B172"/>
    <mergeCell ref="C171:C172"/>
    <mergeCell ref="F171:J171"/>
    <mergeCell ref="K171:O171"/>
    <mergeCell ref="K174:O174"/>
    <mergeCell ref="B175:B177"/>
    <mergeCell ref="C175:C177"/>
    <mergeCell ref="D175:D177"/>
    <mergeCell ref="E175:E176"/>
    <mergeCell ref="F175:F176"/>
    <mergeCell ref="G175:J175"/>
    <mergeCell ref="K175:O176"/>
    <mergeCell ref="S171:S172"/>
    <mergeCell ref="F172:J172"/>
    <mergeCell ref="K172:O172"/>
    <mergeCell ref="B173:B174"/>
    <mergeCell ref="C173:C174"/>
    <mergeCell ref="F173:J173"/>
    <mergeCell ref="K173:O173"/>
    <mergeCell ref="S173:S177"/>
    <mergeCell ref="F174:J174"/>
    <mergeCell ref="P175:P176"/>
    <mergeCell ref="Q175:Q176"/>
    <mergeCell ref="R175:R176"/>
    <mergeCell ref="K177:O177"/>
    <mergeCell ref="A178:A182"/>
    <mergeCell ref="B178:B179"/>
    <mergeCell ref="C178:C179"/>
    <mergeCell ref="F178:J178"/>
    <mergeCell ref="K178:O178"/>
    <mergeCell ref="P180:P181"/>
    <mergeCell ref="A173:A177"/>
    <mergeCell ref="K183:O183"/>
    <mergeCell ref="P185:P186"/>
    <mergeCell ref="Q185:Q186"/>
    <mergeCell ref="R185:R186"/>
    <mergeCell ref="K187:O187"/>
    <mergeCell ref="S178:S182"/>
    <mergeCell ref="F179:J179"/>
    <mergeCell ref="K179:O179"/>
    <mergeCell ref="B180:B182"/>
    <mergeCell ref="C180:C182"/>
    <mergeCell ref="D180:D182"/>
    <mergeCell ref="E180:E181"/>
    <mergeCell ref="F180:F181"/>
    <mergeCell ref="G180:J180"/>
    <mergeCell ref="K180:O181"/>
    <mergeCell ref="Q180:Q181"/>
    <mergeCell ref="R180:R181"/>
    <mergeCell ref="K182:O182"/>
    <mergeCell ref="A188:A190"/>
    <mergeCell ref="B188:B190"/>
    <mergeCell ref="C188:C190"/>
    <mergeCell ref="F188:J188"/>
    <mergeCell ref="K188:O188"/>
    <mergeCell ref="S183:S187"/>
    <mergeCell ref="F184:J184"/>
    <mergeCell ref="K184:O184"/>
    <mergeCell ref="B185:B187"/>
    <mergeCell ref="C185:C187"/>
    <mergeCell ref="D185:D187"/>
    <mergeCell ref="E185:E186"/>
    <mergeCell ref="F185:F186"/>
    <mergeCell ref="G185:J185"/>
    <mergeCell ref="K185:O186"/>
    <mergeCell ref="S188:S190"/>
    <mergeCell ref="F189:J189"/>
    <mergeCell ref="K189:O189"/>
    <mergeCell ref="F190:J190"/>
    <mergeCell ref="K190:O190"/>
    <mergeCell ref="A183:A187"/>
    <mergeCell ref="B183:B184"/>
    <mergeCell ref="C183:C184"/>
    <mergeCell ref="F183:J183"/>
    <mergeCell ref="S197:S201"/>
    <mergeCell ref="F198:J198"/>
    <mergeCell ref="K198:O198"/>
    <mergeCell ref="B199:B201"/>
    <mergeCell ref="C199:C201"/>
    <mergeCell ref="G194:J194"/>
    <mergeCell ref="K194:O195"/>
    <mergeCell ref="P194:P195"/>
    <mergeCell ref="Q194:Q195"/>
    <mergeCell ref="R194:R195"/>
    <mergeCell ref="K196:O196"/>
    <mergeCell ref="S191:S196"/>
    <mergeCell ref="F192:J192"/>
    <mergeCell ref="K192:O192"/>
    <mergeCell ref="F193:J193"/>
    <mergeCell ref="K193:O193"/>
    <mergeCell ref="B194:B196"/>
    <mergeCell ref="C194:C196"/>
    <mergeCell ref="D194:D196"/>
    <mergeCell ref="E194:E195"/>
    <mergeCell ref="F194:F195"/>
    <mergeCell ref="Q199:Q200"/>
    <mergeCell ref="R199:R200"/>
    <mergeCell ref="K201:O201"/>
    <mergeCell ref="K202:O202"/>
    <mergeCell ref="D199:D201"/>
    <mergeCell ref="E199:E200"/>
    <mergeCell ref="F199:F200"/>
    <mergeCell ref="G199:J199"/>
    <mergeCell ref="K199:O200"/>
    <mergeCell ref="P199:P200"/>
    <mergeCell ref="A197:A201"/>
    <mergeCell ref="B197:B198"/>
    <mergeCell ref="C197:C198"/>
    <mergeCell ref="F197:J197"/>
    <mergeCell ref="K197:O197"/>
    <mergeCell ref="A191:A196"/>
    <mergeCell ref="B191:B193"/>
    <mergeCell ref="C191:C193"/>
    <mergeCell ref="F191:J191"/>
    <mergeCell ref="K191:O191"/>
    <mergeCell ref="B210:D210"/>
    <mergeCell ref="Q210:S210"/>
    <mergeCell ref="T205:T208"/>
    <mergeCell ref="F206:J206"/>
    <mergeCell ref="K206:O206"/>
    <mergeCell ref="F207:J207"/>
    <mergeCell ref="K207:O207"/>
    <mergeCell ref="F208:J208"/>
    <mergeCell ref="K208:O208"/>
    <mergeCell ref="S202:S208"/>
    <mergeCell ref="F203:J203"/>
    <mergeCell ref="K203:O203"/>
    <mergeCell ref="F204:J204"/>
    <mergeCell ref="K204:O204"/>
    <mergeCell ref="A205:C208"/>
    <mergeCell ref="F205:J205"/>
    <mergeCell ref="K205:O205"/>
    <mergeCell ref="A202:C204"/>
    <mergeCell ref="F202:J202"/>
  </mergeCells>
  <printOptions horizontalCentered="1"/>
  <pageMargins left="0.23622047244094491" right="0.23622047244094491" top="0.55118110236220474" bottom="0.59055118110236227" header="0.31496062992125984" footer="0.31496062992125984"/>
  <pageSetup paperSize="9" scale="47" fitToHeight="10" orientation="landscape" r:id="rId1"/>
  <headerFooter differentFirst="1">
    <oddHeader>&amp;C&amp;14&amp;P</oddHeader>
  </headerFooter>
  <rowBreaks count="4" manualBreakCount="4">
    <brk id="36" max="18" man="1"/>
    <brk id="77" max="18" man="1"/>
    <brk id="138" max="18" man="1"/>
    <brk id="160" max="1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88"/>
  <sheetViews>
    <sheetView view="pageBreakPreview" topLeftCell="E1" zoomScaleNormal="80" zoomScaleSheetLayoutView="100" zoomScalePageLayoutView="55" workbookViewId="0">
      <selection activeCell="Q10" sqref="Q10"/>
    </sheetView>
  </sheetViews>
  <sheetFormatPr defaultColWidth="9.140625" defaultRowHeight="15.75" x14ac:dyDescent="0.25"/>
  <cols>
    <col min="1" max="1" width="8.7109375" style="1" customWidth="1"/>
    <col min="2" max="2" width="60.85546875" style="2" customWidth="1"/>
    <col min="3" max="3" width="17.85546875" style="2" customWidth="1"/>
    <col min="4" max="4" width="22.5703125" style="2" customWidth="1"/>
    <col min="5" max="5" width="26.28515625" style="2" customWidth="1"/>
    <col min="6" max="10" width="9.28515625" style="3" customWidth="1"/>
    <col min="11" max="14" width="19.7109375" style="3" customWidth="1"/>
    <col min="15" max="15" width="36.140625" style="50" customWidth="1"/>
    <col min="16" max="16" width="46.7109375" style="4" hidden="1" customWidth="1"/>
    <col min="17" max="17" width="32.28515625" style="2" customWidth="1"/>
    <col min="18" max="18" width="22.42578125" style="2" customWidth="1"/>
    <col min="19" max="19" width="21" style="5" customWidth="1"/>
    <col min="20" max="20" width="25.85546875" style="2" customWidth="1"/>
    <col min="21" max="21" width="15" style="2" customWidth="1"/>
    <col min="22" max="22" width="16.42578125" style="2" customWidth="1"/>
    <col min="23" max="23" width="18.5703125" style="2" customWidth="1"/>
    <col min="24" max="24" width="16.42578125" style="2" customWidth="1"/>
    <col min="25" max="25" width="15.140625" style="2" customWidth="1"/>
    <col min="26" max="26" width="26.85546875" style="2" customWidth="1"/>
    <col min="27" max="32" width="9.140625" style="2" customWidth="1"/>
    <col min="33" max="33" width="34.85546875" style="2" customWidth="1"/>
    <col min="34" max="16384" width="9.140625" style="2"/>
  </cols>
  <sheetData>
    <row r="1" spans="1:26" ht="72.75" customHeight="1" x14ac:dyDescent="0.25">
      <c r="N1" s="549" t="s">
        <v>188</v>
      </c>
      <c r="O1" s="549"/>
    </row>
    <row r="3" spans="1:26" ht="40.5" customHeight="1" x14ac:dyDescent="0.25">
      <c r="F3" s="2"/>
      <c r="G3" s="2"/>
      <c r="H3" s="2"/>
      <c r="I3" s="2"/>
      <c r="J3" s="2"/>
      <c r="N3" s="500" t="s">
        <v>187</v>
      </c>
      <c r="O3" s="500"/>
      <c r="P3" s="500"/>
    </row>
    <row r="4" spans="1:26" x14ac:dyDescent="0.25">
      <c r="A4" s="550" t="s">
        <v>0</v>
      </c>
      <c r="B4" s="550"/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0"/>
      <c r="P4" s="550"/>
    </row>
    <row r="6" spans="1:26" ht="58.5" customHeight="1" x14ac:dyDescent="0.25">
      <c r="A6" s="459" t="s">
        <v>1</v>
      </c>
      <c r="B6" s="459" t="s">
        <v>2</v>
      </c>
      <c r="C6" s="6" t="s">
        <v>3</v>
      </c>
      <c r="D6" s="459" t="s">
        <v>4</v>
      </c>
      <c r="E6" s="6" t="s">
        <v>5</v>
      </c>
      <c r="F6" s="449" t="s">
        <v>6</v>
      </c>
      <c r="G6" s="449"/>
      <c r="H6" s="449"/>
      <c r="I6" s="449"/>
      <c r="J6" s="449"/>
      <c r="K6" s="449"/>
      <c r="L6" s="449"/>
      <c r="M6" s="449"/>
      <c r="N6" s="449"/>
      <c r="O6" s="459" t="s">
        <v>7</v>
      </c>
      <c r="P6" s="433" t="s">
        <v>8</v>
      </c>
    </row>
    <row r="7" spans="1:26" ht="24" customHeight="1" x14ac:dyDescent="0.25">
      <c r="A7" s="459"/>
      <c r="B7" s="459"/>
      <c r="C7" s="6" t="s">
        <v>9</v>
      </c>
      <c r="D7" s="459"/>
      <c r="E7" s="6" t="s">
        <v>10</v>
      </c>
      <c r="F7" s="524" t="s">
        <v>83</v>
      </c>
      <c r="G7" s="525"/>
      <c r="H7" s="525"/>
      <c r="I7" s="525"/>
      <c r="J7" s="526"/>
      <c r="K7" s="7">
        <v>2024</v>
      </c>
      <c r="L7" s="7">
        <v>2025</v>
      </c>
      <c r="M7" s="7">
        <v>2026</v>
      </c>
      <c r="N7" s="7">
        <v>2027</v>
      </c>
      <c r="O7" s="459"/>
      <c r="P7" s="433"/>
    </row>
    <row r="8" spans="1:26" x14ac:dyDescent="0.25">
      <c r="A8" s="8">
        <v>1</v>
      </c>
      <c r="B8" s="8">
        <v>2</v>
      </c>
      <c r="C8" s="8">
        <v>3</v>
      </c>
      <c r="D8" s="8">
        <v>4</v>
      </c>
      <c r="E8" s="8">
        <v>5</v>
      </c>
      <c r="F8" s="512">
        <v>6</v>
      </c>
      <c r="G8" s="513"/>
      <c r="H8" s="513"/>
      <c r="I8" s="513"/>
      <c r="J8" s="514"/>
      <c r="K8" s="8">
        <v>7</v>
      </c>
      <c r="L8" s="7">
        <v>8</v>
      </c>
      <c r="M8" s="8">
        <v>9</v>
      </c>
      <c r="N8" s="7">
        <v>10</v>
      </c>
      <c r="O8" s="8">
        <v>11</v>
      </c>
      <c r="P8" s="9">
        <v>12</v>
      </c>
    </row>
    <row r="9" spans="1:26" ht="39" customHeight="1" x14ac:dyDescent="0.25">
      <c r="A9" s="518" t="s">
        <v>138</v>
      </c>
      <c r="B9" s="519"/>
      <c r="C9" s="519"/>
      <c r="D9" s="519"/>
      <c r="E9" s="519"/>
      <c r="F9" s="519"/>
      <c r="G9" s="519"/>
      <c r="H9" s="519"/>
      <c r="I9" s="519"/>
      <c r="J9" s="519"/>
      <c r="K9" s="519"/>
      <c r="L9" s="519"/>
      <c r="M9" s="519"/>
      <c r="N9" s="519"/>
      <c r="O9" s="520"/>
      <c r="P9" s="10"/>
    </row>
    <row r="10" spans="1:26" ht="37.5" customHeight="1" x14ac:dyDescent="0.25">
      <c r="A10" s="542" t="s">
        <v>11</v>
      </c>
      <c r="B10" s="337" t="s">
        <v>119</v>
      </c>
      <c r="C10" s="505" t="s">
        <v>91</v>
      </c>
      <c r="D10" s="10" t="s">
        <v>12</v>
      </c>
      <c r="E10" s="11">
        <f t="shared" ref="E10:N10" si="0">E11+E12</f>
        <v>6543</v>
      </c>
      <c r="F10" s="325">
        <f t="shared" si="0"/>
        <v>6543</v>
      </c>
      <c r="G10" s="326"/>
      <c r="H10" s="326"/>
      <c r="I10" s="326"/>
      <c r="J10" s="327"/>
      <c r="K10" s="11">
        <f t="shared" si="0"/>
        <v>0</v>
      </c>
      <c r="L10" s="11">
        <f t="shared" si="0"/>
        <v>0</v>
      </c>
      <c r="M10" s="11">
        <f t="shared" si="0"/>
        <v>0</v>
      </c>
      <c r="N10" s="11">
        <f t="shared" si="0"/>
        <v>0</v>
      </c>
      <c r="O10" s="505"/>
      <c r="P10" s="423"/>
      <c r="Q10" s="3"/>
      <c r="R10" s="3"/>
      <c r="S10" s="3"/>
      <c r="Z10" s="3"/>
    </row>
    <row r="11" spans="1:26" ht="56.25" customHeight="1" x14ac:dyDescent="0.25">
      <c r="A11" s="542"/>
      <c r="B11" s="337"/>
      <c r="C11" s="505"/>
      <c r="D11" s="10" t="s">
        <v>13</v>
      </c>
      <c r="E11" s="11">
        <f>SUM(F11:N11)</f>
        <v>6215</v>
      </c>
      <c r="F11" s="325">
        <f>F14</f>
        <v>6215</v>
      </c>
      <c r="G11" s="326"/>
      <c r="H11" s="326"/>
      <c r="I11" s="326"/>
      <c r="J11" s="327"/>
      <c r="K11" s="11">
        <f t="shared" ref="K11:N12" si="1">K14</f>
        <v>0</v>
      </c>
      <c r="L11" s="11">
        <f t="shared" si="1"/>
        <v>0</v>
      </c>
      <c r="M11" s="11">
        <f t="shared" si="1"/>
        <v>0</v>
      </c>
      <c r="N11" s="11">
        <f t="shared" si="1"/>
        <v>0</v>
      </c>
      <c r="O11" s="505"/>
      <c r="P11" s="423"/>
      <c r="Q11" s="3"/>
      <c r="R11" s="3"/>
      <c r="S11" s="3"/>
      <c r="Z11" s="3"/>
    </row>
    <row r="12" spans="1:26" ht="47.25" x14ac:dyDescent="0.25">
      <c r="A12" s="542"/>
      <c r="B12" s="337"/>
      <c r="C12" s="505"/>
      <c r="D12" s="10" t="s">
        <v>14</v>
      </c>
      <c r="E12" s="11">
        <f>SUM(F12:N12)</f>
        <v>328</v>
      </c>
      <c r="F12" s="325">
        <f>F15</f>
        <v>328</v>
      </c>
      <c r="G12" s="326"/>
      <c r="H12" s="326"/>
      <c r="I12" s="326"/>
      <c r="J12" s="327"/>
      <c r="K12" s="11">
        <f t="shared" si="1"/>
        <v>0</v>
      </c>
      <c r="L12" s="11">
        <f t="shared" si="1"/>
        <v>0</v>
      </c>
      <c r="M12" s="11">
        <f t="shared" si="1"/>
        <v>0</v>
      </c>
      <c r="N12" s="11">
        <f t="shared" si="1"/>
        <v>0</v>
      </c>
      <c r="O12" s="505"/>
      <c r="P12" s="423"/>
      <c r="Q12" s="3"/>
      <c r="R12" s="3"/>
      <c r="S12" s="3"/>
      <c r="Z12" s="3"/>
    </row>
    <row r="13" spans="1:26" ht="18.75" customHeight="1" x14ac:dyDescent="0.25">
      <c r="A13" s="546" t="s">
        <v>15</v>
      </c>
      <c r="B13" s="433" t="s">
        <v>90</v>
      </c>
      <c r="C13" s="460" t="s">
        <v>91</v>
      </c>
      <c r="D13" s="12" t="s">
        <v>12</v>
      </c>
      <c r="E13" s="13">
        <f>SUM(E14:E15)</f>
        <v>6543</v>
      </c>
      <c r="F13" s="430">
        <f>SUM(F14:F15)</f>
        <v>6543</v>
      </c>
      <c r="G13" s="431"/>
      <c r="H13" s="431"/>
      <c r="I13" s="431"/>
      <c r="J13" s="432"/>
      <c r="K13" s="13">
        <f>SUM(K14:K15)</f>
        <v>0</v>
      </c>
      <c r="L13" s="13">
        <f>SUM(L14:L15)</f>
        <v>0</v>
      </c>
      <c r="M13" s="13">
        <f>SUM(M14:M15)</f>
        <v>0</v>
      </c>
      <c r="N13" s="13">
        <f>SUM(N14:N15)</f>
        <v>0</v>
      </c>
      <c r="O13" s="459" t="s">
        <v>104</v>
      </c>
      <c r="P13" s="433" t="s">
        <v>120</v>
      </c>
      <c r="Q13" s="3"/>
      <c r="R13" s="3"/>
      <c r="S13" s="3"/>
      <c r="Z13" s="3"/>
    </row>
    <row r="14" spans="1:26" ht="37.5" customHeight="1" x14ac:dyDescent="0.25">
      <c r="A14" s="547"/>
      <c r="B14" s="433"/>
      <c r="C14" s="460"/>
      <c r="D14" s="12" t="s">
        <v>13</v>
      </c>
      <c r="E14" s="13">
        <f t="shared" ref="E14:E24" si="2">SUM(F14:N14)</f>
        <v>6215</v>
      </c>
      <c r="F14" s="430">
        <v>6215</v>
      </c>
      <c r="G14" s="431"/>
      <c r="H14" s="431"/>
      <c r="I14" s="431"/>
      <c r="J14" s="432"/>
      <c r="K14" s="13">
        <v>0</v>
      </c>
      <c r="L14" s="13">
        <v>0</v>
      </c>
      <c r="M14" s="13">
        <v>0</v>
      </c>
      <c r="N14" s="13">
        <v>0</v>
      </c>
      <c r="O14" s="459"/>
      <c r="P14" s="433"/>
      <c r="Q14" s="3"/>
      <c r="R14" s="3"/>
      <c r="S14" s="3"/>
      <c r="Z14" s="3"/>
    </row>
    <row r="15" spans="1:26" ht="61.5" customHeight="1" x14ac:dyDescent="0.25">
      <c r="A15" s="547"/>
      <c r="B15" s="433"/>
      <c r="C15" s="460"/>
      <c r="D15" s="12" t="s">
        <v>14</v>
      </c>
      <c r="E15" s="13">
        <f t="shared" si="2"/>
        <v>328</v>
      </c>
      <c r="F15" s="430">
        <v>328</v>
      </c>
      <c r="G15" s="431"/>
      <c r="H15" s="431"/>
      <c r="I15" s="431"/>
      <c r="J15" s="432"/>
      <c r="K15" s="13">
        <v>0</v>
      </c>
      <c r="L15" s="13">
        <v>0</v>
      </c>
      <c r="M15" s="13">
        <v>0</v>
      </c>
      <c r="N15" s="13">
        <v>0</v>
      </c>
      <c r="O15" s="459"/>
      <c r="P15" s="433"/>
      <c r="Q15" s="3"/>
      <c r="R15" s="3"/>
      <c r="S15" s="3"/>
      <c r="Z15" s="3"/>
    </row>
    <row r="16" spans="1:26" x14ac:dyDescent="0.25">
      <c r="A16" s="547"/>
      <c r="B16" s="499" t="s">
        <v>133</v>
      </c>
      <c r="C16" s="459" t="s">
        <v>124</v>
      </c>
      <c r="D16" s="424" t="s">
        <v>124</v>
      </c>
      <c r="E16" s="447" t="s">
        <v>5</v>
      </c>
      <c r="F16" s="449" t="s">
        <v>125</v>
      </c>
      <c r="G16" s="449" t="s">
        <v>126</v>
      </c>
      <c r="H16" s="449"/>
      <c r="I16" s="449"/>
      <c r="J16" s="449"/>
      <c r="K16" s="450">
        <v>2024</v>
      </c>
      <c r="L16" s="450">
        <v>2025</v>
      </c>
      <c r="M16" s="450">
        <v>2026</v>
      </c>
      <c r="N16" s="450">
        <v>2027</v>
      </c>
      <c r="O16" s="352" t="s">
        <v>124</v>
      </c>
      <c r="P16" s="352" t="s">
        <v>124</v>
      </c>
      <c r="Q16" s="3"/>
      <c r="R16" s="3"/>
      <c r="S16" s="3"/>
      <c r="Z16" s="3"/>
    </row>
    <row r="17" spans="1:26" ht="17.649999999999999" customHeight="1" x14ac:dyDescent="0.25">
      <c r="A17" s="547"/>
      <c r="B17" s="500"/>
      <c r="C17" s="459"/>
      <c r="D17" s="425"/>
      <c r="E17" s="448"/>
      <c r="F17" s="449"/>
      <c r="G17" s="14" t="s">
        <v>127</v>
      </c>
      <c r="H17" s="14" t="s">
        <v>128</v>
      </c>
      <c r="I17" s="14" t="s">
        <v>129</v>
      </c>
      <c r="J17" s="14" t="s">
        <v>130</v>
      </c>
      <c r="K17" s="451"/>
      <c r="L17" s="451"/>
      <c r="M17" s="451"/>
      <c r="N17" s="451"/>
      <c r="O17" s="353"/>
      <c r="P17" s="353"/>
      <c r="Q17" s="3"/>
      <c r="R17" s="3"/>
      <c r="S17" s="3"/>
      <c r="Z17" s="3"/>
    </row>
    <row r="18" spans="1:26" x14ac:dyDescent="0.25">
      <c r="A18" s="548"/>
      <c r="B18" s="501"/>
      <c r="C18" s="459"/>
      <c r="D18" s="426"/>
      <c r="E18" s="15">
        <v>1</v>
      </c>
      <c r="F18" s="8">
        <v>1</v>
      </c>
      <c r="G18" s="8" t="s">
        <v>131</v>
      </c>
      <c r="H18" s="8" t="s">
        <v>131</v>
      </c>
      <c r="I18" s="8" t="s">
        <v>131</v>
      </c>
      <c r="J18" s="8">
        <v>1</v>
      </c>
      <c r="K18" s="16">
        <v>1</v>
      </c>
      <c r="L18" s="17">
        <v>1</v>
      </c>
      <c r="M18" s="15">
        <v>1</v>
      </c>
      <c r="N18" s="17">
        <v>1</v>
      </c>
      <c r="O18" s="354"/>
      <c r="P18" s="354"/>
      <c r="Q18" s="3"/>
      <c r="R18" s="3"/>
      <c r="S18" s="3"/>
      <c r="Z18" s="3"/>
    </row>
    <row r="19" spans="1:26" ht="37.9" customHeight="1" x14ac:dyDescent="0.25">
      <c r="A19" s="542" t="s">
        <v>17</v>
      </c>
      <c r="B19" s="337" t="s">
        <v>118</v>
      </c>
      <c r="C19" s="505" t="s">
        <v>91</v>
      </c>
      <c r="D19" s="10" t="s">
        <v>12</v>
      </c>
      <c r="E19" s="11">
        <f t="shared" si="2"/>
        <v>3551</v>
      </c>
      <c r="F19" s="325">
        <f>F20+F21</f>
        <v>0</v>
      </c>
      <c r="G19" s="326"/>
      <c r="H19" s="326"/>
      <c r="I19" s="326"/>
      <c r="J19" s="327"/>
      <c r="K19" s="11">
        <f>K20+K21</f>
        <v>845</v>
      </c>
      <c r="L19" s="11">
        <f>L20+L21</f>
        <v>878</v>
      </c>
      <c r="M19" s="11">
        <f>M20+M21</f>
        <v>914</v>
      </c>
      <c r="N19" s="11">
        <f>N20+N21</f>
        <v>914</v>
      </c>
      <c r="O19" s="505"/>
      <c r="P19" s="423"/>
      <c r="Q19" s="3"/>
      <c r="R19" s="3"/>
      <c r="S19" s="3"/>
      <c r="V19" s="3"/>
      <c r="W19" s="3"/>
      <c r="X19" s="3"/>
      <c r="Y19" s="3"/>
      <c r="Z19" s="3"/>
    </row>
    <row r="20" spans="1:26" ht="52.5" customHeight="1" x14ac:dyDescent="0.25">
      <c r="A20" s="542"/>
      <c r="B20" s="337"/>
      <c r="C20" s="505"/>
      <c r="D20" s="10" t="s">
        <v>13</v>
      </c>
      <c r="E20" s="11">
        <f t="shared" si="2"/>
        <v>0</v>
      </c>
      <c r="F20" s="325">
        <f>F23</f>
        <v>0</v>
      </c>
      <c r="G20" s="326"/>
      <c r="H20" s="326"/>
      <c r="I20" s="326"/>
      <c r="J20" s="327"/>
      <c r="K20" s="11">
        <f t="shared" ref="K20:N21" si="3">K23</f>
        <v>0</v>
      </c>
      <c r="L20" s="11">
        <f t="shared" si="3"/>
        <v>0</v>
      </c>
      <c r="M20" s="11">
        <f t="shared" si="3"/>
        <v>0</v>
      </c>
      <c r="N20" s="11">
        <f t="shared" si="3"/>
        <v>0</v>
      </c>
      <c r="O20" s="505"/>
      <c r="P20" s="423"/>
      <c r="Q20" s="3"/>
      <c r="R20" s="3"/>
      <c r="S20" s="3"/>
      <c r="V20" s="3"/>
      <c r="W20" s="3"/>
      <c r="X20" s="3"/>
      <c r="Y20" s="3"/>
      <c r="Z20" s="3"/>
    </row>
    <row r="21" spans="1:26" ht="54.75" customHeight="1" x14ac:dyDescent="0.25">
      <c r="A21" s="542"/>
      <c r="B21" s="337"/>
      <c r="C21" s="505"/>
      <c r="D21" s="10" t="s">
        <v>14</v>
      </c>
      <c r="E21" s="11">
        <f t="shared" si="2"/>
        <v>3551</v>
      </c>
      <c r="F21" s="325">
        <f>F24</f>
        <v>0</v>
      </c>
      <c r="G21" s="326"/>
      <c r="H21" s="326"/>
      <c r="I21" s="326"/>
      <c r="J21" s="327"/>
      <c r="K21" s="11">
        <f t="shared" si="3"/>
        <v>845</v>
      </c>
      <c r="L21" s="11">
        <f t="shared" si="3"/>
        <v>878</v>
      </c>
      <c r="M21" s="11">
        <f t="shared" si="3"/>
        <v>914</v>
      </c>
      <c r="N21" s="11">
        <f t="shared" si="3"/>
        <v>914</v>
      </c>
      <c r="O21" s="505"/>
      <c r="P21" s="423"/>
      <c r="Q21" s="3"/>
      <c r="R21" s="3"/>
      <c r="S21" s="3"/>
      <c r="V21" s="3"/>
      <c r="W21" s="3"/>
      <c r="X21" s="3"/>
      <c r="Y21" s="3"/>
      <c r="Z21" s="3"/>
    </row>
    <row r="22" spans="1:26" ht="18.75" customHeight="1" x14ac:dyDescent="0.25">
      <c r="A22" s="543" t="s">
        <v>44</v>
      </c>
      <c r="B22" s="433" t="s">
        <v>183</v>
      </c>
      <c r="C22" s="460" t="s">
        <v>91</v>
      </c>
      <c r="D22" s="12" t="s">
        <v>12</v>
      </c>
      <c r="E22" s="13">
        <f t="shared" si="2"/>
        <v>3551</v>
      </c>
      <c r="F22" s="430">
        <f>F23+F24</f>
        <v>0</v>
      </c>
      <c r="G22" s="431"/>
      <c r="H22" s="431"/>
      <c r="I22" s="431"/>
      <c r="J22" s="432"/>
      <c r="K22" s="13">
        <f>K23+K24</f>
        <v>845</v>
      </c>
      <c r="L22" s="13">
        <f>L23+L24</f>
        <v>878</v>
      </c>
      <c r="M22" s="13">
        <f>M23+M24</f>
        <v>914</v>
      </c>
      <c r="N22" s="13">
        <f>N23+N24</f>
        <v>914</v>
      </c>
      <c r="O22" s="459" t="s">
        <v>104</v>
      </c>
      <c r="P22" s="427" t="s">
        <v>121</v>
      </c>
      <c r="Q22" s="3"/>
      <c r="R22" s="3"/>
      <c r="S22" s="3"/>
      <c r="V22" s="3"/>
      <c r="W22" s="3"/>
      <c r="X22" s="3"/>
      <c r="Y22" s="3"/>
      <c r="Z22" s="3"/>
    </row>
    <row r="23" spans="1:26" ht="31.5" x14ac:dyDescent="0.25">
      <c r="A23" s="544"/>
      <c r="B23" s="433"/>
      <c r="C23" s="460"/>
      <c r="D23" s="12" t="s">
        <v>13</v>
      </c>
      <c r="E23" s="13">
        <f t="shared" si="2"/>
        <v>0</v>
      </c>
      <c r="F23" s="430">
        <v>0</v>
      </c>
      <c r="G23" s="431"/>
      <c r="H23" s="431"/>
      <c r="I23" s="431"/>
      <c r="J23" s="432"/>
      <c r="K23" s="13">
        <v>0</v>
      </c>
      <c r="L23" s="13">
        <v>0</v>
      </c>
      <c r="M23" s="13">
        <v>0</v>
      </c>
      <c r="N23" s="13">
        <v>0</v>
      </c>
      <c r="O23" s="459"/>
      <c r="P23" s="428"/>
      <c r="Q23" s="3"/>
      <c r="R23" s="3"/>
      <c r="S23" s="3"/>
      <c r="V23" s="3"/>
      <c r="W23" s="3"/>
      <c r="X23" s="3"/>
      <c r="Y23" s="3"/>
      <c r="Z23" s="3"/>
    </row>
    <row r="24" spans="1:26" ht="210" customHeight="1" x14ac:dyDescent="0.25">
      <c r="A24" s="544"/>
      <c r="B24" s="433"/>
      <c r="C24" s="460"/>
      <c r="D24" s="12" t="s">
        <v>14</v>
      </c>
      <c r="E24" s="13">
        <f t="shared" si="2"/>
        <v>3551</v>
      </c>
      <c r="F24" s="430">
        <v>0</v>
      </c>
      <c r="G24" s="431"/>
      <c r="H24" s="431"/>
      <c r="I24" s="431"/>
      <c r="J24" s="432"/>
      <c r="K24" s="13">
        <v>845</v>
      </c>
      <c r="L24" s="13">
        <v>878</v>
      </c>
      <c r="M24" s="13">
        <v>914</v>
      </c>
      <c r="N24" s="13">
        <v>914</v>
      </c>
      <c r="O24" s="459"/>
      <c r="P24" s="428"/>
      <c r="Q24" s="3"/>
      <c r="R24" s="3"/>
      <c r="S24" s="3"/>
      <c r="V24" s="3"/>
      <c r="W24" s="3"/>
      <c r="X24" s="3"/>
      <c r="Y24" s="3"/>
      <c r="Z24" s="3"/>
    </row>
    <row r="25" spans="1:26" x14ac:dyDescent="0.25">
      <c r="A25" s="544"/>
      <c r="B25" s="499" t="s">
        <v>134</v>
      </c>
      <c r="C25" s="459" t="s">
        <v>124</v>
      </c>
      <c r="D25" s="424" t="s">
        <v>124</v>
      </c>
      <c r="E25" s="447" t="s">
        <v>5</v>
      </c>
      <c r="F25" s="447" t="s">
        <v>125</v>
      </c>
      <c r="G25" s="449" t="s">
        <v>126</v>
      </c>
      <c r="H25" s="449"/>
      <c r="I25" s="449"/>
      <c r="J25" s="449"/>
      <c r="K25" s="450">
        <v>2024</v>
      </c>
      <c r="L25" s="450">
        <v>2025</v>
      </c>
      <c r="M25" s="450">
        <v>2026</v>
      </c>
      <c r="N25" s="450">
        <v>2027</v>
      </c>
      <c r="O25" s="352" t="s">
        <v>124</v>
      </c>
      <c r="P25" s="428"/>
      <c r="Q25" s="3"/>
      <c r="R25" s="3"/>
      <c r="S25" s="3"/>
      <c r="V25" s="3"/>
      <c r="W25" s="3"/>
      <c r="X25" s="3"/>
      <c r="Y25" s="3"/>
      <c r="Z25" s="3"/>
    </row>
    <row r="26" spans="1:26" ht="17.649999999999999" customHeight="1" x14ac:dyDescent="0.25">
      <c r="A26" s="544"/>
      <c r="B26" s="500"/>
      <c r="C26" s="459"/>
      <c r="D26" s="425"/>
      <c r="E26" s="448"/>
      <c r="F26" s="448"/>
      <c r="G26" s="14" t="s">
        <v>127</v>
      </c>
      <c r="H26" s="14" t="s">
        <v>128</v>
      </c>
      <c r="I26" s="14" t="s">
        <v>129</v>
      </c>
      <c r="J26" s="14" t="s">
        <v>130</v>
      </c>
      <c r="K26" s="451"/>
      <c r="L26" s="451"/>
      <c r="M26" s="451"/>
      <c r="N26" s="451"/>
      <c r="O26" s="353"/>
      <c r="P26" s="428"/>
      <c r="Q26" s="3"/>
      <c r="R26" s="3"/>
      <c r="S26" s="3"/>
      <c r="V26" s="3"/>
      <c r="W26" s="3"/>
      <c r="X26" s="3"/>
      <c r="Y26" s="3"/>
      <c r="Z26" s="3"/>
    </row>
    <row r="27" spans="1:26" ht="65.25" customHeight="1" x14ac:dyDescent="0.25">
      <c r="A27" s="545"/>
      <c r="B27" s="501"/>
      <c r="C27" s="459"/>
      <c r="D27" s="426"/>
      <c r="E27" s="15">
        <v>1</v>
      </c>
      <c r="F27" s="18">
        <v>1</v>
      </c>
      <c r="G27" s="8">
        <v>1</v>
      </c>
      <c r="H27" s="8">
        <v>1</v>
      </c>
      <c r="I27" s="8">
        <v>1</v>
      </c>
      <c r="J27" s="8">
        <v>1</v>
      </c>
      <c r="K27" s="16">
        <v>1</v>
      </c>
      <c r="L27" s="17">
        <v>1</v>
      </c>
      <c r="M27" s="15">
        <v>1</v>
      </c>
      <c r="N27" s="17">
        <v>1</v>
      </c>
      <c r="O27" s="354"/>
      <c r="P27" s="429"/>
      <c r="Q27" s="3"/>
      <c r="R27" s="3"/>
      <c r="S27" s="3"/>
      <c r="V27" s="3"/>
      <c r="W27" s="3"/>
      <c r="X27" s="3"/>
      <c r="Y27" s="3"/>
      <c r="Z27" s="3"/>
    </row>
    <row r="28" spans="1:26" x14ac:dyDescent="0.25">
      <c r="A28" s="337" t="s">
        <v>106</v>
      </c>
      <c r="B28" s="337"/>
      <c r="C28" s="337"/>
      <c r="D28" s="19" t="s">
        <v>19</v>
      </c>
      <c r="E28" s="11">
        <f>E10+E19</f>
        <v>10094</v>
      </c>
      <c r="F28" s="325">
        <f>F10+F19</f>
        <v>6543</v>
      </c>
      <c r="G28" s="326"/>
      <c r="H28" s="326"/>
      <c r="I28" s="326"/>
      <c r="J28" s="327"/>
      <c r="K28" s="11">
        <f t="shared" ref="K28:N29" si="4">K10+K19</f>
        <v>845</v>
      </c>
      <c r="L28" s="11">
        <f t="shared" si="4"/>
        <v>878</v>
      </c>
      <c r="M28" s="11">
        <f t="shared" si="4"/>
        <v>914</v>
      </c>
      <c r="N28" s="11">
        <f t="shared" si="4"/>
        <v>914</v>
      </c>
      <c r="O28" s="509"/>
      <c r="P28" s="506"/>
      <c r="Q28" s="3"/>
      <c r="R28" s="3"/>
      <c r="S28" s="3"/>
      <c r="V28" s="3"/>
      <c r="W28" s="3"/>
      <c r="X28" s="3"/>
      <c r="Y28" s="3"/>
      <c r="Z28" s="3"/>
    </row>
    <row r="29" spans="1:26" ht="65.25" customHeight="1" x14ac:dyDescent="0.25">
      <c r="A29" s="337"/>
      <c r="B29" s="337"/>
      <c r="C29" s="337"/>
      <c r="D29" s="19" t="s">
        <v>13</v>
      </c>
      <c r="E29" s="11">
        <f>E11+E20</f>
        <v>6215</v>
      </c>
      <c r="F29" s="325">
        <f>F11+F20</f>
        <v>6215</v>
      </c>
      <c r="G29" s="326"/>
      <c r="H29" s="326"/>
      <c r="I29" s="326"/>
      <c r="J29" s="327"/>
      <c r="K29" s="11">
        <f t="shared" si="4"/>
        <v>0</v>
      </c>
      <c r="L29" s="11">
        <f t="shared" si="4"/>
        <v>0</v>
      </c>
      <c r="M29" s="11">
        <f t="shared" si="4"/>
        <v>0</v>
      </c>
      <c r="N29" s="11">
        <f t="shared" si="4"/>
        <v>0</v>
      </c>
      <c r="O29" s="510"/>
      <c r="P29" s="507"/>
      <c r="Q29" s="3"/>
      <c r="R29" s="3"/>
      <c r="S29" s="3"/>
      <c r="V29" s="3"/>
      <c r="W29" s="3"/>
      <c r="X29" s="3"/>
      <c r="Y29" s="3"/>
      <c r="Z29" s="3"/>
    </row>
    <row r="30" spans="1:26" ht="65.25" customHeight="1" x14ac:dyDescent="0.25">
      <c r="A30" s="337"/>
      <c r="B30" s="337"/>
      <c r="C30" s="337"/>
      <c r="D30" s="19" t="s">
        <v>14</v>
      </c>
      <c r="E30" s="11">
        <f t="shared" ref="E30:N30" si="5">E12+E21</f>
        <v>3879</v>
      </c>
      <c r="F30" s="325">
        <f t="shared" si="5"/>
        <v>328</v>
      </c>
      <c r="G30" s="326"/>
      <c r="H30" s="326"/>
      <c r="I30" s="326"/>
      <c r="J30" s="327"/>
      <c r="K30" s="11">
        <f t="shared" si="5"/>
        <v>845</v>
      </c>
      <c r="L30" s="11">
        <f t="shared" si="5"/>
        <v>878</v>
      </c>
      <c r="M30" s="11">
        <f t="shared" si="5"/>
        <v>914</v>
      </c>
      <c r="N30" s="11">
        <f t="shared" si="5"/>
        <v>914</v>
      </c>
      <c r="O30" s="511"/>
      <c r="P30" s="508"/>
      <c r="Q30" s="3"/>
      <c r="R30" s="3"/>
      <c r="S30" s="3"/>
      <c r="V30" s="3"/>
      <c r="W30" s="3"/>
      <c r="X30" s="3"/>
      <c r="Y30" s="3"/>
      <c r="Z30" s="3"/>
    </row>
    <row r="31" spans="1:26" ht="30.75" customHeight="1" x14ac:dyDescent="0.25">
      <c r="A31" s="505" t="s">
        <v>137</v>
      </c>
      <c r="B31" s="505"/>
      <c r="C31" s="505"/>
      <c r="D31" s="505"/>
      <c r="E31" s="505"/>
      <c r="F31" s="505"/>
      <c r="G31" s="505"/>
      <c r="H31" s="505"/>
      <c r="I31" s="505"/>
      <c r="J31" s="505"/>
      <c r="K31" s="505"/>
      <c r="L31" s="505"/>
      <c r="M31" s="505"/>
      <c r="N31" s="505"/>
      <c r="O31" s="505"/>
      <c r="P31" s="505"/>
      <c r="Q31" s="3"/>
      <c r="R31" s="3"/>
      <c r="S31" s="3"/>
      <c r="V31" s="3"/>
      <c r="W31" s="3"/>
      <c r="X31" s="3"/>
      <c r="Y31" s="3"/>
      <c r="Z31" s="3"/>
    </row>
    <row r="32" spans="1:26" hidden="1" x14ac:dyDescent="0.25">
      <c r="A32" s="435">
        <v>1</v>
      </c>
      <c r="B32" s="467" t="s">
        <v>117</v>
      </c>
      <c r="C32" s="435" t="s">
        <v>91</v>
      </c>
      <c r="D32" s="20" t="s">
        <v>82</v>
      </c>
      <c r="E32" s="21">
        <f t="shared" ref="E32:E38" si="6">SUM(F32:N32)</f>
        <v>149566.41949</v>
      </c>
      <c r="F32" s="325">
        <f>F33</f>
        <v>31537.231490000006</v>
      </c>
      <c r="G32" s="326"/>
      <c r="H32" s="326"/>
      <c r="I32" s="326"/>
      <c r="J32" s="327"/>
      <c r="K32" s="11">
        <f>K33</f>
        <v>29507.296999999999</v>
      </c>
      <c r="L32" s="11">
        <f>L33</f>
        <v>29507.296999999999</v>
      </c>
      <c r="M32" s="11">
        <f>M33</f>
        <v>29507.296999999999</v>
      </c>
      <c r="N32" s="11">
        <f>N33</f>
        <v>29507.296999999999</v>
      </c>
      <c r="O32" s="484"/>
      <c r="P32" s="433"/>
      <c r="Q32" s="3"/>
      <c r="R32" s="3"/>
      <c r="S32" s="3"/>
      <c r="V32" s="3"/>
      <c r="W32" s="3"/>
      <c r="X32" s="3"/>
      <c r="Y32" s="3"/>
      <c r="Z32" s="3"/>
    </row>
    <row r="33" spans="1:26" ht="82.5" customHeight="1" x14ac:dyDescent="0.25">
      <c r="A33" s="435"/>
      <c r="B33" s="467"/>
      <c r="C33" s="435"/>
      <c r="D33" s="20" t="s">
        <v>14</v>
      </c>
      <c r="E33" s="11">
        <f t="shared" si="6"/>
        <v>149566.41949</v>
      </c>
      <c r="F33" s="325">
        <f>F34+F37+F45+F48+F58</f>
        <v>31537.231490000006</v>
      </c>
      <c r="G33" s="326"/>
      <c r="H33" s="326"/>
      <c r="I33" s="326"/>
      <c r="J33" s="327"/>
      <c r="K33" s="11">
        <f>K34+K37+K45+K48+K58</f>
        <v>29507.296999999999</v>
      </c>
      <c r="L33" s="11">
        <f>L34+L37+L45+L48+L58</f>
        <v>29507.296999999999</v>
      </c>
      <c r="M33" s="11">
        <f>M34+M37+M45+M48+M58</f>
        <v>29507.296999999999</v>
      </c>
      <c r="N33" s="11">
        <f>N34+N37+N45+N48+N58</f>
        <v>29507.296999999999</v>
      </c>
      <c r="O33" s="486"/>
      <c r="P33" s="433"/>
      <c r="Q33" s="3"/>
      <c r="R33" s="3"/>
      <c r="S33" s="3"/>
      <c r="V33" s="3"/>
      <c r="W33" s="3"/>
      <c r="X33" s="3"/>
      <c r="Y33" s="3"/>
      <c r="Z33" s="3"/>
    </row>
    <row r="34" spans="1:26" ht="98.25" customHeight="1" x14ac:dyDescent="0.25">
      <c r="A34" s="22" t="s">
        <v>21</v>
      </c>
      <c r="B34" s="23" t="s">
        <v>22</v>
      </c>
      <c r="C34" s="6" t="s">
        <v>91</v>
      </c>
      <c r="D34" s="23" t="s">
        <v>14</v>
      </c>
      <c r="E34" s="13">
        <f t="shared" si="6"/>
        <v>0</v>
      </c>
      <c r="F34" s="430">
        <v>0</v>
      </c>
      <c r="G34" s="431"/>
      <c r="H34" s="431"/>
      <c r="I34" s="431"/>
      <c r="J34" s="432"/>
      <c r="K34" s="13">
        <v>0</v>
      </c>
      <c r="L34" s="13">
        <v>0</v>
      </c>
      <c r="M34" s="13">
        <v>0</v>
      </c>
      <c r="N34" s="13">
        <v>0</v>
      </c>
      <c r="O34" s="6" t="s">
        <v>84</v>
      </c>
      <c r="P34" s="12" t="s">
        <v>23</v>
      </c>
      <c r="Q34" s="3"/>
      <c r="R34" s="3"/>
      <c r="S34" s="3"/>
      <c r="V34" s="3"/>
      <c r="W34" s="3"/>
      <c r="X34" s="3"/>
      <c r="Y34" s="3"/>
      <c r="Z34" s="3"/>
    </row>
    <row r="35" spans="1:26" ht="81.75" hidden="1" customHeight="1" x14ac:dyDescent="0.25">
      <c r="A35" s="459" t="s">
        <v>16</v>
      </c>
      <c r="B35" s="433" t="s">
        <v>24</v>
      </c>
      <c r="C35" s="459" t="s">
        <v>91</v>
      </c>
      <c r="D35" s="23" t="s">
        <v>12</v>
      </c>
      <c r="E35" s="13">
        <f t="shared" si="6"/>
        <v>13756.99856</v>
      </c>
      <c r="F35" s="430">
        <f>F36+F37</f>
        <v>2756.99856</v>
      </c>
      <c r="G35" s="431"/>
      <c r="H35" s="431"/>
      <c r="I35" s="431"/>
      <c r="J35" s="432"/>
      <c r="K35" s="13">
        <f>K36+K37</f>
        <v>2750</v>
      </c>
      <c r="L35" s="13">
        <f>L36+L37</f>
        <v>2750</v>
      </c>
      <c r="M35" s="13">
        <f>M36+M37</f>
        <v>2750</v>
      </c>
      <c r="N35" s="13">
        <f>N36+N37</f>
        <v>2750</v>
      </c>
      <c r="O35" s="459" t="s">
        <v>20</v>
      </c>
      <c r="P35" s="423" t="s">
        <v>25</v>
      </c>
      <c r="Q35" s="3"/>
      <c r="R35" s="3"/>
      <c r="S35" s="3"/>
      <c r="V35" s="3"/>
      <c r="W35" s="3"/>
      <c r="X35" s="3"/>
      <c r="Y35" s="3"/>
      <c r="Z35" s="3"/>
    </row>
    <row r="36" spans="1:26" ht="89.25" hidden="1" customHeight="1" x14ac:dyDescent="0.25">
      <c r="A36" s="459"/>
      <c r="B36" s="433"/>
      <c r="C36" s="459"/>
      <c r="D36" s="23" t="s">
        <v>13</v>
      </c>
      <c r="E36" s="13">
        <f t="shared" si="6"/>
        <v>0</v>
      </c>
      <c r="F36" s="430">
        <v>0</v>
      </c>
      <c r="G36" s="431"/>
      <c r="H36" s="431"/>
      <c r="I36" s="431"/>
      <c r="J36" s="432"/>
      <c r="K36" s="13">
        <v>0</v>
      </c>
      <c r="L36" s="13">
        <v>0</v>
      </c>
      <c r="M36" s="13">
        <v>0</v>
      </c>
      <c r="N36" s="13">
        <v>0</v>
      </c>
      <c r="O36" s="459"/>
      <c r="P36" s="423"/>
      <c r="Q36" s="3"/>
      <c r="R36" s="3"/>
      <c r="S36" s="3"/>
      <c r="V36" s="3"/>
      <c r="W36" s="3"/>
      <c r="X36" s="3"/>
      <c r="Y36" s="3"/>
      <c r="Z36" s="3"/>
    </row>
    <row r="37" spans="1:26" ht="90" customHeight="1" x14ac:dyDescent="0.25">
      <c r="A37" s="459"/>
      <c r="B37" s="433"/>
      <c r="C37" s="459"/>
      <c r="D37" s="23" t="s">
        <v>14</v>
      </c>
      <c r="E37" s="13">
        <f t="shared" si="6"/>
        <v>13756.99856</v>
      </c>
      <c r="F37" s="430">
        <f>SUM(F38:F43)</f>
        <v>2756.99856</v>
      </c>
      <c r="G37" s="431"/>
      <c r="H37" s="431"/>
      <c r="I37" s="431"/>
      <c r="J37" s="432"/>
      <c r="K37" s="13">
        <f>SUM(K38:K43)</f>
        <v>2750</v>
      </c>
      <c r="L37" s="13">
        <f>SUM(L38:L43)</f>
        <v>2750</v>
      </c>
      <c r="M37" s="13">
        <f>SUM(M38:M43)</f>
        <v>2750</v>
      </c>
      <c r="N37" s="13">
        <f>SUM(N38:N43)</f>
        <v>2750</v>
      </c>
      <c r="O37" s="459"/>
      <c r="P37" s="423"/>
      <c r="Q37" s="3"/>
      <c r="R37" s="3"/>
      <c r="S37" s="3"/>
      <c r="V37" s="3"/>
      <c r="W37" s="3"/>
      <c r="X37" s="3"/>
      <c r="Y37" s="3"/>
      <c r="Z37" s="3"/>
    </row>
    <row r="38" spans="1:26" hidden="1" x14ac:dyDescent="0.25">
      <c r="A38" s="6"/>
      <c r="B38" s="24" t="s">
        <v>164</v>
      </c>
      <c r="C38" s="6"/>
      <c r="D38" s="23"/>
      <c r="E38" s="13">
        <f t="shared" si="6"/>
        <v>-148.27644000000001</v>
      </c>
      <c r="F38" s="430">
        <f>252.08828-252.08828-148.27644</f>
        <v>-148.27644000000001</v>
      </c>
      <c r="G38" s="431"/>
      <c r="H38" s="431"/>
      <c r="I38" s="431"/>
      <c r="J38" s="432"/>
      <c r="K38" s="13"/>
      <c r="L38" s="13"/>
      <c r="M38" s="13"/>
      <c r="N38" s="13"/>
      <c r="O38" s="6"/>
      <c r="P38" s="12"/>
      <c r="Q38" s="3"/>
      <c r="R38" s="3"/>
      <c r="S38" s="3"/>
      <c r="V38" s="3"/>
      <c r="W38" s="3"/>
      <c r="X38" s="3"/>
      <c r="Y38" s="3"/>
      <c r="Z38" s="3"/>
    </row>
    <row r="39" spans="1:26" ht="38.25" hidden="1" customHeight="1" x14ac:dyDescent="0.25">
      <c r="A39" s="6"/>
      <c r="B39" s="23" t="s">
        <v>26</v>
      </c>
      <c r="C39" s="6"/>
      <c r="D39" s="23"/>
      <c r="E39" s="13"/>
      <c r="F39" s="430"/>
      <c r="G39" s="431"/>
      <c r="H39" s="431"/>
      <c r="I39" s="431"/>
      <c r="J39" s="432"/>
      <c r="K39" s="13">
        <v>2750</v>
      </c>
      <c r="L39" s="13">
        <v>2750</v>
      </c>
      <c r="M39" s="13">
        <v>2750</v>
      </c>
      <c r="N39" s="13">
        <v>2750</v>
      </c>
      <c r="O39" s="6"/>
      <c r="P39" s="24"/>
      <c r="Q39" s="3"/>
      <c r="R39" s="3"/>
      <c r="S39" s="3"/>
      <c r="V39" s="3"/>
      <c r="W39" s="3"/>
      <c r="X39" s="3"/>
      <c r="Y39" s="3"/>
      <c r="Z39" s="3"/>
    </row>
    <row r="40" spans="1:26" ht="57" hidden="1" customHeight="1" x14ac:dyDescent="0.25">
      <c r="A40" s="6"/>
      <c r="B40" s="23" t="s">
        <v>27</v>
      </c>
      <c r="C40" s="6"/>
      <c r="D40" s="23"/>
      <c r="E40" s="13">
        <f>SUM(F40:N40)</f>
        <v>551.33330000000001</v>
      </c>
      <c r="F40" s="430">
        <v>551.33330000000001</v>
      </c>
      <c r="G40" s="431"/>
      <c r="H40" s="431"/>
      <c r="I40" s="431"/>
      <c r="J40" s="432"/>
      <c r="K40" s="13"/>
      <c r="L40" s="13"/>
      <c r="M40" s="13"/>
      <c r="N40" s="13"/>
      <c r="O40" s="25"/>
      <c r="P40" s="24"/>
      <c r="Q40" s="3"/>
      <c r="R40" s="3"/>
      <c r="S40" s="3"/>
      <c r="V40" s="3"/>
      <c r="W40" s="3"/>
      <c r="X40" s="3"/>
      <c r="Y40" s="3"/>
      <c r="Z40" s="3"/>
    </row>
    <row r="41" spans="1:26" ht="41.65" hidden="1" customHeight="1" x14ac:dyDescent="0.25">
      <c r="A41" s="6"/>
      <c r="B41" s="23" t="s">
        <v>28</v>
      </c>
      <c r="C41" s="6"/>
      <c r="D41" s="23"/>
      <c r="E41" s="13">
        <f>SUM(F41:N41)</f>
        <v>1787.5417</v>
      </c>
      <c r="F41" s="430">
        <f>1441.6067+345.935</f>
        <v>1787.5417</v>
      </c>
      <c r="G41" s="431"/>
      <c r="H41" s="431"/>
      <c r="I41" s="431"/>
      <c r="J41" s="432"/>
      <c r="K41" s="13"/>
      <c r="L41" s="13"/>
      <c r="M41" s="13"/>
      <c r="N41" s="13"/>
      <c r="O41" s="6"/>
      <c r="P41" s="24"/>
      <c r="Q41" s="3"/>
      <c r="R41" s="3"/>
      <c r="S41" s="3"/>
      <c r="V41" s="3"/>
      <c r="W41" s="3"/>
      <c r="X41" s="3"/>
      <c r="Y41" s="3"/>
      <c r="Z41" s="3"/>
    </row>
    <row r="42" spans="1:26" ht="41.65" hidden="1" customHeight="1" x14ac:dyDescent="0.25">
      <c r="A42" s="6"/>
      <c r="B42" s="23" t="s">
        <v>29</v>
      </c>
      <c r="C42" s="6"/>
      <c r="D42" s="23"/>
      <c r="E42" s="13"/>
      <c r="F42" s="430"/>
      <c r="G42" s="431"/>
      <c r="H42" s="431"/>
      <c r="I42" s="431"/>
      <c r="J42" s="432"/>
      <c r="K42" s="13"/>
      <c r="L42" s="13"/>
      <c r="M42" s="13"/>
      <c r="N42" s="13"/>
      <c r="O42" s="6"/>
      <c r="P42" s="24"/>
      <c r="Q42" s="3"/>
      <c r="R42" s="3"/>
      <c r="S42" s="3"/>
      <c r="V42" s="3"/>
      <c r="W42" s="3"/>
      <c r="X42" s="3"/>
      <c r="Y42" s="3"/>
      <c r="Z42" s="3"/>
    </row>
    <row r="43" spans="1:26" ht="43.5" hidden="1" customHeight="1" x14ac:dyDescent="0.25">
      <c r="A43" s="6"/>
      <c r="B43" s="23" t="s">
        <v>30</v>
      </c>
      <c r="C43" s="6"/>
      <c r="D43" s="23"/>
      <c r="E43" s="13">
        <f t="shared" ref="E43:E48" si="7">SUM(F43:N43)</f>
        <v>566.4</v>
      </c>
      <c r="F43" s="430">
        <v>566.4</v>
      </c>
      <c r="G43" s="431"/>
      <c r="H43" s="431"/>
      <c r="I43" s="431"/>
      <c r="J43" s="432"/>
      <c r="K43" s="13"/>
      <c r="L43" s="13"/>
      <c r="M43" s="13"/>
      <c r="N43" s="13"/>
      <c r="O43" s="6"/>
      <c r="P43" s="24"/>
      <c r="Q43" s="3"/>
      <c r="R43" s="3"/>
      <c r="S43" s="3"/>
      <c r="V43" s="3"/>
      <c r="W43" s="3"/>
      <c r="X43" s="3"/>
      <c r="Y43" s="3"/>
      <c r="Z43" s="3"/>
    </row>
    <row r="44" spans="1:26" ht="55.9" hidden="1" customHeight="1" x14ac:dyDescent="0.25">
      <c r="A44" s="459" t="s">
        <v>31</v>
      </c>
      <c r="B44" s="458" t="s">
        <v>32</v>
      </c>
      <c r="C44" s="459" t="s">
        <v>91</v>
      </c>
      <c r="D44" s="23" t="s">
        <v>12</v>
      </c>
      <c r="E44" s="13">
        <f t="shared" si="7"/>
        <v>12732.77644</v>
      </c>
      <c r="F44" s="430">
        <f>F45</f>
        <v>2664.7764400000001</v>
      </c>
      <c r="G44" s="431"/>
      <c r="H44" s="431"/>
      <c r="I44" s="431"/>
      <c r="J44" s="432"/>
      <c r="K44" s="13">
        <f t="shared" ref="K44:N45" si="8">K45</f>
        <v>2517</v>
      </c>
      <c r="L44" s="13">
        <f t="shared" si="8"/>
        <v>2517</v>
      </c>
      <c r="M44" s="13">
        <f t="shared" si="8"/>
        <v>2517</v>
      </c>
      <c r="N44" s="13">
        <f t="shared" si="8"/>
        <v>2517</v>
      </c>
      <c r="O44" s="459" t="s">
        <v>20</v>
      </c>
      <c r="P44" s="433" t="s">
        <v>33</v>
      </c>
      <c r="Q44" s="3"/>
      <c r="R44" s="3"/>
      <c r="S44" s="3"/>
      <c r="V44" s="3"/>
      <c r="W44" s="3"/>
      <c r="X44" s="3"/>
      <c r="Y44" s="3"/>
      <c r="Z44" s="3"/>
    </row>
    <row r="45" spans="1:26" ht="145.9" customHeight="1" x14ac:dyDescent="0.25">
      <c r="A45" s="459"/>
      <c r="B45" s="458"/>
      <c r="C45" s="459"/>
      <c r="D45" s="23" t="s">
        <v>14</v>
      </c>
      <c r="E45" s="13">
        <f t="shared" si="7"/>
        <v>12732.77644</v>
      </c>
      <c r="F45" s="430">
        <f>F46</f>
        <v>2664.7764400000001</v>
      </c>
      <c r="G45" s="431"/>
      <c r="H45" s="431"/>
      <c r="I45" s="431"/>
      <c r="J45" s="432"/>
      <c r="K45" s="13">
        <f t="shared" si="8"/>
        <v>2517</v>
      </c>
      <c r="L45" s="13">
        <f t="shared" si="8"/>
        <v>2517</v>
      </c>
      <c r="M45" s="13">
        <f t="shared" si="8"/>
        <v>2517</v>
      </c>
      <c r="N45" s="13">
        <f t="shared" si="8"/>
        <v>2517</v>
      </c>
      <c r="O45" s="459"/>
      <c r="P45" s="433"/>
      <c r="Q45" s="3"/>
      <c r="R45" s="3"/>
      <c r="S45" s="3"/>
      <c r="V45" s="3"/>
      <c r="W45" s="3"/>
      <c r="X45" s="3"/>
      <c r="Y45" s="3"/>
      <c r="Z45" s="3"/>
    </row>
    <row r="46" spans="1:26" hidden="1" x14ac:dyDescent="0.25">
      <c r="A46" s="6"/>
      <c r="B46" s="23" t="s">
        <v>34</v>
      </c>
      <c r="C46" s="6"/>
      <c r="D46" s="23"/>
      <c r="E46" s="13">
        <f t="shared" si="7"/>
        <v>12732.77644</v>
      </c>
      <c r="F46" s="430">
        <f>2516.5+148.27644</f>
        <v>2664.7764400000001</v>
      </c>
      <c r="G46" s="431"/>
      <c r="H46" s="431"/>
      <c r="I46" s="431"/>
      <c r="J46" s="432"/>
      <c r="K46" s="13">
        <v>2517</v>
      </c>
      <c r="L46" s="13">
        <v>2517</v>
      </c>
      <c r="M46" s="13">
        <v>2517</v>
      </c>
      <c r="N46" s="13">
        <v>2517</v>
      </c>
      <c r="O46" s="6"/>
      <c r="P46" s="24"/>
      <c r="Q46" s="3"/>
      <c r="R46" s="3"/>
      <c r="S46" s="3"/>
      <c r="V46" s="3"/>
      <c r="W46" s="3"/>
      <c r="X46" s="3"/>
      <c r="Y46" s="3"/>
      <c r="Z46" s="3"/>
    </row>
    <row r="47" spans="1:26" ht="37.9" hidden="1" customHeight="1" x14ac:dyDescent="0.25">
      <c r="A47" s="459" t="s">
        <v>35</v>
      </c>
      <c r="B47" s="458" t="s">
        <v>36</v>
      </c>
      <c r="C47" s="459" t="s">
        <v>91</v>
      </c>
      <c r="D47" s="23" t="s">
        <v>12</v>
      </c>
      <c r="E47" s="13">
        <f t="shared" si="7"/>
        <v>49378.614000000001</v>
      </c>
      <c r="F47" s="430">
        <f>F48</f>
        <v>11198.614000000001</v>
      </c>
      <c r="G47" s="431"/>
      <c r="H47" s="431"/>
      <c r="I47" s="431"/>
      <c r="J47" s="432"/>
      <c r="K47" s="13">
        <f>K48</f>
        <v>9545</v>
      </c>
      <c r="L47" s="13">
        <f>L48</f>
        <v>9545</v>
      </c>
      <c r="M47" s="13">
        <f>M48</f>
        <v>9545</v>
      </c>
      <c r="N47" s="13">
        <f>N48</f>
        <v>9545</v>
      </c>
      <c r="O47" s="459" t="s">
        <v>20</v>
      </c>
      <c r="P47" s="433" t="s">
        <v>37</v>
      </c>
      <c r="Q47" s="3"/>
      <c r="R47" s="3"/>
      <c r="S47" s="3"/>
      <c r="V47" s="3"/>
      <c r="W47" s="3"/>
      <c r="X47" s="3"/>
      <c r="Y47" s="3"/>
      <c r="Z47" s="3"/>
    </row>
    <row r="48" spans="1:26" ht="80.25" customHeight="1" x14ac:dyDescent="0.25">
      <c r="A48" s="459"/>
      <c r="B48" s="458"/>
      <c r="C48" s="459"/>
      <c r="D48" s="23" t="s">
        <v>14</v>
      </c>
      <c r="E48" s="13">
        <f t="shared" si="7"/>
        <v>49378.614000000001</v>
      </c>
      <c r="F48" s="430">
        <f>SUM(F49:F57)</f>
        <v>11198.614000000001</v>
      </c>
      <c r="G48" s="431"/>
      <c r="H48" s="431"/>
      <c r="I48" s="431"/>
      <c r="J48" s="432"/>
      <c r="K48" s="13">
        <f>SUM(K49:K57)</f>
        <v>9545</v>
      </c>
      <c r="L48" s="13">
        <f>SUM(L49:L57)</f>
        <v>9545</v>
      </c>
      <c r="M48" s="13">
        <f>SUM(M49:M57)</f>
        <v>9545</v>
      </c>
      <c r="N48" s="13">
        <f>SUM(N49:N57)</f>
        <v>9545</v>
      </c>
      <c r="O48" s="459"/>
      <c r="P48" s="433"/>
      <c r="Q48" s="3"/>
      <c r="R48" s="3"/>
      <c r="S48" s="3"/>
      <c r="V48" s="3"/>
      <c r="W48" s="3"/>
      <c r="X48" s="3"/>
      <c r="Y48" s="3"/>
      <c r="Z48" s="3"/>
    </row>
    <row r="49" spans="1:33" hidden="1" x14ac:dyDescent="0.25">
      <c r="A49" s="6"/>
      <c r="B49" s="23" t="s">
        <v>98</v>
      </c>
      <c r="C49" s="6"/>
      <c r="D49" s="23"/>
      <c r="E49" s="13">
        <v>1900</v>
      </c>
      <c r="F49" s="430">
        <f>1900-500</f>
        <v>1400</v>
      </c>
      <c r="G49" s="431"/>
      <c r="H49" s="431"/>
      <c r="I49" s="431"/>
      <c r="J49" s="432"/>
      <c r="K49" s="13"/>
      <c r="L49" s="13"/>
      <c r="M49" s="13"/>
      <c r="N49" s="13"/>
      <c r="O49" s="26"/>
      <c r="P49" s="24"/>
      <c r="Q49" s="3"/>
      <c r="R49" s="3"/>
      <c r="S49" s="3"/>
      <c r="V49" s="3"/>
      <c r="W49" s="3"/>
      <c r="X49" s="3"/>
      <c r="Y49" s="3"/>
      <c r="Z49" s="3"/>
    </row>
    <row r="50" spans="1:33" ht="88.15" hidden="1" customHeight="1" x14ac:dyDescent="0.25">
      <c r="A50" s="6"/>
      <c r="B50" s="23" t="s">
        <v>100</v>
      </c>
      <c r="C50" s="6"/>
      <c r="D50" s="23"/>
      <c r="E50" s="13">
        <v>3000</v>
      </c>
      <c r="F50" s="430">
        <f>3000-345.935</f>
        <v>2654.0650000000001</v>
      </c>
      <c r="G50" s="431"/>
      <c r="H50" s="431"/>
      <c r="I50" s="431"/>
      <c r="J50" s="432"/>
      <c r="K50" s="13"/>
      <c r="L50" s="13"/>
      <c r="M50" s="13"/>
      <c r="N50" s="13"/>
      <c r="O50" s="6"/>
      <c r="P50" s="24"/>
      <c r="Q50" s="3"/>
      <c r="R50" s="3"/>
      <c r="S50" s="3"/>
      <c r="V50" s="3"/>
      <c r="W50" s="3"/>
      <c r="X50" s="3"/>
      <c r="Y50" s="3"/>
      <c r="Z50" s="3"/>
    </row>
    <row r="51" spans="1:33" ht="31.5" hidden="1" x14ac:dyDescent="0.25">
      <c r="A51" s="6"/>
      <c r="B51" s="23" t="s">
        <v>99</v>
      </c>
      <c r="C51" s="6"/>
      <c r="D51" s="23"/>
      <c r="E51" s="13">
        <v>2579.5324799999999</v>
      </c>
      <c r="F51" s="430">
        <f>2579.532+1354.98146</f>
        <v>3934.5134600000001</v>
      </c>
      <c r="G51" s="431"/>
      <c r="H51" s="431"/>
      <c r="I51" s="431"/>
      <c r="J51" s="432"/>
      <c r="K51" s="13"/>
      <c r="L51" s="13"/>
      <c r="M51" s="13"/>
      <c r="N51" s="13"/>
      <c r="O51" s="6"/>
      <c r="P51" s="24"/>
      <c r="Q51" s="3"/>
      <c r="R51" s="3"/>
      <c r="S51" s="3"/>
      <c r="V51" s="3"/>
      <c r="W51" s="3"/>
      <c r="X51" s="3"/>
      <c r="Y51" s="3"/>
      <c r="Z51" s="3"/>
    </row>
    <row r="52" spans="1:33" hidden="1" x14ac:dyDescent="0.25">
      <c r="A52" s="6"/>
      <c r="B52" s="23" t="s">
        <v>38</v>
      </c>
      <c r="C52" s="6"/>
      <c r="D52" s="23"/>
      <c r="E52" s="13"/>
      <c r="F52" s="430"/>
      <c r="G52" s="431"/>
      <c r="H52" s="431"/>
      <c r="I52" s="431"/>
      <c r="J52" s="432"/>
      <c r="K52" s="13">
        <v>3965</v>
      </c>
      <c r="L52" s="13">
        <v>3965</v>
      </c>
      <c r="M52" s="13">
        <v>3965</v>
      </c>
      <c r="N52" s="13">
        <v>3965</v>
      </c>
      <c r="O52" s="6"/>
      <c r="P52" s="24"/>
      <c r="Q52" s="3"/>
      <c r="R52" s="3"/>
      <c r="S52" s="3"/>
      <c r="V52" s="3"/>
      <c r="W52" s="3"/>
      <c r="X52" s="3"/>
      <c r="Y52" s="3"/>
      <c r="Z52" s="3"/>
    </row>
    <row r="53" spans="1:33" hidden="1" x14ac:dyDescent="0.25">
      <c r="A53" s="6"/>
      <c r="B53" s="23"/>
      <c r="C53" s="6"/>
      <c r="D53" s="23"/>
      <c r="E53" s="13"/>
      <c r="F53" s="430"/>
      <c r="G53" s="431"/>
      <c r="H53" s="431"/>
      <c r="I53" s="431"/>
      <c r="J53" s="432"/>
      <c r="K53" s="13"/>
      <c r="L53" s="13"/>
      <c r="M53" s="13"/>
      <c r="N53" s="13"/>
      <c r="O53" s="6"/>
      <c r="P53" s="24"/>
      <c r="Q53" s="3"/>
      <c r="R53" s="3"/>
      <c r="S53" s="3"/>
      <c r="V53" s="3"/>
      <c r="W53" s="3"/>
      <c r="X53" s="3"/>
      <c r="Y53" s="3"/>
      <c r="Z53" s="3"/>
    </row>
    <row r="54" spans="1:33" ht="88.15" hidden="1" customHeight="1" x14ac:dyDescent="0.25">
      <c r="A54" s="6"/>
      <c r="B54" s="23" t="s">
        <v>39</v>
      </c>
      <c r="C54" s="6"/>
      <c r="D54" s="23"/>
      <c r="E54" s="13"/>
      <c r="F54" s="430"/>
      <c r="G54" s="431"/>
      <c r="H54" s="431"/>
      <c r="I54" s="431"/>
      <c r="J54" s="432"/>
      <c r="K54" s="13">
        <v>5580</v>
      </c>
      <c r="L54" s="13">
        <v>5580</v>
      </c>
      <c r="M54" s="13">
        <v>5580</v>
      </c>
      <c r="N54" s="13">
        <v>5580</v>
      </c>
      <c r="O54" s="6"/>
      <c r="P54" s="24"/>
      <c r="Q54" s="3"/>
      <c r="R54" s="3"/>
      <c r="S54" s="3"/>
      <c r="V54" s="3"/>
      <c r="W54" s="3"/>
      <c r="X54" s="3"/>
      <c r="Y54" s="3"/>
      <c r="Z54" s="3"/>
    </row>
    <row r="55" spans="1:33" ht="39.75" hidden="1" customHeight="1" x14ac:dyDescent="0.25">
      <c r="A55" s="6"/>
      <c r="B55" s="23" t="s">
        <v>85</v>
      </c>
      <c r="C55" s="6"/>
      <c r="D55" s="23"/>
      <c r="E55" s="13">
        <v>119.20766999999999</v>
      </c>
      <c r="F55" s="430">
        <v>119.20699999999999</v>
      </c>
      <c r="G55" s="431"/>
      <c r="H55" s="431"/>
      <c r="I55" s="431"/>
      <c r="J55" s="432"/>
      <c r="K55" s="13"/>
      <c r="L55" s="13"/>
      <c r="M55" s="13"/>
      <c r="N55" s="13"/>
      <c r="O55" s="6"/>
      <c r="P55" s="24"/>
      <c r="Q55" s="3"/>
      <c r="R55" s="3"/>
      <c r="S55" s="3"/>
      <c r="V55" s="3"/>
      <c r="W55" s="3"/>
      <c r="X55" s="3"/>
      <c r="Y55" s="3"/>
      <c r="Z55" s="3"/>
    </row>
    <row r="56" spans="1:33" ht="39.75" hidden="1" customHeight="1" x14ac:dyDescent="0.25">
      <c r="A56" s="6"/>
      <c r="B56" s="23" t="s">
        <v>97</v>
      </c>
      <c r="C56" s="6"/>
      <c r="D56" s="23"/>
      <c r="E56" s="13">
        <v>1945.81</v>
      </c>
      <c r="F56" s="430">
        <f>1945.81+1145.01854</f>
        <v>3090.82854</v>
      </c>
      <c r="G56" s="431"/>
      <c r="H56" s="431"/>
      <c r="I56" s="431"/>
      <c r="J56" s="432"/>
      <c r="K56" s="13"/>
      <c r="L56" s="13"/>
      <c r="M56" s="13"/>
      <c r="N56" s="13"/>
      <c r="O56" s="6"/>
      <c r="P56" s="24"/>
      <c r="Q56" s="3"/>
      <c r="R56" s="3"/>
      <c r="S56" s="3"/>
      <c r="V56" s="3"/>
      <c r="W56" s="3"/>
      <c r="X56" s="3"/>
      <c r="Y56" s="3"/>
      <c r="Z56" s="3"/>
    </row>
    <row r="57" spans="1:33" hidden="1" x14ac:dyDescent="0.25">
      <c r="A57" s="6"/>
      <c r="B57" s="23"/>
      <c r="C57" s="6"/>
      <c r="D57" s="23"/>
      <c r="E57" s="13"/>
      <c r="F57" s="430"/>
      <c r="G57" s="431"/>
      <c r="H57" s="431"/>
      <c r="I57" s="431"/>
      <c r="J57" s="432"/>
      <c r="K57" s="13"/>
      <c r="L57" s="13"/>
      <c r="M57" s="13"/>
      <c r="N57" s="13"/>
      <c r="O57" s="6"/>
      <c r="P57" s="24"/>
      <c r="Q57" s="3"/>
      <c r="R57" s="3"/>
      <c r="S57" s="3"/>
      <c r="V57" s="3"/>
      <c r="W57" s="3"/>
      <c r="X57" s="3"/>
      <c r="Y57" s="3"/>
      <c r="Z57" s="3"/>
    </row>
    <row r="58" spans="1:33" ht="119.25" customHeight="1" x14ac:dyDescent="0.25">
      <c r="A58" s="22" t="s">
        <v>41</v>
      </c>
      <c r="B58" s="27" t="s">
        <v>184</v>
      </c>
      <c r="C58" s="6" t="s">
        <v>91</v>
      </c>
      <c r="D58" s="23" t="s">
        <v>14</v>
      </c>
      <c r="E58" s="13">
        <f t="shared" ref="E58:E79" si="9">SUM(F58:N58)</f>
        <v>73698.030490000005</v>
      </c>
      <c r="F58" s="430">
        <v>14916.842490000001</v>
      </c>
      <c r="G58" s="431"/>
      <c r="H58" s="431"/>
      <c r="I58" s="431"/>
      <c r="J58" s="432"/>
      <c r="K58" s="13">
        <v>14695.297</v>
      </c>
      <c r="L58" s="13">
        <v>14695.297</v>
      </c>
      <c r="M58" s="13">
        <v>14695.297</v>
      </c>
      <c r="N58" s="13">
        <v>14695.297</v>
      </c>
      <c r="O58" s="6" t="s">
        <v>42</v>
      </c>
      <c r="P58" s="24" t="s">
        <v>43</v>
      </c>
      <c r="Q58" s="3"/>
      <c r="R58" s="3"/>
      <c r="S58" s="3"/>
      <c r="V58" s="3"/>
      <c r="W58" s="3"/>
      <c r="X58" s="3"/>
      <c r="Y58" s="3"/>
      <c r="Z58" s="3"/>
      <c r="AG58" s="3"/>
    </row>
    <row r="59" spans="1:33" ht="50.25" hidden="1" customHeight="1" x14ac:dyDescent="0.25">
      <c r="A59" s="435">
        <v>2</v>
      </c>
      <c r="B59" s="467" t="s">
        <v>116</v>
      </c>
      <c r="C59" s="28"/>
      <c r="D59" s="20" t="s">
        <v>12</v>
      </c>
      <c r="E59" s="11">
        <f t="shared" si="9"/>
        <v>7283.6003299999993</v>
      </c>
      <c r="F59" s="325">
        <f>F61</f>
        <v>2939.6003299999998</v>
      </c>
      <c r="G59" s="326"/>
      <c r="H59" s="326"/>
      <c r="I59" s="326"/>
      <c r="J59" s="327"/>
      <c r="K59" s="11">
        <f t="shared" ref="K59:N60" si="10">K61</f>
        <v>1086</v>
      </c>
      <c r="L59" s="11">
        <f t="shared" si="10"/>
        <v>1086</v>
      </c>
      <c r="M59" s="11">
        <f t="shared" si="10"/>
        <v>1086</v>
      </c>
      <c r="N59" s="11">
        <f t="shared" si="10"/>
        <v>1086</v>
      </c>
      <c r="O59" s="435"/>
      <c r="P59" s="433"/>
      <c r="Q59" s="3"/>
      <c r="R59" s="3"/>
      <c r="S59" s="3"/>
      <c r="V59" s="3"/>
      <c r="W59" s="3"/>
      <c r="X59" s="3"/>
      <c r="Y59" s="3"/>
      <c r="Z59" s="3"/>
    </row>
    <row r="60" spans="1:33" ht="86.25" customHeight="1" x14ac:dyDescent="0.25">
      <c r="A60" s="435"/>
      <c r="B60" s="467"/>
      <c r="C60" s="28" t="s">
        <v>91</v>
      </c>
      <c r="D60" s="20" t="s">
        <v>14</v>
      </c>
      <c r="E60" s="11">
        <f t="shared" si="9"/>
        <v>7283.6003299999993</v>
      </c>
      <c r="F60" s="325">
        <f>F62</f>
        <v>2939.6003299999998</v>
      </c>
      <c r="G60" s="326"/>
      <c r="H60" s="326"/>
      <c r="I60" s="326"/>
      <c r="J60" s="327"/>
      <c r="K60" s="11">
        <f t="shared" si="10"/>
        <v>1086</v>
      </c>
      <c r="L60" s="11">
        <f t="shared" si="10"/>
        <v>1086</v>
      </c>
      <c r="M60" s="11">
        <f t="shared" si="10"/>
        <v>1086</v>
      </c>
      <c r="N60" s="11">
        <f t="shared" si="10"/>
        <v>1086</v>
      </c>
      <c r="O60" s="435"/>
      <c r="P60" s="433"/>
      <c r="Q60" s="3"/>
      <c r="R60" s="3"/>
      <c r="S60" s="3"/>
      <c r="V60" s="3"/>
      <c r="W60" s="3"/>
      <c r="X60" s="3"/>
      <c r="Y60" s="3"/>
      <c r="Z60" s="3"/>
    </row>
    <row r="61" spans="1:33" ht="37.9" hidden="1" customHeight="1" x14ac:dyDescent="0.25">
      <c r="A61" s="424" t="s">
        <v>44</v>
      </c>
      <c r="B61" s="494" t="s">
        <v>45</v>
      </c>
      <c r="C61" s="424" t="s">
        <v>91</v>
      </c>
      <c r="D61" s="23" t="s">
        <v>12</v>
      </c>
      <c r="E61" s="13">
        <f t="shared" si="9"/>
        <v>7283.6003299999993</v>
      </c>
      <c r="F61" s="430">
        <f>F62</f>
        <v>2939.6003299999998</v>
      </c>
      <c r="G61" s="431"/>
      <c r="H61" s="431"/>
      <c r="I61" s="431"/>
      <c r="J61" s="432"/>
      <c r="K61" s="13">
        <f>K62</f>
        <v>1086</v>
      </c>
      <c r="L61" s="13">
        <f>L62</f>
        <v>1086</v>
      </c>
      <c r="M61" s="13">
        <f>M62</f>
        <v>1086</v>
      </c>
      <c r="N61" s="13">
        <f>N62</f>
        <v>1086</v>
      </c>
      <c r="O61" s="424" t="s">
        <v>20</v>
      </c>
      <c r="P61" s="427" t="s">
        <v>46</v>
      </c>
      <c r="Q61" s="3"/>
      <c r="R61" s="3"/>
      <c r="S61" s="3"/>
      <c r="V61" s="3"/>
      <c r="W61" s="3"/>
      <c r="X61" s="3"/>
      <c r="Y61" s="3"/>
      <c r="Z61" s="3"/>
    </row>
    <row r="62" spans="1:33" ht="217.5" customHeight="1" x14ac:dyDescent="0.25">
      <c r="A62" s="426"/>
      <c r="B62" s="495"/>
      <c r="C62" s="426"/>
      <c r="D62" s="23" t="s">
        <v>14</v>
      </c>
      <c r="E62" s="13">
        <f t="shared" si="9"/>
        <v>7283.6003299999993</v>
      </c>
      <c r="F62" s="430">
        <f>SUM(F63:F67)</f>
        <v>2939.6003299999998</v>
      </c>
      <c r="G62" s="431"/>
      <c r="H62" s="431"/>
      <c r="I62" s="431"/>
      <c r="J62" s="432"/>
      <c r="K62" s="13">
        <f>SUM(K63:K67)</f>
        <v>1086</v>
      </c>
      <c r="L62" s="13">
        <f>SUM(L63:L67)</f>
        <v>1086</v>
      </c>
      <c r="M62" s="13">
        <f>SUM(M63:M67)</f>
        <v>1086</v>
      </c>
      <c r="N62" s="13">
        <f>SUM(N63:N67)</f>
        <v>1086</v>
      </c>
      <c r="O62" s="426"/>
      <c r="P62" s="429"/>
      <c r="Q62" s="3"/>
      <c r="R62" s="3"/>
      <c r="S62" s="3"/>
      <c r="V62" s="3"/>
      <c r="W62" s="3"/>
      <c r="X62" s="3"/>
      <c r="Y62" s="3"/>
      <c r="Z62" s="3"/>
    </row>
    <row r="63" spans="1:33" ht="47.25" hidden="1" x14ac:dyDescent="0.25">
      <c r="A63" s="6"/>
      <c r="B63" s="23" t="s">
        <v>47</v>
      </c>
      <c r="C63" s="6"/>
      <c r="D63" s="23"/>
      <c r="E63" s="13">
        <f t="shared" si="9"/>
        <v>7274.0003299999998</v>
      </c>
      <c r="F63" s="430">
        <v>2930.0003299999998</v>
      </c>
      <c r="G63" s="431"/>
      <c r="H63" s="431"/>
      <c r="I63" s="431"/>
      <c r="J63" s="432"/>
      <c r="K63" s="13">
        <v>1086</v>
      </c>
      <c r="L63" s="13">
        <v>1086</v>
      </c>
      <c r="M63" s="13">
        <v>1086</v>
      </c>
      <c r="N63" s="13">
        <v>1086</v>
      </c>
      <c r="O63" s="6"/>
      <c r="P63" s="24"/>
      <c r="Q63" s="3"/>
      <c r="R63" s="3"/>
      <c r="S63" s="3"/>
      <c r="V63" s="3"/>
      <c r="W63" s="3"/>
      <c r="X63" s="3"/>
      <c r="Y63" s="3"/>
      <c r="Z63" s="3"/>
    </row>
    <row r="64" spans="1:33" hidden="1" x14ac:dyDescent="0.25">
      <c r="A64" s="6"/>
      <c r="B64" s="23" t="s">
        <v>48</v>
      </c>
      <c r="C64" s="6"/>
      <c r="D64" s="23"/>
      <c r="E64" s="13">
        <f t="shared" si="9"/>
        <v>0</v>
      </c>
      <c r="F64" s="430"/>
      <c r="G64" s="431"/>
      <c r="H64" s="431"/>
      <c r="I64" s="431"/>
      <c r="J64" s="432"/>
      <c r="K64" s="13"/>
      <c r="L64" s="13"/>
      <c r="M64" s="13"/>
      <c r="N64" s="13"/>
      <c r="O64" s="6"/>
      <c r="P64" s="24"/>
      <c r="Q64" s="3"/>
      <c r="R64" s="3"/>
      <c r="S64" s="3"/>
      <c r="V64" s="3"/>
      <c r="W64" s="3"/>
      <c r="X64" s="3"/>
      <c r="Y64" s="3"/>
      <c r="Z64" s="3"/>
    </row>
    <row r="65" spans="1:26" hidden="1" x14ac:dyDescent="0.25">
      <c r="A65" s="6"/>
      <c r="B65" s="23" t="s">
        <v>87</v>
      </c>
      <c r="C65" s="6"/>
      <c r="D65" s="23"/>
      <c r="E65" s="13">
        <f t="shared" si="9"/>
        <v>0</v>
      </c>
      <c r="F65" s="430"/>
      <c r="G65" s="431"/>
      <c r="H65" s="431"/>
      <c r="I65" s="431"/>
      <c r="J65" s="432"/>
      <c r="K65" s="13"/>
      <c r="L65" s="13"/>
      <c r="M65" s="13"/>
      <c r="N65" s="13"/>
      <c r="O65" s="6"/>
      <c r="P65" s="24"/>
      <c r="Q65" s="3"/>
      <c r="R65" s="3"/>
      <c r="S65" s="3"/>
      <c r="V65" s="3"/>
      <c r="W65" s="3"/>
      <c r="X65" s="3"/>
      <c r="Y65" s="3"/>
      <c r="Z65" s="3"/>
    </row>
    <row r="66" spans="1:26" hidden="1" x14ac:dyDescent="0.25">
      <c r="A66" s="6"/>
      <c r="B66" s="23" t="s">
        <v>86</v>
      </c>
      <c r="C66" s="6"/>
      <c r="D66" s="23"/>
      <c r="E66" s="13">
        <f t="shared" si="9"/>
        <v>9.6</v>
      </c>
      <c r="F66" s="430">
        <v>9.6</v>
      </c>
      <c r="G66" s="431"/>
      <c r="H66" s="431"/>
      <c r="I66" s="431"/>
      <c r="J66" s="432"/>
      <c r="K66" s="13"/>
      <c r="L66" s="13"/>
      <c r="M66" s="13"/>
      <c r="N66" s="13"/>
      <c r="O66" s="6"/>
      <c r="P66" s="24"/>
      <c r="Q66" s="3"/>
      <c r="R66" s="3"/>
      <c r="S66" s="3"/>
      <c r="V66" s="3"/>
      <c r="W66" s="3"/>
      <c r="X66" s="3"/>
      <c r="Y66" s="3"/>
      <c r="Z66" s="3"/>
    </row>
    <row r="67" spans="1:26" hidden="1" x14ac:dyDescent="0.25">
      <c r="A67" s="6"/>
      <c r="B67" s="23" t="s">
        <v>49</v>
      </c>
      <c r="C67" s="6"/>
      <c r="D67" s="23"/>
      <c r="E67" s="13">
        <f t="shared" si="9"/>
        <v>0</v>
      </c>
      <c r="F67" s="430"/>
      <c r="G67" s="431"/>
      <c r="H67" s="431"/>
      <c r="I67" s="431"/>
      <c r="J67" s="432"/>
      <c r="K67" s="13"/>
      <c r="L67" s="13"/>
      <c r="M67" s="13"/>
      <c r="N67" s="13"/>
      <c r="O67" s="6"/>
      <c r="P67" s="24"/>
      <c r="Q67" s="3"/>
      <c r="R67" s="3"/>
      <c r="S67" s="3"/>
      <c r="V67" s="3"/>
      <c r="W67" s="3"/>
      <c r="X67" s="3"/>
      <c r="Y67" s="3"/>
      <c r="Z67" s="3"/>
    </row>
    <row r="68" spans="1:26" hidden="1" x14ac:dyDescent="0.25">
      <c r="A68" s="435">
        <v>3</v>
      </c>
      <c r="B68" s="467" t="s">
        <v>115</v>
      </c>
      <c r="C68" s="435" t="s">
        <v>91</v>
      </c>
      <c r="D68" s="20" t="s">
        <v>12</v>
      </c>
      <c r="E68" s="11">
        <f t="shared" si="9"/>
        <v>65155.890670000001</v>
      </c>
      <c r="F68" s="325">
        <f>F71+F84+F91</f>
        <v>15511.890670000001</v>
      </c>
      <c r="G68" s="326"/>
      <c r="H68" s="326"/>
      <c r="I68" s="326"/>
      <c r="J68" s="327"/>
      <c r="K68" s="11">
        <f>K71+K84+K91</f>
        <v>12411</v>
      </c>
      <c r="L68" s="11">
        <f>L71+L84+L91</f>
        <v>12411</v>
      </c>
      <c r="M68" s="11">
        <f>M71+M84+M91</f>
        <v>12411</v>
      </c>
      <c r="N68" s="11">
        <f>N71+N84+N91</f>
        <v>12411</v>
      </c>
      <c r="O68" s="435"/>
      <c r="P68" s="433"/>
      <c r="Q68" s="3"/>
      <c r="R68" s="3"/>
      <c r="S68" s="3"/>
      <c r="V68" s="3"/>
      <c r="W68" s="3"/>
      <c r="X68" s="3"/>
      <c r="Y68" s="3"/>
      <c r="Z68" s="3"/>
    </row>
    <row r="69" spans="1:26" ht="47.25" hidden="1" x14ac:dyDescent="0.25">
      <c r="A69" s="435"/>
      <c r="B69" s="467"/>
      <c r="C69" s="435"/>
      <c r="D69" s="20" t="s">
        <v>13</v>
      </c>
      <c r="E69" s="11">
        <f t="shared" si="9"/>
        <v>0</v>
      </c>
      <c r="F69" s="325">
        <v>0</v>
      </c>
      <c r="G69" s="326"/>
      <c r="H69" s="326"/>
      <c r="I69" s="326"/>
      <c r="J69" s="327"/>
      <c r="K69" s="11">
        <v>0</v>
      </c>
      <c r="L69" s="11">
        <v>0</v>
      </c>
      <c r="M69" s="11">
        <v>0</v>
      </c>
      <c r="N69" s="11"/>
      <c r="O69" s="435"/>
      <c r="P69" s="433"/>
      <c r="Q69" s="3"/>
      <c r="R69" s="3"/>
      <c r="S69" s="3"/>
      <c r="V69" s="3"/>
      <c r="W69" s="3"/>
      <c r="X69" s="3"/>
      <c r="Y69" s="3"/>
      <c r="Z69" s="3"/>
    </row>
    <row r="70" spans="1:26" ht="84.75" customHeight="1" x14ac:dyDescent="0.25">
      <c r="A70" s="435"/>
      <c r="B70" s="467"/>
      <c r="C70" s="435"/>
      <c r="D70" s="20" t="s">
        <v>14</v>
      </c>
      <c r="E70" s="11">
        <f t="shared" si="9"/>
        <v>65155.890670000001</v>
      </c>
      <c r="F70" s="325">
        <f>F73+F85+F92</f>
        <v>15511.890670000001</v>
      </c>
      <c r="G70" s="326"/>
      <c r="H70" s="326"/>
      <c r="I70" s="326"/>
      <c r="J70" s="327"/>
      <c r="K70" s="11">
        <f>K73+K85+K92</f>
        <v>12411</v>
      </c>
      <c r="L70" s="11">
        <f>L73+L85+L92</f>
        <v>12411</v>
      </c>
      <c r="M70" s="11">
        <f>M73+M85+M92</f>
        <v>12411</v>
      </c>
      <c r="N70" s="11">
        <f>N73+N85+N92</f>
        <v>12411</v>
      </c>
      <c r="O70" s="435"/>
      <c r="P70" s="433"/>
      <c r="Q70" s="3"/>
      <c r="R70" s="3"/>
      <c r="S70" s="3"/>
      <c r="V70" s="3"/>
      <c r="W70" s="3"/>
      <c r="X70" s="3"/>
      <c r="Y70" s="3"/>
      <c r="Z70" s="3"/>
    </row>
    <row r="71" spans="1:26" ht="42" hidden="1" customHeight="1" x14ac:dyDescent="0.25">
      <c r="A71" s="459" t="s">
        <v>18</v>
      </c>
      <c r="B71" s="458" t="s">
        <v>50</v>
      </c>
      <c r="C71" s="459" t="s">
        <v>91</v>
      </c>
      <c r="D71" s="23" t="s">
        <v>12</v>
      </c>
      <c r="E71" s="13">
        <f t="shared" si="9"/>
        <v>28525.150669999999</v>
      </c>
      <c r="F71" s="430">
        <f>F73</f>
        <v>4525.15067</v>
      </c>
      <c r="G71" s="431"/>
      <c r="H71" s="431"/>
      <c r="I71" s="431"/>
      <c r="J71" s="432"/>
      <c r="K71" s="13">
        <f>K73</f>
        <v>6000</v>
      </c>
      <c r="L71" s="13">
        <f>L73</f>
        <v>6000</v>
      </c>
      <c r="M71" s="13">
        <f>M73</f>
        <v>6000</v>
      </c>
      <c r="N71" s="13">
        <f>N73</f>
        <v>6000</v>
      </c>
      <c r="O71" s="459" t="s">
        <v>20</v>
      </c>
      <c r="P71" s="433" t="s">
        <v>51</v>
      </c>
      <c r="Q71" s="3"/>
      <c r="R71" s="3"/>
      <c r="S71" s="3"/>
      <c r="V71" s="3"/>
      <c r="W71" s="3"/>
      <c r="X71" s="3"/>
      <c r="Y71" s="3"/>
      <c r="Z71" s="3"/>
    </row>
    <row r="72" spans="1:26" ht="30" hidden="1" customHeight="1" x14ac:dyDescent="0.25">
      <c r="A72" s="459"/>
      <c r="B72" s="458"/>
      <c r="C72" s="459"/>
      <c r="D72" s="23"/>
      <c r="E72" s="13">
        <f t="shared" si="9"/>
        <v>0</v>
      </c>
      <c r="F72" s="430"/>
      <c r="G72" s="431"/>
      <c r="H72" s="431"/>
      <c r="I72" s="431"/>
      <c r="J72" s="432"/>
      <c r="K72" s="13"/>
      <c r="L72" s="13"/>
      <c r="M72" s="13"/>
      <c r="N72" s="13"/>
      <c r="O72" s="459"/>
      <c r="P72" s="433"/>
      <c r="Q72" s="3"/>
      <c r="R72" s="3"/>
      <c r="S72" s="3"/>
      <c r="V72" s="3"/>
      <c r="W72" s="3"/>
      <c r="X72" s="3"/>
      <c r="Y72" s="3"/>
      <c r="Z72" s="3"/>
    </row>
    <row r="73" spans="1:26" ht="68.25" customHeight="1" x14ac:dyDescent="0.25">
      <c r="A73" s="459"/>
      <c r="B73" s="458"/>
      <c r="C73" s="459"/>
      <c r="D73" s="23" t="s">
        <v>14</v>
      </c>
      <c r="E73" s="13">
        <f t="shared" si="9"/>
        <v>28525.150669999999</v>
      </c>
      <c r="F73" s="430">
        <f>SUM(F74:F83)</f>
        <v>4525.15067</v>
      </c>
      <c r="G73" s="431"/>
      <c r="H73" s="431"/>
      <c r="I73" s="431"/>
      <c r="J73" s="432"/>
      <c r="K73" s="13">
        <f>SUM(K74:K83)</f>
        <v>6000</v>
      </c>
      <c r="L73" s="13">
        <f>SUM(L74:L83)</f>
        <v>6000</v>
      </c>
      <c r="M73" s="13">
        <f>SUM(M74:M83)</f>
        <v>6000</v>
      </c>
      <c r="N73" s="13">
        <f>SUM(N74:N83)</f>
        <v>6000</v>
      </c>
      <c r="O73" s="459"/>
      <c r="P73" s="433"/>
      <c r="Q73" s="3"/>
      <c r="R73" s="3"/>
      <c r="S73" s="3"/>
      <c r="V73" s="3"/>
      <c r="W73" s="3"/>
      <c r="X73" s="3"/>
      <c r="Y73" s="3"/>
      <c r="Z73" s="3"/>
    </row>
    <row r="74" spans="1:26" hidden="1" x14ac:dyDescent="0.25">
      <c r="A74" s="6"/>
      <c r="B74" s="23" t="s">
        <v>52</v>
      </c>
      <c r="C74" s="6"/>
      <c r="D74" s="23"/>
      <c r="E74" s="13">
        <f t="shared" si="9"/>
        <v>46.491999999999997</v>
      </c>
      <c r="F74" s="430">
        <v>46.491999999999997</v>
      </c>
      <c r="G74" s="431"/>
      <c r="H74" s="431"/>
      <c r="I74" s="431"/>
      <c r="J74" s="432"/>
      <c r="K74" s="13"/>
      <c r="L74" s="13"/>
      <c r="M74" s="13"/>
      <c r="N74" s="13"/>
      <c r="O74" s="6"/>
      <c r="P74" s="24"/>
      <c r="Q74" s="3"/>
      <c r="R74" s="3"/>
      <c r="S74" s="3"/>
      <c r="V74" s="3"/>
      <c r="W74" s="3"/>
      <c r="X74" s="3"/>
      <c r="Y74" s="3"/>
      <c r="Z74" s="3"/>
    </row>
    <row r="75" spans="1:26" ht="31.5" hidden="1" x14ac:dyDescent="0.25">
      <c r="A75" s="6"/>
      <c r="B75" s="23" t="s">
        <v>53</v>
      </c>
      <c r="C75" s="6"/>
      <c r="D75" s="23"/>
      <c r="E75" s="13">
        <f t="shared" si="9"/>
        <v>3856.32</v>
      </c>
      <c r="F75" s="430">
        <v>3856.32</v>
      </c>
      <c r="G75" s="431"/>
      <c r="H75" s="431"/>
      <c r="I75" s="431"/>
      <c r="J75" s="432"/>
      <c r="K75" s="13"/>
      <c r="L75" s="13"/>
      <c r="M75" s="13"/>
      <c r="N75" s="13"/>
      <c r="O75" s="6"/>
      <c r="P75" s="24"/>
      <c r="Q75" s="3"/>
      <c r="R75" s="3"/>
      <c r="S75" s="3"/>
      <c r="V75" s="3"/>
      <c r="W75" s="3"/>
      <c r="X75" s="3"/>
      <c r="Y75" s="3"/>
      <c r="Z75" s="3"/>
    </row>
    <row r="76" spans="1:26" ht="31.5" hidden="1" x14ac:dyDescent="0.25">
      <c r="A76" s="6"/>
      <c r="B76" s="23" t="s">
        <v>54</v>
      </c>
      <c r="C76" s="6"/>
      <c r="D76" s="23"/>
      <c r="E76" s="13">
        <f t="shared" si="9"/>
        <v>0</v>
      </c>
      <c r="F76" s="430"/>
      <c r="G76" s="431"/>
      <c r="H76" s="431"/>
      <c r="I76" s="431"/>
      <c r="J76" s="432"/>
      <c r="K76" s="13"/>
      <c r="L76" s="13"/>
      <c r="M76" s="13"/>
      <c r="N76" s="13"/>
      <c r="O76" s="6"/>
      <c r="P76" s="24"/>
      <c r="Q76" s="3"/>
      <c r="R76" s="3"/>
      <c r="S76" s="3"/>
      <c r="V76" s="3"/>
      <c r="W76" s="3"/>
      <c r="X76" s="3"/>
      <c r="Y76" s="3"/>
      <c r="Z76" s="3"/>
    </row>
    <row r="77" spans="1:26" hidden="1" x14ac:dyDescent="0.25">
      <c r="A77" s="6"/>
      <c r="B77" s="23" t="s">
        <v>55</v>
      </c>
      <c r="C77" s="6"/>
      <c r="D77" s="23"/>
      <c r="E77" s="13">
        <f t="shared" si="9"/>
        <v>605.67200000000003</v>
      </c>
      <c r="F77" s="430">
        <v>605.67200000000003</v>
      </c>
      <c r="G77" s="431"/>
      <c r="H77" s="431"/>
      <c r="I77" s="431"/>
      <c r="J77" s="432"/>
      <c r="K77" s="13"/>
      <c r="L77" s="13"/>
      <c r="M77" s="13"/>
      <c r="N77" s="13"/>
      <c r="O77" s="6"/>
      <c r="P77" s="24"/>
      <c r="Q77" s="3"/>
      <c r="R77" s="3"/>
      <c r="S77" s="3"/>
      <c r="V77" s="3"/>
      <c r="W77" s="3"/>
      <c r="X77" s="3"/>
      <c r="Y77" s="3"/>
      <c r="Z77" s="3"/>
    </row>
    <row r="78" spans="1:26" ht="31.5" hidden="1" x14ac:dyDescent="0.25">
      <c r="A78" s="6"/>
      <c r="B78" s="23" t="s">
        <v>56</v>
      </c>
      <c r="C78" s="6"/>
      <c r="D78" s="23"/>
      <c r="E78" s="13">
        <f t="shared" si="9"/>
        <v>0</v>
      </c>
      <c r="F78" s="430"/>
      <c r="G78" s="431"/>
      <c r="H78" s="431"/>
      <c r="I78" s="431"/>
      <c r="J78" s="432"/>
      <c r="K78" s="13"/>
      <c r="L78" s="13"/>
      <c r="M78" s="13"/>
      <c r="N78" s="13"/>
      <c r="O78" s="6"/>
      <c r="P78" s="24"/>
      <c r="Q78" s="3"/>
      <c r="R78" s="3"/>
      <c r="S78" s="3"/>
      <c r="V78" s="3"/>
      <c r="W78" s="3"/>
      <c r="X78" s="3"/>
      <c r="Y78" s="3"/>
      <c r="Z78" s="3"/>
    </row>
    <row r="79" spans="1:26" hidden="1" x14ac:dyDescent="0.25">
      <c r="A79" s="6"/>
      <c r="B79" s="29" t="s">
        <v>110</v>
      </c>
      <c r="C79" s="6"/>
      <c r="D79" s="23"/>
      <c r="E79" s="13">
        <f t="shared" si="9"/>
        <v>23946.666669999999</v>
      </c>
      <c r="F79" s="430">
        <f>5946.66667-3500-2500</f>
        <v>-53.333330000000387</v>
      </c>
      <c r="G79" s="431"/>
      <c r="H79" s="431"/>
      <c r="I79" s="431"/>
      <c r="J79" s="432"/>
      <c r="K79" s="13">
        <v>6000</v>
      </c>
      <c r="L79" s="13">
        <v>6000</v>
      </c>
      <c r="M79" s="13">
        <v>6000</v>
      </c>
      <c r="N79" s="13">
        <v>6000</v>
      </c>
      <c r="O79" s="6"/>
      <c r="P79" s="24"/>
      <c r="Q79" s="3"/>
      <c r="R79" s="3"/>
      <c r="S79" s="3"/>
      <c r="V79" s="3"/>
      <c r="W79" s="3"/>
      <c r="X79" s="3"/>
      <c r="Y79" s="3"/>
      <c r="Z79" s="3"/>
    </row>
    <row r="80" spans="1:26" ht="31.5" hidden="1" x14ac:dyDescent="0.25">
      <c r="A80" s="6"/>
      <c r="B80" s="23" t="s">
        <v>57</v>
      </c>
      <c r="C80" s="6"/>
      <c r="D80" s="23"/>
      <c r="E80" s="13"/>
      <c r="F80" s="430"/>
      <c r="G80" s="431"/>
      <c r="H80" s="431"/>
      <c r="I80" s="431"/>
      <c r="J80" s="432"/>
      <c r="K80" s="13"/>
      <c r="L80" s="13"/>
      <c r="M80" s="13"/>
      <c r="N80" s="13"/>
      <c r="O80" s="6"/>
      <c r="P80" s="24"/>
      <c r="Q80" s="3"/>
      <c r="R80" s="3"/>
      <c r="S80" s="3"/>
      <c r="V80" s="3"/>
      <c r="W80" s="3"/>
      <c r="X80" s="3"/>
      <c r="Y80" s="3"/>
      <c r="Z80" s="3"/>
    </row>
    <row r="81" spans="1:26" hidden="1" x14ac:dyDescent="0.25">
      <c r="A81" s="6"/>
      <c r="B81" s="30" t="s">
        <v>176</v>
      </c>
      <c r="C81" s="6"/>
      <c r="D81" s="23"/>
      <c r="E81" s="13">
        <f t="shared" ref="E81:E88" si="11">SUM(F81:N81)</f>
        <v>0</v>
      </c>
      <c r="F81" s="325"/>
      <c r="G81" s="326"/>
      <c r="H81" s="326"/>
      <c r="I81" s="326"/>
      <c r="J81" s="327"/>
      <c r="K81" s="13"/>
      <c r="L81" s="13"/>
      <c r="M81" s="13"/>
      <c r="N81" s="13"/>
      <c r="O81" s="6"/>
      <c r="P81" s="24"/>
      <c r="Q81" s="3"/>
      <c r="R81" s="3"/>
      <c r="S81" s="3"/>
      <c r="V81" s="3"/>
      <c r="W81" s="3"/>
      <c r="X81" s="3"/>
      <c r="Y81" s="3"/>
      <c r="Z81" s="3"/>
    </row>
    <row r="82" spans="1:26" hidden="1" x14ac:dyDescent="0.25">
      <c r="A82" s="6"/>
      <c r="B82" s="30" t="s">
        <v>58</v>
      </c>
      <c r="C82" s="6"/>
      <c r="D82" s="23"/>
      <c r="E82" s="13">
        <f t="shared" si="11"/>
        <v>70</v>
      </c>
      <c r="F82" s="430">
        <v>70</v>
      </c>
      <c r="G82" s="431"/>
      <c r="H82" s="431"/>
      <c r="I82" s="431"/>
      <c r="J82" s="432"/>
      <c r="K82" s="13"/>
      <c r="L82" s="13"/>
      <c r="M82" s="13"/>
      <c r="N82" s="13"/>
      <c r="O82" s="6"/>
      <c r="P82" s="24"/>
      <c r="Q82" s="3"/>
      <c r="R82" s="3"/>
      <c r="S82" s="3"/>
      <c r="V82" s="3"/>
      <c r="W82" s="3"/>
      <c r="X82" s="3"/>
      <c r="Y82" s="3"/>
      <c r="Z82" s="3"/>
    </row>
    <row r="83" spans="1:26" ht="31.5" hidden="1" x14ac:dyDescent="0.25">
      <c r="A83" s="6"/>
      <c r="B83" s="23" t="s">
        <v>59</v>
      </c>
      <c r="C83" s="6"/>
      <c r="D83" s="23"/>
      <c r="E83" s="13">
        <f t="shared" si="11"/>
        <v>0</v>
      </c>
      <c r="F83" s="430"/>
      <c r="G83" s="431"/>
      <c r="H83" s="431"/>
      <c r="I83" s="431"/>
      <c r="J83" s="432"/>
      <c r="K83" s="13"/>
      <c r="L83" s="13"/>
      <c r="M83" s="13"/>
      <c r="N83" s="13"/>
      <c r="O83" s="6"/>
      <c r="P83" s="24"/>
      <c r="Q83" s="3"/>
      <c r="R83" s="3"/>
      <c r="S83" s="3"/>
      <c r="V83" s="3"/>
      <c r="W83" s="3"/>
      <c r="X83" s="3"/>
      <c r="Y83" s="3"/>
      <c r="Z83" s="3"/>
    </row>
    <row r="84" spans="1:26" ht="37.9" hidden="1" customHeight="1" x14ac:dyDescent="0.25">
      <c r="A84" s="459" t="s">
        <v>60</v>
      </c>
      <c r="B84" s="458" t="s">
        <v>61</v>
      </c>
      <c r="C84" s="459" t="s">
        <v>91</v>
      </c>
      <c r="D84" s="23" t="s">
        <v>12</v>
      </c>
      <c r="E84" s="13">
        <f t="shared" si="11"/>
        <v>3959</v>
      </c>
      <c r="F84" s="430">
        <f>F85</f>
        <v>3015</v>
      </c>
      <c r="G84" s="431"/>
      <c r="H84" s="431"/>
      <c r="I84" s="431"/>
      <c r="J84" s="432"/>
      <c r="K84" s="13">
        <f>K85</f>
        <v>236</v>
      </c>
      <c r="L84" s="13">
        <f>L85</f>
        <v>236</v>
      </c>
      <c r="M84" s="13">
        <f>M85</f>
        <v>236</v>
      </c>
      <c r="N84" s="13">
        <f>N85</f>
        <v>236</v>
      </c>
      <c r="O84" s="459" t="s">
        <v>20</v>
      </c>
      <c r="P84" s="433" t="s">
        <v>62</v>
      </c>
      <c r="Q84" s="3"/>
      <c r="R84" s="3"/>
      <c r="S84" s="3"/>
      <c r="V84" s="3"/>
      <c r="W84" s="3"/>
      <c r="X84" s="3"/>
      <c r="Y84" s="3"/>
      <c r="Z84" s="3"/>
    </row>
    <row r="85" spans="1:26" ht="122.25" customHeight="1" x14ac:dyDescent="0.25">
      <c r="A85" s="459"/>
      <c r="B85" s="458"/>
      <c r="C85" s="459"/>
      <c r="D85" s="23" t="s">
        <v>14</v>
      </c>
      <c r="E85" s="13">
        <f t="shared" si="11"/>
        <v>3959</v>
      </c>
      <c r="F85" s="430">
        <f>SUM(F86:F90)</f>
        <v>3015</v>
      </c>
      <c r="G85" s="431"/>
      <c r="H85" s="431"/>
      <c r="I85" s="431"/>
      <c r="J85" s="432"/>
      <c r="K85" s="13">
        <f>SUM(K86:K90)</f>
        <v>236</v>
      </c>
      <c r="L85" s="13">
        <f>SUM(L86:L90)</f>
        <v>236</v>
      </c>
      <c r="M85" s="13">
        <f>SUM(M86:M90)</f>
        <v>236</v>
      </c>
      <c r="N85" s="13">
        <f>SUM(N86:N90)</f>
        <v>236</v>
      </c>
      <c r="O85" s="459"/>
      <c r="P85" s="433"/>
      <c r="Q85" s="3"/>
      <c r="R85" s="3"/>
      <c r="S85" s="3"/>
      <c r="V85" s="3"/>
      <c r="W85" s="3"/>
      <c r="X85" s="3"/>
      <c r="Y85" s="3"/>
      <c r="Z85" s="3"/>
    </row>
    <row r="86" spans="1:26" hidden="1" x14ac:dyDescent="0.25">
      <c r="A86" s="6"/>
      <c r="B86" s="23" t="s">
        <v>63</v>
      </c>
      <c r="C86" s="6"/>
      <c r="D86" s="23"/>
      <c r="E86" s="13">
        <f t="shared" si="11"/>
        <v>150</v>
      </c>
      <c r="F86" s="430">
        <v>150</v>
      </c>
      <c r="G86" s="431"/>
      <c r="H86" s="431"/>
      <c r="I86" s="431"/>
      <c r="J86" s="432"/>
      <c r="K86" s="13"/>
      <c r="L86" s="13"/>
      <c r="M86" s="13"/>
      <c r="N86" s="13"/>
      <c r="O86" s="6"/>
      <c r="P86" s="24"/>
      <c r="Q86" s="3"/>
      <c r="R86" s="3"/>
      <c r="S86" s="3"/>
      <c r="V86" s="3"/>
      <c r="W86" s="3"/>
      <c r="X86" s="3"/>
      <c r="Y86" s="3"/>
      <c r="Z86" s="3"/>
    </row>
    <row r="87" spans="1:26" hidden="1" x14ac:dyDescent="0.25">
      <c r="A87" s="6"/>
      <c r="B87" s="23" t="s">
        <v>64</v>
      </c>
      <c r="C87" s="6"/>
      <c r="D87" s="23"/>
      <c r="E87" s="13">
        <f t="shared" si="11"/>
        <v>0</v>
      </c>
      <c r="F87" s="430"/>
      <c r="G87" s="431"/>
      <c r="H87" s="431"/>
      <c r="I87" s="431"/>
      <c r="J87" s="432"/>
      <c r="K87" s="13"/>
      <c r="L87" s="13"/>
      <c r="M87" s="13"/>
      <c r="N87" s="13"/>
      <c r="O87" s="6"/>
      <c r="P87" s="24"/>
      <c r="Q87" s="3"/>
      <c r="R87" s="3"/>
      <c r="S87" s="3"/>
      <c r="V87" s="3"/>
      <c r="W87" s="3"/>
      <c r="X87" s="3"/>
      <c r="Y87" s="3"/>
      <c r="Z87" s="3"/>
    </row>
    <row r="88" spans="1:26" hidden="1" x14ac:dyDescent="0.25">
      <c r="A88" s="6"/>
      <c r="B88" s="30" t="s">
        <v>122</v>
      </c>
      <c r="C88" s="6"/>
      <c r="D88" s="23"/>
      <c r="E88" s="13">
        <f t="shared" si="11"/>
        <v>597</v>
      </c>
      <c r="F88" s="430">
        <f>8800-8203</f>
        <v>597</v>
      </c>
      <c r="G88" s="431"/>
      <c r="H88" s="431"/>
      <c r="I88" s="431"/>
      <c r="J88" s="432"/>
      <c r="K88" s="13"/>
      <c r="L88" s="13"/>
      <c r="M88" s="13"/>
      <c r="N88" s="13"/>
      <c r="O88" s="6"/>
      <c r="P88" s="24"/>
      <c r="Q88" s="3"/>
      <c r="R88" s="3"/>
      <c r="S88" s="3"/>
      <c r="V88" s="3"/>
      <c r="W88" s="3"/>
      <c r="X88" s="3"/>
      <c r="Y88" s="3"/>
      <c r="Z88" s="3"/>
    </row>
    <row r="89" spans="1:26" hidden="1" x14ac:dyDescent="0.25">
      <c r="A89" s="6"/>
      <c r="B89" s="30" t="s">
        <v>111</v>
      </c>
      <c r="C89" s="6"/>
      <c r="D89" s="23"/>
      <c r="E89" s="13"/>
      <c r="F89" s="430">
        <v>2100</v>
      </c>
      <c r="G89" s="431"/>
      <c r="H89" s="431"/>
      <c r="I89" s="431"/>
      <c r="J89" s="432"/>
      <c r="K89" s="13">
        <v>236</v>
      </c>
      <c r="L89" s="13">
        <v>236</v>
      </c>
      <c r="M89" s="13">
        <v>236</v>
      </c>
      <c r="N89" s="13">
        <v>236</v>
      </c>
      <c r="O89" s="6"/>
      <c r="P89" s="24"/>
      <c r="Q89" s="3"/>
      <c r="R89" s="3"/>
      <c r="S89" s="3"/>
      <c r="V89" s="3"/>
      <c r="W89" s="3"/>
      <c r="X89" s="3"/>
      <c r="Y89" s="3"/>
      <c r="Z89" s="3"/>
    </row>
    <row r="90" spans="1:26" hidden="1" x14ac:dyDescent="0.25">
      <c r="A90" s="6"/>
      <c r="B90" s="23" t="s">
        <v>88</v>
      </c>
      <c r="C90" s="6"/>
      <c r="D90" s="23"/>
      <c r="E90" s="13">
        <f>SUM(F90:N90)</f>
        <v>168</v>
      </c>
      <c r="F90" s="430">
        <v>168</v>
      </c>
      <c r="G90" s="431"/>
      <c r="H90" s="431"/>
      <c r="I90" s="431"/>
      <c r="J90" s="432"/>
      <c r="K90" s="13"/>
      <c r="L90" s="13"/>
      <c r="M90" s="13"/>
      <c r="N90" s="13"/>
      <c r="O90" s="6"/>
      <c r="P90" s="24"/>
      <c r="Q90" s="3"/>
      <c r="R90" s="3"/>
      <c r="S90" s="3"/>
      <c r="V90" s="3"/>
      <c r="W90" s="3"/>
      <c r="X90" s="3"/>
      <c r="Y90" s="3"/>
      <c r="Z90" s="3"/>
    </row>
    <row r="91" spans="1:26" ht="48" hidden="1" customHeight="1" x14ac:dyDescent="0.25">
      <c r="A91" s="459" t="s">
        <v>65</v>
      </c>
      <c r="B91" s="458" t="s">
        <v>66</v>
      </c>
      <c r="C91" s="459" t="s">
        <v>91</v>
      </c>
      <c r="D91" s="23" t="s">
        <v>12</v>
      </c>
      <c r="E91" s="13">
        <f>SUM(F91:N91)</f>
        <v>32671.74</v>
      </c>
      <c r="F91" s="430">
        <f>F92</f>
        <v>7971.7400000000007</v>
      </c>
      <c r="G91" s="431"/>
      <c r="H91" s="431"/>
      <c r="I91" s="431"/>
      <c r="J91" s="432"/>
      <c r="K91" s="13">
        <f>K92</f>
        <v>6175</v>
      </c>
      <c r="L91" s="13">
        <f>L92</f>
        <v>6175</v>
      </c>
      <c r="M91" s="13">
        <f>M92</f>
        <v>6175</v>
      </c>
      <c r="N91" s="13">
        <f>N92</f>
        <v>6175</v>
      </c>
      <c r="O91" s="459" t="s">
        <v>20</v>
      </c>
      <c r="P91" s="433" t="s">
        <v>67</v>
      </c>
      <c r="Q91" s="3"/>
      <c r="R91" s="3"/>
      <c r="S91" s="3"/>
      <c r="V91" s="3"/>
      <c r="W91" s="3"/>
      <c r="X91" s="3"/>
      <c r="Y91" s="3"/>
      <c r="Z91" s="3"/>
    </row>
    <row r="92" spans="1:26" ht="109.9" customHeight="1" x14ac:dyDescent="0.25">
      <c r="A92" s="459"/>
      <c r="B92" s="458"/>
      <c r="C92" s="459"/>
      <c r="D92" s="23" t="s">
        <v>14</v>
      </c>
      <c r="E92" s="13">
        <f>SUM(F92:N92)</f>
        <v>32671.74</v>
      </c>
      <c r="F92" s="430">
        <f>SUM(F93:F104)</f>
        <v>7971.7400000000007</v>
      </c>
      <c r="G92" s="431"/>
      <c r="H92" s="431"/>
      <c r="I92" s="431"/>
      <c r="J92" s="432"/>
      <c r="K92" s="13">
        <f>SUM(K93:K104)</f>
        <v>6175</v>
      </c>
      <c r="L92" s="13">
        <f>SUM(L93:L104)</f>
        <v>6175</v>
      </c>
      <c r="M92" s="13">
        <f>SUM(M93:M104)</f>
        <v>6175</v>
      </c>
      <c r="N92" s="13">
        <f>SUM(N93:N104)</f>
        <v>6175</v>
      </c>
      <c r="O92" s="459"/>
      <c r="P92" s="433"/>
      <c r="Q92" s="3"/>
      <c r="R92" s="3"/>
      <c r="S92" s="3"/>
      <c r="V92" s="3"/>
      <c r="W92" s="3"/>
      <c r="X92" s="3"/>
      <c r="Y92" s="3"/>
      <c r="Z92" s="3"/>
    </row>
    <row r="93" spans="1:26" ht="37.9" hidden="1" customHeight="1" x14ac:dyDescent="0.25">
      <c r="A93" s="6"/>
      <c r="B93" s="23" t="s">
        <v>68</v>
      </c>
      <c r="C93" s="6"/>
      <c r="D93" s="23"/>
      <c r="E93" s="13"/>
      <c r="F93" s="430">
        <v>125</v>
      </c>
      <c r="G93" s="431"/>
      <c r="H93" s="431"/>
      <c r="I93" s="431"/>
      <c r="J93" s="432"/>
      <c r="K93" s="13">
        <v>125</v>
      </c>
      <c r="L93" s="13">
        <v>125</v>
      </c>
      <c r="M93" s="13">
        <v>125</v>
      </c>
      <c r="N93" s="13">
        <v>125</v>
      </c>
      <c r="O93" s="6"/>
      <c r="P93" s="24"/>
      <c r="Q93" s="3"/>
      <c r="R93" s="3"/>
      <c r="S93" s="3"/>
      <c r="V93" s="3"/>
      <c r="W93" s="3"/>
      <c r="X93" s="3"/>
      <c r="Y93" s="3"/>
      <c r="Z93" s="3"/>
    </row>
    <row r="94" spans="1:26" ht="38.25" hidden="1" customHeight="1" x14ac:dyDescent="0.25">
      <c r="A94" s="6"/>
      <c r="B94" s="23" t="s">
        <v>89</v>
      </c>
      <c r="C94" s="6"/>
      <c r="D94" s="23"/>
      <c r="E94" s="13">
        <f>SUM(F94:N94)</f>
        <v>456.03000000000003</v>
      </c>
      <c r="F94" s="430">
        <v>91.206000000000003</v>
      </c>
      <c r="G94" s="431"/>
      <c r="H94" s="431"/>
      <c r="I94" s="431"/>
      <c r="J94" s="432"/>
      <c r="K94" s="13">
        <v>91.206000000000003</v>
      </c>
      <c r="L94" s="13">
        <v>91.206000000000003</v>
      </c>
      <c r="M94" s="13">
        <v>91.206000000000003</v>
      </c>
      <c r="N94" s="13">
        <v>91.206000000000003</v>
      </c>
      <c r="O94" s="25"/>
      <c r="P94" s="24"/>
      <c r="Q94" s="3"/>
      <c r="R94" s="3"/>
      <c r="S94" s="3"/>
      <c r="V94" s="3"/>
      <c r="W94" s="3"/>
      <c r="X94" s="3"/>
      <c r="Y94" s="3"/>
      <c r="Z94" s="3"/>
    </row>
    <row r="95" spans="1:26" ht="108.75" hidden="1" customHeight="1" x14ac:dyDescent="0.25">
      <c r="A95" s="6"/>
      <c r="B95" s="24" t="s">
        <v>101</v>
      </c>
      <c r="C95" s="6"/>
      <c r="D95" s="23"/>
      <c r="E95" s="13"/>
      <c r="F95" s="430">
        <v>1697.28</v>
      </c>
      <c r="G95" s="431"/>
      <c r="H95" s="431"/>
      <c r="I95" s="431"/>
      <c r="J95" s="432"/>
      <c r="K95" s="13">
        <v>1697.28</v>
      </c>
      <c r="L95" s="13">
        <v>1697.28</v>
      </c>
      <c r="M95" s="13">
        <v>1697.28</v>
      </c>
      <c r="N95" s="13">
        <v>1697.28</v>
      </c>
      <c r="O95" s="6"/>
      <c r="P95" s="24"/>
      <c r="Q95" s="3"/>
      <c r="R95" s="3"/>
      <c r="S95" s="3"/>
      <c r="V95" s="3"/>
      <c r="W95" s="3"/>
      <c r="X95" s="3"/>
      <c r="Y95" s="3"/>
      <c r="Z95" s="3"/>
    </row>
    <row r="96" spans="1:26" ht="18.75" hidden="1" customHeight="1" x14ac:dyDescent="0.25">
      <c r="A96" s="6"/>
      <c r="B96" s="30" t="s">
        <v>69</v>
      </c>
      <c r="C96" s="6"/>
      <c r="D96" s="23"/>
      <c r="E96" s="13">
        <f>SUM(F96:N96)</f>
        <v>3073.0399999999995</v>
      </c>
      <c r="F96" s="430">
        <v>614.4</v>
      </c>
      <c r="G96" s="431"/>
      <c r="H96" s="431"/>
      <c r="I96" s="431"/>
      <c r="J96" s="432"/>
      <c r="K96" s="13">
        <v>614.66</v>
      </c>
      <c r="L96" s="13">
        <v>614.66</v>
      </c>
      <c r="M96" s="13">
        <v>614.66</v>
      </c>
      <c r="N96" s="13">
        <v>614.66</v>
      </c>
      <c r="O96" s="6"/>
      <c r="P96" s="24"/>
      <c r="Q96" s="3"/>
      <c r="R96" s="3"/>
      <c r="S96" s="3"/>
      <c r="V96" s="3"/>
      <c r="W96" s="3"/>
      <c r="X96" s="3"/>
      <c r="Y96" s="3"/>
      <c r="Z96" s="3"/>
    </row>
    <row r="97" spans="1:26" ht="18.75" hidden="1" customHeight="1" x14ac:dyDescent="0.25">
      <c r="A97" s="6"/>
      <c r="B97" s="30" t="s">
        <v>70</v>
      </c>
      <c r="C97" s="6"/>
      <c r="D97" s="23"/>
      <c r="E97" s="13">
        <f>SUM(F97:N97)</f>
        <v>1650</v>
      </c>
      <c r="F97" s="430">
        <v>330</v>
      </c>
      <c r="G97" s="431"/>
      <c r="H97" s="431"/>
      <c r="I97" s="431"/>
      <c r="J97" s="432"/>
      <c r="K97" s="13">
        <v>330</v>
      </c>
      <c r="L97" s="13">
        <v>330</v>
      </c>
      <c r="M97" s="13">
        <v>330</v>
      </c>
      <c r="N97" s="13">
        <v>330</v>
      </c>
      <c r="O97" s="6"/>
      <c r="P97" s="24"/>
      <c r="Q97" s="3"/>
      <c r="R97" s="3"/>
      <c r="S97" s="3"/>
      <c r="V97" s="3"/>
      <c r="W97" s="3"/>
      <c r="X97" s="3"/>
      <c r="Y97" s="3"/>
      <c r="Z97" s="3"/>
    </row>
    <row r="98" spans="1:26" ht="138.75" hidden="1" customHeight="1" x14ac:dyDescent="0.25">
      <c r="A98" s="6"/>
      <c r="B98" s="30" t="s">
        <v>40</v>
      </c>
      <c r="C98" s="6"/>
      <c r="D98" s="23"/>
      <c r="E98" s="13">
        <f>SUM(F98:N98)</f>
        <v>9250</v>
      </c>
      <c r="F98" s="430">
        <v>1850</v>
      </c>
      <c r="G98" s="431"/>
      <c r="H98" s="431"/>
      <c r="I98" s="431"/>
      <c r="J98" s="432"/>
      <c r="K98" s="13">
        <v>1850</v>
      </c>
      <c r="L98" s="13">
        <v>1850</v>
      </c>
      <c r="M98" s="13">
        <v>1850</v>
      </c>
      <c r="N98" s="13">
        <v>1850</v>
      </c>
      <c r="O98" s="6"/>
      <c r="P98" s="24"/>
      <c r="Q98" s="3"/>
      <c r="R98" s="3"/>
      <c r="S98" s="3"/>
      <c r="V98" s="3"/>
      <c r="W98" s="3"/>
      <c r="X98" s="3"/>
      <c r="Y98" s="3"/>
      <c r="Z98" s="3"/>
    </row>
    <row r="99" spans="1:26" ht="28.5" hidden="1" customHeight="1" x14ac:dyDescent="0.25">
      <c r="A99" s="6"/>
      <c r="B99" s="30" t="s">
        <v>102</v>
      </c>
      <c r="C99" s="6"/>
      <c r="D99" s="23"/>
      <c r="E99" s="13">
        <f>SUM(F99:N99)</f>
        <v>950</v>
      </c>
      <c r="F99" s="430">
        <v>190</v>
      </c>
      <c r="G99" s="431"/>
      <c r="H99" s="431"/>
      <c r="I99" s="431"/>
      <c r="J99" s="432"/>
      <c r="K99" s="13">
        <v>190</v>
      </c>
      <c r="L99" s="13">
        <v>190</v>
      </c>
      <c r="M99" s="13">
        <v>190</v>
      </c>
      <c r="N99" s="13">
        <v>190</v>
      </c>
      <c r="O99" s="6"/>
      <c r="P99" s="24"/>
      <c r="Q99" s="3"/>
      <c r="R99" s="3"/>
      <c r="S99" s="3"/>
      <c r="V99" s="3"/>
      <c r="W99" s="3"/>
      <c r="X99" s="3"/>
      <c r="Y99" s="3"/>
      <c r="Z99" s="3"/>
    </row>
    <row r="100" spans="1:26" ht="28.5" hidden="1" customHeight="1" x14ac:dyDescent="0.25">
      <c r="A100" s="6"/>
      <c r="B100" s="30" t="s">
        <v>103</v>
      </c>
      <c r="C100" s="6"/>
      <c r="D100" s="23"/>
      <c r="E100" s="13"/>
      <c r="F100" s="430">
        <v>550</v>
      </c>
      <c r="G100" s="431"/>
      <c r="H100" s="431"/>
      <c r="I100" s="431"/>
      <c r="J100" s="432"/>
      <c r="K100" s="13">
        <v>550</v>
      </c>
      <c r="L100" s="13">
        <v>550</v>
      </c>
      <c r="M100" s="13">
        <v>550</v>
      </c>
      <c r="N100" s="13">
        <v>550</v>
      </c>
      <c r="O100" s="6"/>
      <c r="P100" s="24"/>
      <c r="Q100" s="3"/>
      <c r="R100" s="3"/>
      <c r="S100" s="3"/>
      <c r="V100" s="3"/>
      <c r="W100" s="3"/>
      <c r="X100" s="3"/>
      <c r="Y100" s="3"/>
      <c r="Z100" s="3"/>
    </row>
    <row r="101" spans="1:26" ht="28.5" hidden="1" customHeight="1" x14ac:dyDescent="0.25">
      <c r="A101" s="6"/>
      <c r="B101" s="30" t="s">
        <v>165</v>
      </c>
      <c r="C101" s="6"/>
      <c r="D101" s="23"/>
      <c r="E101" s="13"/>
      <c r="F101" s="430"/>
      <c r="G101" s="431"/>
      <c r="H101" s="431"/>
      <c r="I101" s="431"/>
      <c r="J101" s="432"/>
      <c r="K101" s="13"/>
      <c r="L101" s="13"/>
      <c r="M101" s="13"/>
      <c r="N101" s="13"/>
      <c r="O101" s="6"/>
      <c r="P101" s="24"/>
      <c r="Q101" s="3"/>
      <c r="R101" s="3"/>
      <c r="S101" s="3"/>
      <c r="V101" s="3"/>
      <c r="W101" s="3"/>
      <c r="X101" s="3"/>
      <c r="Y101" s="3"/>
      <c r="Z101" s="3"/>
    </row>
    <row r="102" spans="1:26" ht="37.9" hidden="1" customHeight="1" x14ac:dyDescent="0.25">
      <c r="A102" s="6"/>
      <c r="B102" s="23" t="s">
        <v>71</v>
      </c>
      <c r="C102" s="6"/>
      <c r="D102" s="23"/>
      <c r="E102" s="13">
        <f>SUM(F102:N102)</f>
        <v>1808.3349999999998</v>
      </c>
      <c r="F102" s="430">
        <f>361.667</f>
        <v>361.66699999999997</v>
      </c>
      <c r="G102" s="431"/>
      <c r="H102" s="431"/>
      <c r="I102" s="431"/>
      <c r="J102" s="432"/>
      <c r="K102" s="13">
        <v>361.66699999999997</v>
      </c>
      <c r="L102" s="13">
        <v>361.66699999999997</v>
      </c>
      <c r="M102" s="13">
        <v>361.66699999999997</v>
      </c>
      <c r="N102" s="13">
        <v>361.66699999999997</v>
      </c>
      <c r="O102" s="6"/>
      <c r="P102" s="24" t="s">
        <v>72</v>
      </c>
      <c r="Q102" s="3"/>
      <c r="R102" s="3"/>
      <c r="S102" s="3"/>
      <c r="V102" s="3"/>
      <c r="W102" s="3"/>
      <c r="X102" s="3"/>
      <c r="Y102" s="3"/>
      <c r="Z102" s="3"/>
    </row>
    <row r="103" spans="1:26" ht="18.75" hidden="1" customHeight="1" x14ac:dyDescent="0.25">
      <c r="A103" s="6"/>
      <c r="B103" s="23" t="s">
        <v>73</v>
      </c>
      <c r="C103" s="6"/>
      <c r="D103" s="23"/>
      <c r="E103" s="13"/>
      <c r="F103" s="430">
        <v>1797</v>
      </c>
      <c r="G103" s="431"/>
      <c r="H103" s="431"/>
      <c r="I103" s="431"/>
      <c r="J103" s="432"/>
      <c r="K103" s="13"/>
      <c r="L103" s="13"/>
      <c r="M103" s="13"/>
      <c r="N103" s="13"/>
      <c r="O103" s="6"/>
      <c r="P103" s="24"/>
      <c r="Q103" s="3"/>
      <c r="R103" s="3"/>
      <c r="S103" s="3"/>
      <c r="V103" s="3"/>
      <c r="W103" s="3"/>
      <c r="X103" s="3"/>
      <c r="Y103" s="3"/>
      <c r="Z103" s="3"/>
    </row>
    <row r="104" spans="1:26" ht="108.75" hidden="1" customHeight="1" x14ac:dyDescent="0.25">
      <c r="A104" s="6"/>
      <c r="B104" s="23" t="s">
        <v>74</v>
      </c>
      <c r="C104" s="6"/>
      <c r="D104" s="23"/>
      <c r="E104" s="13">
        <f>SUM(F104:N104)</f>
        <v>1825.9349999999999</v>
      </c>
      <c r="F104" s="430">
        <v>365.18700000000001</v>
      </c>
      <c r="G104" s="431"/>
      <c r="H104" s="431"/>
      <c r="I104" s="431"/>
      <c r="J104" s="432"/>
      <c r="K104" s="13">
        <v>365.18700000000001</v>
      </c>
      <c r="L104" s="13">
        <v>365.18700000000001</v>
      </c>
      <c r="M104" s="13">
        <v>365.18700000000001</v>
      </c>
      <c r="N104" s="13">
        <v>365.18700000000001</v>
      </c>
      <c r="O104" s="6"/>
      <c r="P104" s="24"/>
      <c r="Q104" s="3"/>
      <c r="R104" s="3"/>
      <c r="S104" s="3"/>
      <c r="V104" s="3"/>
      <c r="W104" s="3"/>
      <c r="X104" s="3"/>
      <c r="Y104" s="3"/>
      <c r="Z104" s="3"/>
    </row>
    <row r="105" spans="1:26" ht="85.5" hidden="1" customHeight="1" x14ac:dyDescent="0.25">
      <c r="A105" s="435">
        <v>4</v>
      </c>
      <c r="B105" s="467" t="s">
        <v>114</v>
      </c>
      <c r="C105" s="435" t="s">
        <v>91</v>
      </c>
      <c r="D105" s="337" t="s">
        <v>14</v>
      </c>
      <c r="E105" s="11">
        <f>SUM(F105:N105)</f>
        <v>0</v>
      </c>
      <c r="F105" s="325">
        <v>0</v>
      </c>
      <c r="G105" s="326"/>
      <c r="H105" s="326"/>
      <c r="I105" s="326"/>
      <c r="J105" s="327"/>
      <c r="K105" s="11">
        <v>0</v>
      </c>
      <c r="L105" s="11">
        <v>0</v>
      </c>
      <c r="M105" s="11">
        <v>0</v>
      </c>
      <c r="N105" s="11">
        <v>0</v>
      </c>
      <c r="O105" s="484"/>
      <c r="P105" s="433"/>
      <c r="Q105" s="3"/>
      <c r="R105" s="3"/>
      <c r="S105" s="3"/>
      <c r="V105" s="3"/>
      <c r="W105" s="3"/>
      <c r="X105" s="3"/>
      <c r="Y105" s="3"/>
      <c r="Z105" s="3"/>
    </row>
    <row r="106" spans="1:26" ht="38.25" hidden="1" customHeight="1" x14ac:dyDescent="0.25">
      <c r="A106" s="435"/>
      <c r="B106" s="467"/>
      <c r="C106" s="435"/>
      <c r="D106" s="337"/>
      <c r="E106" s="11">
        <v>0</v>
      </c>
      <c r="F106" s="461">
        <v>0</v>
      </c>
      <c r="G106" s="462"/>
      <c r="H106" s="462"/>
      <c r="I106" s="462"/>
      <c r="J106" s="463"/>
      <c r="K106" s="21">
        <v>0</v>
      </c>
      <c r="L106" s="21">
        <v>0</v>
      </c>
      <c r="M106" s="21">
        <v>0</v>
      </c>
      <c r="N106" s="21">
        <v>0</v>
      </c>
      <c r="O106" s="485"/>
      <c r="P106" s="433"/>
      <c r="Q106" s="3"/>
      <c r="R106" s="3"/>
      <c r="S106" s="3"/>
      <c r="V106" s="3"/>
      <c r="W106" s="3"/>
      <c r="X106" s="3"/>
      <c r="Y106" s="3"/>
      <c r="Z106" s="3"/>
    </row>
    <row r="107" spans="1:26" ht="36" hidden="1" customHeight="1" x14ac:dyDescent="0.25">
      <c r="A107" s="435"/>
      <c r="B107" s="467"/>
      <c r="C107" s="435"/>
      <c r="D107" s="337"/>
      <c r="E107" s="11">
        <v>0</v>
      </c>
      <c r="F107" s="461">
        <v>0</v>
      </c>
      <c r="G107" s="462"/>
      <c r="H107" s="462"/>
      <c r="I107" s="462"/>
      <c r="J107" s="463"/>
      <c r="K107" s="21">
        <v>0</v>
      </c>
      <c r="L107" s="21">
        <v>0</v>
      </c>
      <c r="M107" s="21">
        <v>0</v>
      </c>
      <c r="N107" s="21">
        <v>0</v>
      </c>
      <c r="O107" s="486"/>
      <c r="P107" s="433"/>
      <c r="Q107" s="3"/>
      <c r="R107" s="3"/>
      <c r="S107" s="3"/>
      <c r="V107" s="3"/>
      <c r="W107" s="3"/>
      <c r="X107" s="3"/>
      <c r="Y107" s="3"/>
      <c r="Z107" s="3"/>
    </row>
    <row r="108" spans="1:26" ht="75" hidden="1" customHeight="1" x14ac:dyDescent="0.25">
      <c r="A108" s="6" t="s">
        <v>76</v>
      </c>
      <c r="B108" s="23" t="s">
        <v>77</v>
      </c>
      <c r="C108" s="23" t="s">
        <v>91</v>
      </c>
      <c r="D108" s="23" t="s">
        <v>14</v>
      </c>
      <c r="E108" s="13">
        <v>0</v>
      </c>
      <c r="F108" s="475">
        <v>0</v>
      </c>
      <c r="G108" s="476"/>
      <c r="H108" s="476"/>
      <c r="I108" s="476"/>
      <c r="J108" s="477"/>
      <c r="K108" s="57">
        <v>0</v>
      </c>
      <c r="L108" s="57">
        <v>0</v>
      </c>
      <c r="M108" s="57">
        <v>0</v>
      </c>
      <c r="N108" s="57">
        <v>0</v>
      </c>
      <c r="O108" s="6" t="s">
        <v>75</v>
      </c>
      <c r="P108" s="24"/>
      <c r="Q108" s="3"/>
      <c r="R108" s="3"/>
      <c r="S108" s="3"/>
      <c r="V108" s="3"/>
      <c r="W108" s="3"/>
      <c r="X108" s="3"/>
      <c r="Y108" s="3"/>
      <c r="Z108" s="3"/>
    </row>
    <row r="109" spans="1:26" ht="49.5" customHeight="1" x14ac:dyDescent="0.25">
      <c r="A109" s="435">
        <v>4</v>
      </c>
      <c r="B109" s="467" t="s">
        <v>181</v>
      </c>
      <c r="C109" s="435" t="s">
        <v>91</v>
      </c>
      <c r="D109" s="20" t="s">
        <v>12</v>
      </c>
      <c r="E109" s="11">
        <f t="shared" ref="E109:E116" si="12">SUM(F109:N109)</f>
        <v>16336.84065</v>
      </c>
      <c r="F109" s="325">
        <f>SUM(F110:F112)</f>
        <v>11947.84065</v>
      </c>
      <c r="G109" s="326"/>
      <c r="H109" s="326"/>
      <c r="I109" s="326"/>
      <c r="J109" s="327"/>
      <c r="K109" s="11">
        <f>SUM(K110:K112)</f>
        <v>301</v>
      </c>
      <c r="L109" s="11">
        <f>SUM(L110:L112)</f>
        <v>3437</v>
      </c>
      <c r="M109" s="11">
        <f>SUM(M110:M112)</f>
        <v>651</v>
      </c>
      <c r="N109" s="11">
        <f>SUM(N110:N112)</f>
        <v>0</v>
      </c>
      <c r="O109" s="435"/>
      <c r="P109" s="433"/>
      <c r="Q109" s="3"/>
      <c r="R109" s="3"/>
      <c r="S109" s="3"/>
      <c r="T109" s="31"/>
      <c r="U109" s="31"/>
      <c r="V109" s="3"/>
      <c r="W109" s="3"/>
      <c r="X109" s="3"/>
      <c r="Y109" s="3"/>
      <c r="Z109" s="3"/>
    </row>
    <row r="110" spans="1:26" ht="47.25" x14ac:dyDescent="0.25">
      <c r="A110" s="435"/>
      <c r="B110" s="467"/>
      <c r="C110" s="435"/>
      <c r="D110" s="20" t="s">
        <v>78</v>
      </c>
      <c r="E110" s="11">
        <f t="shared" si="12"/>
        <v>8742.3195000000014</v>
      </c>
      <c r="F110" s="461">
        <f>F114+F121</f>
        <v>8742.3195000000014</v>
      </c>
      <c r="G110" s="462"/>
      <c r="H110" s="462"/>
      <c r="I110" s="462"/>
      <c r="J110" s="463"/>
      <c r="K110" s="21">
        <f t="shared" ref="K110:N112" si="13">K114+K121</f>
        <v>0</v>
      </c>
      <c r="L110" s="21">
        <f t="shared" si="13"/>
        <v>0</v>
      </c>
      <c r="M110" s="21">
        <f t="shared" si="13"/>
        <v>0</v>
      </c>
      <c r="N110" s="21">
        <f t="shared" si="13"/>
        <v>0</v>
      </c>
      <c r="O110" s="435"/>
      <c r="P110" s="433"/>
      <c r="Q110" s="3"/>
      <c r="R110" s="3"/>
      <c r="S110" s="3"/>
      <c r="T110" s="31"/>
      <c r="U110" s="31"/>
      <c r="V110" s="3"/>
      <c r="W110" s="3"/>
      <c r="X110" s="3"/>
      <c r="Y110" s="3"/>
      <c r="Z110" s="3"/>
    </row>
    <row r="111" spans="1:26" ht="84.75" customHeight="1" x14ac:dyDescent="0.25">
      <c r="A111" s="435"/>
      <c r="B111" s="467"/>
      <c r="C111" s="435"/>
      <c r="D111" s="20" t="s">
        <v>13</v>
      </c>
      <c r="E111" s="11">
        <f t="shared" si="12"/>
        <v>2914.1104999999998</v>
      </c>
      <c r="F111" s="461">
        <f>F115+F122</f>
        <v>2914.1104999999998</v>
      </c>
      <c r="G111" s="462"/>
      <c r="H111" s="462"/>
      <c r="I111" s="462"/>
      <c r="J111" s="463"/>
      <c r="K111" s="21">
        <f t="shared" si="13"/>
        <v>0</v>
      </c>
      <c r="L111" s="21">
        <f t="shared" si="13"/>
        <v>0</v>
      </c>
      <c r="M111" s="21">
        <f t="shared" si="13"/>
        <v>0</v>
      </c>
      <c r="N111" s="21">
        <f t="shared" si="13"/>
        <v>0</v>
      </c>
      <c r="O111" s="435"/>
      <c r="P111" s="433"/>
      <c r="Q111" s="3"/>
      <c r="R111" s="3"/>
      <c r="S111" s="3"/>
      <c r="T111" s="31"/>
      <c r="U111" s="31"/>
      <c r="V111" s="3"/>
      <c r="W111" s="3"/>
      <c r="X111" s="3"/>
      <c r="Y111" s="3"/>
      <c r="Z111" s="3"/>
    </row>
    <row r="112" spans="1:26" ht="82.5" customHeight="1" x14ac:dyDescent="0.25">
      <c r="A112" s="435"/>
      <c r="B112" s="467"/>
      <c r="C112" s="435"/>
      <c r="D112" s="20" t="s">
        <v>14</v>
      </c>
      <c r="E112" s="11">
        <f t="shared" si="12"/>
        <v>4680.4106499999998</v>
      </c>
      <c r="F112" s="461">
        <f>F116+F123</f>
        <v>291.41065000000003</v>
      </c>
      <c r="G112" s="462"/>
      <c r="H112" s="462"/>
      <c r="I112" s="462"/>
      <c r="J112" s="463"/>
      <c r="K112" s="21">
        <f>K116+K123</f>
        <v>301</v>
      </c>
      <c r="L112" s="21">
        <f t="shared" si="13"/>
        <v>3437</v>
      </c>
      <c r="M112" s="21">
        <f t="shared" si="13"/>
        <v>651</v>
      </c>
      <c r="N112" s="21">
        <f t="shared" si="13"/>
        <v>0</v>
      </c>
      <c r="O112" s="435"/>
      <c r="P112" s="433"/>
      <c r="Q112" s="3"/>
      <c r="R112" s="3"/>
      <c r="S112" s="3"/>
      <c r="T112" s="31"/>
      <c r="U112" s="31"/>
      <c r="V112" s="3"/>
      <c r="W112" s="3"/>
      <c r="X112" s="3"/>
      <c r="Y112" s="3"/>
      <c r="Z112" s="3"/>
    </row>
    <row r="113" spans="1:33" ht="17.649999999999999" customHeight="1" x14ac:dyDescent="0.25">
      <c r="A113" s="342" t="s">
        <v>139</v>
      </c>
      <c r="B113" s="458" t="s">
        <v>92</v>
      </c>
      <c r="C113" s="459" t="s">
        <v>91</v>
      </c>
      <c r="D113" s="23" t="s">
        <v>12</v>
      </c>
      <c r="E113" s="13">
        <f t="shared" si="12"/>
        <v>11947.840650000002</v>
      </c>
      <c r="F113" s="430">
        <f>F115+F116+F114</f>
        <v>11947.840650000002</v>
      </c>
      <c r="G113" s="431"/>
      <c r="H113" s="431"/>
      <c r="I113" s="431"/>
      <c r="J113" s="432"/>
      <c r="K113" s="13">
        <f>K115+K116+K114</f>
        <v>0</v>
      </c>
      <c r="L113" s="13">
        <f>L115+L116+L114</f>
        <v>0</v>
      </c>
      <c r="M113" s="13">
        <f>M115+M116+M114</f>
        <v>0</v>
      </c>
      <c r="N113" s="13">
        <f>N115+N116+N114</f>
        <v>0</v>
      </c>
      <c r="O113" s="459" t="s">
        <v>42</v>
      </c>
      <c r="P113" s="427" t="s">
        <v>109</v>
      </c>
      <c r="Q113" s="3"/>
      <c r="R113" s="3"/>
      <c r="S113" s="3"/>
      <c r="T113" s="31"/>
      <c r="U113" s="31"/>
      <c r="V113" s="3"/>
      <c r="W113" s="3"/>
      <c r="X113" s="3"/>
      <c r="Y113" s="3"/>
      <c r="Z113" s="3"/>
    </row>
    <row r="114" spans="1:33" ht="60.75" customHeight="1" x14ac:dyDescent="0.25">
      <c r="A114" s="343"/>
      <c r="B114" s="458"/>
      <c r="C114" s="459"/>
      <c r="D114" s="23" t="s">
        <v>78</v>
      </c>
      <c r="E114" s="13">
        <f t="shared" si="12"/>
        <v>8742.3195000000014</v>
      </c>
      <c r="F114" s="430">
        <f>9590.61-848.2905</f>
        <v>8742.3195000000014</v>
      </c>
      <c r="G114" s="431"/>
      <c r="H114" s="431"/>
      <c r="I114" s="431"/>
      <c r="J114" s="432"/>
      <c r="K114" s="13">
        <v>0</v>
      </c>
      <c r="L114" s="13">
        <v>0</v>
      </c>
      <c r="M114" s="13">
        <v>0</v>
      </c>
      <c r="N114" s="13">
        <v>0</v>
      </c>
      <c r="O114" s="459"/>
      <c r="P114" s="428"/>
      <c r="Q114" s="3"/>
      <c r="R114" s="3"/>
      <c r="S114" s="3"/>
      <c r="T114" s="31"/>
      <c r="U114" s="31"/>
      <c r="V114" s="3"/>
      <c r="W114" s="3"/>
      <c r="X114" s="3"/>
      <c r="Y114" s="3"/>
      <c r="Z114" s="3"/>
      <c r="AG114" s="2">
        <v>1159.32635</v>
      </c>
    </row>
    <row r="115" spans="1:33" ht="42.75" customHeight="1" x14ac:dyDescent="0.25">
      <c r="A115" s="343"/>
      <c r="B115" s="458"/>
      <c r="C115" s="459"/>
      <c r="D115" s="23" t="s">
        <v>13</v>
      </c>
      <c r="E115" s="13">
        <f t="shared" si="12"/>
        <v>2914.1104999999998</v>
      </c>
      <c r="F115" s="430">
        <f>3196.87-282.7595</f>
        <v>2914.1104999999998</v>
      </c>
      <c r="G115" s="431"/>
      <c r="H115" s="431"/>
      <c r="I115" s="431"/>
      <c r="J115" s="432"/>
      <c r="K115" s="32">
        <v>0</v>
      </c>
      <c r="L115" s="32">
        <v>0</v>
      </c>
      <c r="M115" s="32">
        <v>0</v>
      </c>
      <c r="N115" s="32">
        <v>0</v>
      </c>
      <c r="O115" s="459"/>
      <c r="P115" s="428"/>
      <c r="Q115" s="3"/>
      <c r="R115" s="3"/>
      <c r="S115" s="3"/>
      <c r="T115" s="31"/>
      <c r="U115" s="31"/>
      <c r="V115" s="3"/>
      <c r="W115" s="3"/>
      <c r="X115" s="3"/>
      <c r="Y115" s="3"/>
      <c r="Z115" s="3"/>
      <c r="AG115" s="3">
        <f>F113+AG114</f>
        <v>13107.167000000001</v>
      </c>
    </row>
    <row r="116" spans="1:33" ht="51" customHeight="1" x14ac:dyDescent="0.25">
      <c r="A116" s="343"/>
      <c r="B116" s="458"/>
      <c r="C116" s="459"/>
      <c r="D116" s="23" t="s">
        <v>14</v>
      </c>
      <c r="E116" s="13">
        <f t="shared" si="12"/>
        <v>291.41065000000003</v>
      </c>
      <c r="F116" s="430">
        <f>319.687-28.27635</f>
        <v>291.41065000000003</v>
      </c>
      <c r="G116" s="431"/>
      <c r="H116" s="431"/>
      <c r="I116" s="431"/>
      <c r="J116" s="432"/>
      <c r="K116" s="32">
        <v>0</v>
      </c>
      <c r="L116" s="32">
        <v>0</v>
      </c>
      <c r="M116" s="32">
        <v>0</v>
      </c>
      <c r="N116" s="32">
        <v>0</v>
      </c>
      <c r="O116" s="459"/>
      <c r="P116" s="428"/>
      <c r="Q116" s="3"/>
      <c r="R116" s="3"/>
      <c r="S116" s="3"/>
      <c r="T116" s="31"/>
      <c r="U116" s="31"/>
      <c r="V116" s="3"/>
      <c r="W116" s="3"/>
      <c r="X116" s="3"/>
      <c r="Y116" s="3"/>
      <c r="Z116" s="3"/>
    </row>
    <row r="117" spans="1:33" ht="46.35" customHeight="1" x14ac:dyDescent="0.25">
      <c r="A117" s="343"/>
      <c r="B117" s="427" t="s">
        <v>123</v>
      </c>
      <c r="C117" s="424" t="s">
        <v>124</v>
      </c>
      <c r="D117" s="424" t="s">
        <v>124</v>
      </c>
      <c r="E117" s="447" t="s">
        <v>5</v>
      </c>
      <c r="F117" s="447" t="s">
        <v>125</v>
      </c>
      <c r="G117" s="449" t="s">
        <v>126</v>
      </c>
      <c r="H117" s="449"/>
      <c r="I117" s="449"/>
      <c r="J117" s="449"/>
      <c r="K117" s="450">
        <v>2024</v>
      </c>
      <c r="L117" s="450">
        <v>2025</v>
      </c>
      <c r="M117" s="450">
        <v>2026</v>
      </c>
      <c r="N117" s="450">
        <v>2027</v>
      </c>
      <c r="O117" s="424" t="s">
        <v>124</v>
      </c>
      <c r="P117" s="428"/>
      <c r="Q117" s="3"/>
      <c r="R117" s="3"/>
      <c r="S117" s="3"/>
      <c r="T117" s="31"/>
      <c r="U117" s="31"/>
      <c r="V117" s="3"/>
      <c r="W117" s="3"/>
      <c r="X117" s="3"/>
      <c r="Y117" s="3"/>
      <c r="Z117" s="3"/>
    </row>
    <row r="118" spans="1:33" x14ac:dyDescent="0.25">
      <c r="A118" s="343"/>
      <c r="B118" s="428"/>
      <c r="C118" s="425"/>
      <c r="D118" s="425"/>
      <c r="E118" s="448"/>
      <c r="F118" s="448"/>
      <c r="G118" s="33" t="s">
        <v>127</v>
      </c>
      <c r="H118" s="33" t="s">
        <v>128</v>
      </c>
      <c r="I118" s="33" t="s">
        <v>129</v>
      </c>
      <c r="J118" s="33" t="s">
        <v>130</v>
      </c>
      <c r="K118" s="451"/>
      <c r="L118" s="451"/>
      <c r="M118" s="451"/>
      <c r="N118" s="451"/>
      <c r="O118" s="425"/>
      <c r="P118" s="428"/>
      <c r="Q118" s="3"/>
      <c r="R118" s="3"/>
      <c r="S118" s="3"/>
      <c r="T118" s="31"/>
      <c r="U118" s="31"/>
      <c r="V118" s="3"/>
      <c r="W118" s="3"/>
      <c r="X118" s="3"/>
      <c r="Y118" s="3"/>
      <c r="Z118" s="3"/>
    </row>
    <row r="119" spans="1:33" ht="36.75" customHeight="1" x14ac:dyDescent="0.25">
      <c r="A119" s="344"/>
      <c r="B119" s="429"/>
      <c r="C119" s="426"/>
      <c r="D119" s="426"/>
      <c r="E119" s="15">
        <v>7</v>
      </c>
      <c r="F119" s="7">
        <v>7</v>
      </c>
      <c r="G119" s="15">
        <v>3</v>
      </c>
      <c r="H119" s="15">
        <v>3</v>
      </c>
      <c r="I119" s="15">
        <v>3</v>
      </c>
      <c r="J119" s="15">
        <v>7</v>
      </c>
      <c r="K119" s="8" t="s">
        <v>131</v>
      </c>
      <c r="L119" s="8" t="s">
        <v>131</v>
      </c>
      <c r="M119" s="8" t="s">
        <v>131</v>
      </c>
      <c r="N119" s="8" t="s">
        <v>131</v>
      </c>
      <c r="O119" s="426"/>
      <c r="P119" s="429"/>
      <c r="Q119" s="3"/>
      <c r="R119" s="3"/>
      <c r="S119" s="3"/>
      <c r="T119" s="31"/>
      <c r="U119" s="31"/>
      <c r="V119" s="3"/>
      <c r="W119" s="3"/>
      <c r="X119" s="3"/>
      <c r="Y119" s="3"/>
      <c r="Z119" s="3"/>
    </row>
    <row r="120" spans="1:33" ht="18.75" customHeight="1" x14ac:dyDescent="0.25">
      <c r="A120" s="455" t="s">
        <v>140</v>
      </c>
      <c r="B120" s="458" t="s">
        <v>185</v>
      </c>
      <c r="C120" s="459" t="s">
        <v>91</v>
      </c>
      <c r="D120" s="23" t="s">
        <v>12</v>
      </c>
      <c r="E120" s="13">
        <f>SUM(F120:N120)</f>
        <v>4389</v>
      </c>
      <c r="F120" s="430">
        <f>F122+F123</f>
        <v>0</v>
      </c>
      <c r="G120" s="431"/>
      <c r="H120" s="431"/>
      <c r="I120" s="431"/>
      <c r="J120" s="432"/>
      <c r="K120" s="13">
        <v>301</v>
      </c>
      <c r="L120" s="13">
        <f>L122+L123</f>
        <v>3437</v>
      </c>
      <c r="M120" s="13">
        <f>M122+M123</f>
        <v>651</v>
      </c>
      <c r="N120" s="13">
        <f>N122+N123</f>
        <v>0</v>
      </c>
      <c r="O120" s="459" t="s">
        <v>42</v>
      </c>
      <c r="P120" s="427" t="s">
        <v>108</v>
      </c>
      <c r="Q120" s="3"/>
      <c r="R120" s="3"/>
      <c r="S120" s="3"/>
      <c r="T120" s="31"/>
      <c r="U120" s="31"/>
      <c r="V120" s="3"/>
      <c r="W120" s="3"/>
      <c r="X120" s="3"/>
      <c r="Y120" s="3"/>
      <c r="Z120" s="3"/>
    </row>
    <row r="121" spans="1:33" ht="63" customHeight="1" x14ac:dyDescent="0.25">
      <c r="A121" s="456"/>
      <c r="B121" s="458"/>
      <c r="C121" s="459"/>
      <c r="D121" s="23" t="s">
        <v>78</v>
      </c>
      <c r="E121" s="13">
        <f>SUM(F121:N121)</f>
        <v>0</v>
      </c>
      <c r="F121" s="430">
        <v>0</v>
      </c>
      <c r="G121" s="431"/>
      <c r="H121" s="431"/>
      <c r="I121" s="431"/>
      <c r="J121" s="432"/>
      <c r="K121" s="32">
        <v>0</v>
      </c>
      <c r="L121" s="32">
        <v>0</v>
      </c>
      <c r="M121" s="32">
        <v>0</v>
      </c>
      <c r="N121" s="32">
        <v>0</v>
      </c>
      <c r="O121" s="459"/>
      <c r="P121" s="428"/>
      <c r="Q121" s="3"/>
      <c r="R121" s="3"/>
      <c r="S121" s="3"/>
      <c r="T121" s="31"/>
      <c r="U121" s="31"/>
      <c r="V121" s="3"/>
      <c r="W121" s="3"/>
      <c r="X121" s="3"/>
      <c r="Y121" s="3"/>
      <c r="Z121" s="3"/>
    </row>
    <row r="122" spans="1:33" ht="61.5" customHeight="1" x14ac:dyDescent="0.25">
      <c r="A122" s="456"/>
      <c r="B122" s="458"/>
      <c r="C122" s="459"/>
      <c r="D122" s="23" t="s">
        <v>13</v>
      </c>
      <c r="E122" s="34">
        <f>SUM(F122:N122)</f>
        <v>0</v>
      </c>
      <c r="F122" s="464">
        <v>0</v>
      </c>
      <c r="G122" s="465"/>
      <c r="H122" s="465"/>
      <c r="I122" s="465"/>
      <c r="J122" s="466"/>
      <c r="K122" s="34">
        <v>0</v>
      </c>
      <c r="L122" s="34">
        <v>0</v>
      </c>
      <c r="M122" s="34">
        <v>0</v>
      </c>
      <c r="N122" s="35">
        <v>0</v>
      </c>
      <c r="O122" s="459"/>
      <c r="P122" s="428"/>
      <c r="Q122" s="3"/>
      <c r="R122" s="3"/>
      <c r="S122" s="3"/>
      <c r="T122" s="31"/>
      <c r="U122" s="31"/>
      <c r="V122" s="3"/>
      <c r="W122" s="3"/>
      <c r="X122" s="3"/>
      <c r="Y122" s="3"/>
      <c r="Z122" s="3"/>
    </row>
    <row r="123" spans="1:33" ht="276" customHeight="1" x14ac:dyDescent="0.25">
      <c r="A123" s="456"/>
      <c r="B123" s="458"/>
      <c r="C123" s="459"/>
      <c r="D123" s="23" t="s">
        <v>14</v>
      </c>
      <c r="E123" s="34">
        <f>SUM(F123:N123)</f>
        <v>4389</v>
      </c>
      <c r="F123" s="464">
        <v>0</v>
      </c>
      <c r="G123" s="465"/>
      <c r="H123" s="465"/>
      <c r="I123" s="465"/>
      <c r="J123" s="466"/>
      <c r="K123" s="35">
        <v>301</v>
      </c>
      <c r="L123" s="35">
        <v>3437</v>
      </c>
      <c r="M123" s="34">
        <v>651</v>
      </c>
      <c r="N123" s="35">
        <v>0</v>
      </c>
      <c r="O123" s="459"/>
      <c r="P123" s="428"/>
      <c r="Q123" s="3"/>
      <c r="R123" s="3"/>
      <c r="S123" s="3"/>
      <c r="T123" s="31"/>
      <c r="U123" s="31"/>
      <c r="V123" s="3"/>
      <c r="W123" s="3"/>
      <c r="X123" s="3"/>
      <c r="Y123" s="3"/>
      <c r="Z123" s="3"/>
    </row>
    <row r="124" spans="1:33" ht="39.4" customHeight="1" x14ac:dyDescent="0.25">
      <c r="A124" s="456"/>
      <c r="B124" s="427" t="s">
        <v>132</v>
      </c>
      <c r="C124" s="460" t="s">
        <v>124</v>
      </c>
      <c r="D124" s="352" t="s">
        <v>124</v>
      </c>
      <c r="E124" s="447" t="s">
        <v>5</v>
      </c>
      <c r="F124" s="447" t="s">
        <v>125</v>
      </c>
      <c r="G124" s="449" t="s">
        <v>126</v>
      </c>
      <c r="H124" s="449"/>
      <c r="I124" s="449"/>
      <c r="J124" s="449"/>
      <c r="K124" s="450">
        <v>2024</v>
      </c>
      <c r="L124" s="450">
        <v>2025</v>
      </c>
      <c r="M124" s="450">
        <v>2026</v>
      </c>
      <c r="N124" s="450">
        <v>2027</v>
      </c>
      <c r="O124" s="352" t="s">
        <v>124</v>
      </c>
      <c r="P124" s="428"/>
      <c r="Q124" s="3"/>
      <c r="R124" s="3"/>
      <c r="S124" s="3"/>
      <c r="T124" s="31"/>
      <c r="U124" s="31"/>
      <c r="V124" s="3"/>
      <c r="W124" s="3"/>
      <c r="X124" s="3"/>
      <c r="Y124" s="3"/>
      <c r="Z124" s="3"/>
    </row>
    <row r="125" spans="1:33" ht="43.5" customHeight="1" x14ac:dyDescent="0.25">
      <c r="A125" s="456"/>
      <c r="B125" s="428"/>
      <c r="C125" s="460"/>
      <c r="D125" s="353"/>
      <c r="E125" s="448"/>
      <c r="F125" s="448"/>
      <c r="G125" s="14" t="s">
        <v>127</v>
      </c>
      <c r="H125" s="14" t="s">
        <v>128</v>
      </c>
      <c r="I125" s="14" t="s">
        <v>129</v>
      </c>
      <c r="J125" s="14" t="s">
        <v>130</v>
      </c>
      <c r="K125" s="451"/>
      <c r="L125" s="451"/>
      <c r="M125" s="451"/>
      <c r="N125" s="451"/>
      <c r="O125" s="353"/>
      <c r="P125" s="428"/>
      <c r="Q125" s="3"/>
      <c r="R125" s="3"/>
      <c r="S125" s="3"/>
      <c r="T125" s="31"/>
      <c r="U125" s="31"/>
      <c r="V125" s="3"/>
      <c r="W125" s="3"/>
      <c r="X125" s="3"/>
      <c r="Y125" s="3"/>
      <c r="Z125" s="3"/>
    </row>
    <row r="126" spans="1:33" ht="96" customHeight="1" x14ac:dyDescent="0.25">
      <c r="A126" s="457"/>
      <c r="B126" s="429"/>
      <c r="C126" s="460"/>
      <c r="D126" s="354"/>
      <c r="E126" s="8">
        <v>25</v>
      </c>
      <c r="F126" s="8" t="s">
        <v>131</v>
      </c>
      <c r="G126" s="8" t="s">
        <v>131</v>
      </c>
      <c r="H126" s="8" t="s">
        <v>131</v>
      </c>
      <c r="I126" s="8" t="s">
        <v>131</v>
      </c>
      <c r="J126" s="8" t="s">
        <v>131</v>
      </c>
      <c r="K126" s="8">
        <v>3</v>
      </c>
      <c r="L126" s="8">
        <v>22</v>
      </c>
      <c r="M126" s="8" t="s">
        <v>131</v>
      </c>
      <c r="N126" s="8" t="s">
        <v>131</v>
      </c>
      <c r="O126" s="354"/>
      <c r="P126" s="429"/>
      <c r="Q126" s="3"/>
      <c r="R126" s="3"/>
      <c r="S126" s="3"/>
      <c r="T126" s="31"/>
      <c r="U126" s="31"/>
      <c r="V126" s="3"/>
      <c r="W126" s="3"/>
      <c r="X126" s="3"/>
      <c r="Y126" s="3"/>
      <c r="Z126" s="3"/>
    </row>
    <row r="127" spans="1:33" x14ac:dyDescent="0.25">
      <c r="A127" s="439" t="s">
        <v>105</v>
      </c>
      <c r="B127" s="440"/>
      <c r="C127" s="440"/>
      <c r="D127" s="19" t="s">
        <v>19</v>
      </c>
      <c r="E127" s="36">
        <f>SUM(F127:N127)</f>
        <v>238342.75113999998</v>
      </c>
      <c r="F127" s="325">
        <f>SUM(F128:F130)</f>
        <v>61936.563140000006</v>
      </c>
      <c r="G127" s="445"/>
      <c r="H127" s="445"/>
      <c r="I127" s="445"/>
      <c r="J127" s="446"/>
      <c r="K127" s="36">
        <f>SUM(K128:K130)</f>
        <v>43305.296999999999</v>
      </c>
      <c r="L127" s="36">
        <f>SUM(L128:L130)</f>
        <v>46441.296999999999</v>
      </c>
      <c r="M127" s="36">
        <f>SUM(M128:M130)</f>
        <v>43655.296999999999</v>
      </c>
      <c r="N127" s="36">
        <f>SUM(N128:N130)</f>
        <v>43004.296999999999</v>
      </c>
      <c r="O127" s="436"/>
      <c r="P127" s="427"/>
      <c r="Q127" s="3"/>
      <c r="R127" s="3"/>
      <c r="S127" s="3"/>
      <c r="T127" s="31"/>
      <c r="U127" s="31"/>
      <c r="V127" s="3"/>
      <c r="W127" s="3"/>
      <c r="X127" s="3"/>
      <c r="Y127" s="3"/>
      <c r="Z127" s="3"/>
    </row>
    <row r="128" spans="1:33" ht="47.25" x14ac:dyDescent="0.25">
      <c r="A128" s="441"/>
      <c r="B128" s="442"/>
      <c r="C128" s="442"/>
      <c r="D128" s="19" t="s">
        <v>78</v>
      </c>
      <c r="E128" s="36">
        <f>SUM(F128:N128)</f>
        <v>8742.3195000000014</v>
      </c>
      <c r="F128" s="325">
        <f>F110</f>
        <v>8742.3195000000014</v>
      </c>
      <c r="G128" s="326"/>
      <c r="H128" s="326"/>
      <c r="I128" s="326"/>
      <c r="J128" s="327"/>
      <c r="K128" s="36">
        <f t="shared" ref="K128:N129" si="14">K110</f>
        <v>0</v>
      </c>
      <c r="L128" s="36">
        <f t="shared" si="14"/>
        <v>0</v>
      </c>
      <c r="M128" s="36">
        <f t="shared" si="14"/>
        <v>0</v>
      </c>
      <c r="N128" s="36">
        <f t="shared" si="14"/>
        <v>0</v>
      </c>
      <c r="O128" s="437"/>
      <c r="P128" s="428"/>
      <c r="Q128" s="3"/>
      <c r="R128" s="3"/>
      <c r="S128" s="3"/>
      <c r="T128" s="31"/>
      <c r="U128" s="31"/>
      <c r="V128" s="3"/>
      <c r="W128" s="3"/>
      <c r="X128" s="3"/>
      <c r="Y128" s="3"/>
      <c r="Z128" s="3"/>
    </row>
    <row r="129" spans="1:26" ht="47.25" x14ac:dyDescent="0.25">
      <c r="A129" s="441"/>
      <c r="B129" s="442"/>
      <c r="C129" s="442"/>
      <c r="D129" s="20" t="s">
        <v>13</v>
      </c>
      <c r="E129" s="36">
        <f>SUM(F129:N129)</f>
        <v>2914.1104999999998</v>
      </c>
      <c r="F129" s="325">
        <f>F111</f>
        <v>2914.1104999999998</v>
      </c>
      <c r="G129" s="326"/>
      <c r="H129" s="326"/>
      <c r="I129" s="326"/>
      <c r="J129" s="327"/>
      <c r="K129" s="36">
        <f t="shared" si="14"/>
        <v>0</v>
      </c>
      <c r="L129" s="36">
        <f>L111</f>
        <v>0</v>
      </c>
      <c r="M129" s="36">
        <f t="shared" si="14"/>
        <v>0</v>
      </c>
      <c r="N129" s="36">
        <f t="shared" si="14"/>
        <v>0</v>
      </c>
      <c r="O129" s="437"/>
      <c r="P129" s="428"/>
      <c r="Q129" s="3"/>
      <c r="R129" s="3"/>
      <c r="S129" s="3"/>
      <c r="T129" s="31"/>
      <c r="U129" s="31"/>
      <c r="V129" s="3"/>
      <c r="W129" s="3"/>
      <c r="X129" s="3"/>
      <c r="Y129" s="3"/>
      <c r="Z129" s="3"/>
    </row>
    <row r="130" spans="1:26" ht="57" customHeight="1" x14ac:dyDescent="0.25">
      <c r="A130" s="443"/>
      <c r="B130" s="444"/>
      <c r="C130" s="444"/>
      <c r="D130" s="20" t="s">
        <v>14</v>
      </c>
      <c r="E130" s="36">
        <f>SUM(F130:N130)</f>
        <v>226686.32113999999</v>
      </c>
      <c r="F130" s="325">
        <f>F112+F105+F70+F60+F33</f>
        <v>50280.133140000005</v>
      </c>
      <c r="G130" s="326"/>
      <c r="H130" s="326"/>
      <c r="I130" s="326"/>
      <c r="J130" s="327"/>
      <c r="K130" s="36">
        <f>K112+K105+K70+K60+K33</f>
        <v>43305.296999999999</v>
      </c>
      <c r="L130" s="36">
        <f>L112+L105+L70+L60+L33</f>
        <v>46441.296999999999</v>
      </c>
      <c r="M130" s="36">
        <f>M112+M105+M70+M60+M33</f>
        <v>43655.296999999999</v>
      </c>
      <c r="N130" s="36">
        <f>N112+N105+N70+N60+N33</f>
        <v>43004.296999999999</v>
      </c>
      <c r="O130" s="438"/>
      <c r="P130" s="429"/>
      <c r="Q130" s="3"/>
      <c r="R130" s="3"/>
      <c r="S130" s="3"/>
      <c r="T130" s="31"/>
      <c r="U130" s="31"/>
      <c r="V130" s="3"/>
      <c r="W130" s="3"/>
      <c r="X130" s="3"/>
      <c r="Y130" s="3"/>
      <c r="Z130" s="3"/>
    </row>
    <row r="131" spans="1:26" ht="27.2" customHeight="1" x14ac:dyDescent="0.25">
      <c r="A131" s="417" t="s">
        <v>136</v>
      </c>
      <c r="B131" s="418"/>
      <c r="C131" s="418"/>
      <c r="D131" s="418"/>
      <c r="E131" s="418"/>
      <c r="F131" s="418"/>
      <c r="G131" s="418"/>
      <c r="H131" s="418"/>
      <c r="I131" s="418"/>
      <c r="J131" s="418"/>
      <c r="K131" s="418"/>
      <c r="L131" s="418"/>
      <c r="M131" s="418"/>
      <c r="N131" s="418"/>
      <c r="O131" s="419"/>
      <c r="P131" s="24"/>
      <c r="Q131" s="3"/>
      <c r="R131" s="3"/>
      <c r="S131" s="3"/>
      <c r="T131" s="31"/>
      <c r="U131" s="31"/>
      <c r="V131" s="3"/>
      <c r="W131" s="3"/>
      <c r="X131" s="3"/>
      <c r="Y131" s="3"/>
      <c r="Z131" s="3"/>
    </row>
    <row r="132" spans="1:26" ht="39" customHeight="1" x14ac:dyDescent="0.25">
      <c r="A132" s="434" t="s">
        <v>11</v>
      </c>
      <c r="B132" s="337" t="s">
        <v>93</v>
      </c>
      <c r="C132" s="435" t="s">
        <v>91</v>
      </c>
      <c r="D132" s="20" t="s">
        <v>12</v>
      </c>
      <c r="E132" s="36">
        <f t="shared" ref="E132:E143" si="15">SUM(F132:N132)</f>
        <v>2125025.0646799998</v>
      </c>
      <c r="F132" s="325">
        <f>F133+F134</f>
        <v>441173.06468000001</v>
      </c>
      <c r="G132" s="326"/>
      <c r="H132" s="326"/>
      <c r="I132" s="326"/>
      <c r="J132" s="327"/>
      <c r="K132" s="36">
        <f>K133+K134</f>
        <v>420963</v>
      </c>
      <c r="L132" s="36">
        <f>L133+L134</f>
        <v>420963</v>
      </c>
      <c r="M132" s="36">
        <f>M133+M134</f>
        <v>420963</v>
      </c>
      <c r="N132" s="36">
        <f>N133+N134</f>
        <v>420963</v>
      </c>
      <c r="O132" s="435"/>
      <c r="P132" s="433"/>
      <c r="Q132" s="3"/>
      <c r="R132" s="3"/>
      <c r="S132" s="3"/>
      <c r="T132" s="31"/>
      <c r="U132" s="31"/>
      <c r="V132" s="3"/>
      <c r="W132" s="3"/>
      <c r="X132" s="3"/>
      <c r="Y132" s="3"/>
      <c r="Z132" s="3"/>
    </row>
    <row r="133" spans="1:26" ht="50.25" customHeight="1" x14ac:dyDescent="0.25">
      <c r="A133" s="434"/>
      <c r="B133" s="337"/>
      <c r="C133" s="435"/>
      <c r="D133" s="20" t="s">
        <v>13</v>
      </c>
      <c r="E133" s="36">
        <f t="shared" si="15"/>
        <v>0</v>
      </c>
      <c r="F133" s="325">
        <f t="shared" ref="F133:N134" si="16">F136+F139</f>
        <v>0</v>
      </c>
      <c r="G133" s="326"/>
      <c r="H133" s="326"/>
      <c r="I133" s="326"/>
      <c r="J133" s="327"/>
      <c r="K133" s="36">
        <f t="shared" si="16"/>
        <v>0</v>
      </c>
      <c r="L133" s="36">
        <f t="shared" si="16"/>
        <v>0</v>
      </c>
      <c r="M133" s="36">
        <f t="shared" si="16"/>
        <v>0</v>
      </c>
      <c r="N133" s="36">
        <f t="shared" si="16"/>
        <v>0</v>
      </c>
      <c r="O133" s="435"/>
      <c r="P133" s="433"/>
      <c r="Q133" s="3"/>
      <c r="R133" s="3"/>
      <c r="S133" s="3"/>
      <c r="T133" s="31"/>
      <c r="U133" s="31"/>
      <c r="V133" s="3"/>
      <c r="W133" s="3"/>
      <c r="X133" s="3"/>
      <c r="Y133" s="3"/>
      <c r="Z133" s="3"/>
    </row>
    <row r="134" spans="1:26" ht="47.25" x14ac:dyDescent="0.25">
      <c r="A134" s="434"/>
      <c r="B134" s="337"/>
      <c r="C134" s="435"/>
      <c r="D134" s="20" t="s">
        <v>14</v>
      </c>
      <c r="E134" s="36">
        <f t="shared" si="15"/>
        <v>2125025.0646799998</v>
      </c>
      <c r="F134" s="325">
        <f t="shared" si="16"/>
        <v>441173.06468000001</v>
      </c>
      <c r="G134" s="326"/>
      <c r="H134" s="326"/>
      <c r="I134" s="326"/>
      <c r="J134" s="327"/>
      <c r="K134" s="36">
        <f t="shared" si="16"/>
        <v>420963</v>
      </c>
      <c r="L134" s="36">
        <f t="shared" si="16"/>
        <v>420963</v>
      </c>
      <c r="M134" s="36">
        <f t="shared" si="16"/>
        <v>420963</v>
      </c>
      <c r="N134" s="36">
        <f t="shared" si="16"/>
        <v>420963</v>
      </c>
      <c r="O134" s="435"/>
      <c r="P134" s="433"/>
      <c r="Q134" s="3"/>
      <c r="R134" s="3"/>
      <c r="S134" s="3"/>
      <c r="T134" s="31"/>
      <c r="U134" s="31"/>
      <c r="V134" s="3"/>
      <c r="W134" s="3"/>
      <c r="X134" s="3"/>
      <c r="Y134" s="3"/>
      <c r="Z134" s="3"/>
    </row>
    <row r="135" spans="1:26" ht="37.9" customHeight="1" x14ac:dyDescent="0.25">
      <c r="A135" s="342" t="s">
        <v>21</v>
      </c>
      <c r="B135" s="427" t="s">
        <v>95</v>
      </c>
      <c r="C135" s="424" t="s">
        <v>91</v>
      </c>
      <c r="D135" s="23" t="s">
        <v>12</v>
      </c>
      <c r="E135" s="36">
        <f t="shared" si="15"/>
        <v>1855591.19704</v>
      </c>
      <c r="F135" s="430">
        <f>F136+F137</f>
        <v>373923.19704</v>
      </c>
      <c r="G135" s="431"/>
      <c r="H135" s="431"/>
      <c r="I135" s="431"/>
      <c r="J135" s="432"/>
      <c r="K135" s="33">
        <f>K136+K137</f>
        <v>370417</v>
      </c>
      <c r="L135" s="33">
        <f>L136+L137</f>
        <v>370417</v>
      </c>
      <c r="M135" s="33">
        <f>M136+M137</f>
        <v>370417</v>
      </c>
      <c r="N135" s="33">
        <f>N136+N137</f>
        <v>370417</v>
      </c>
      <c r="O135" s="424" t="s">
        <v>107</v>
      </c>
      <c r="P135" s="427" t="s">
        <v>135</v>
      </c>
      <c r="Q135" s="3"/>
      <c r="R135" s="3"/>
      <c r="S135" s="3"/>
      <c r="T135" s="31"/>
      <c r="U135" s="31"/>
      <c r="V135" s="3"/>
      <c r="W135" s="3"/>
      <c r="X135" s="3"/>
      <c r="Y135" s="3"/>
      <c r="Z135" s="3"/>
    </row>
    <row r="136" spans="1:26" ht="37.9" customHeight="1" x14ac:dyDescent="0.25">
      <c r="A136" s="343"/>
      <c r="B136" s="428"/>
      <c r="C136" s="425"/>
      <c r="D136" s="23" t="s">
        <v>13</v>
      </c>
      <c r="E136" s="36">
        <f t="shared" si="15"/>
        <v>0</v>
      </c>
      <c r="F136" s="430">
        <v>0</v>
      </c>
      <c r="G136" s="431"/>
      <c r="H136" s="431"/>
      <c r="I136" s="431"/>
      <c r="J136" s="432"/>
      <c r="K136" s="33">
        <v>0</v>
      </c>
      <c r="L136" s="33">
        <v>0</v>
      </c>
      <c r="M136" s="33">
        <v>0</v>
      </c>
      <c r="N136" s="33">
        <v>0</v>
      </c>
      <c r="O136" s="425"/>
      <c r="P136" s="428"/>
      <c r="Q136" s="3"/>
      <c r="R136" s="3"/>
      <c r="S136" s="3"/>
      <c r="T136" s="31"/>
      <c r="U136" s="31"/>
      <c r="V136" s="3"/>
      <c r="W136" s="3"/>
      <c r="X136" s="3"/>
      <c r="Y136" s="3"/>
      <c r="Z136" s="3"/>
    </row>
    <row r="137" spans="1:26" ht="79.5" customHeight="1" x14ac:dyDescent="0.25">
      <c r="A137" s="344"/>
      <c r="B137" s="429"/>
      <c r="C137" s="426"/>
      <c r="D137" s="23" t="s">
        <v>14</v>
      </c>
      <c r="E137" s="36">
        <f t="shared" si="15"/>
        <v>1855591.19704</v>
      </c>
      <c r="F137" s="430">
        <v>373923.19704</v>
      </c>
      <c r="G137" s="431"/>
      <c r="H137" s="431"/>
      <c r="I137" s="431"/>
      <c r="J137" s="432"/>
      <c r="K137" s="33">
        <v>370417</v>
      </c>
      <c r="L137" s="33">
        <v>370417</v>
      </c>
      <c r="M137" s="33">
        <v>370417</v>
      </c>
      <c r="N137" s="33">
        <v>370417</v>
      </c>
      <c r="O137" s="426"/>
      <c r="P137" s="429"/>
      <c r="Q137" s="3"/>
      <c r="R137" s="3"/>
      <c r="S137" s="3"/>
      <c r="T137" s="31"/>
      <c r="U137" s="31"/>
      <c r="V137" s="3"/>
      <c r="W137" s="3"/>
      <c r="X137" s="3"/>
      <c r="Y137" s="3"/>
      <c r="Z137" s="3"/>
    </row>
    <row r="138" spans="1:26" ht="37.9" customHeight="1" x14ac:dyDescent="0.25">
      <c r="A138" s="342" t="s">
        <v>94</v>
      </c>
      <c r="B138" s="427" t="s">
        <v>96</v>
      </c>
      <c r="C138" s="424" t="s">
        <v>91</v>
      </c>
      <c r="D138" s="23" t="s">
        <v>12</v>
      </c>
      <c r="E138" s="36">
        <f t="shared" si="15"/>
        <v>269433.86764000001</v>
      </c>
      <c r="F138" s="430">
        <f>F139+F140</f>
        <v>67249.867639999997</v>
      </c>
      <c r="G138" s="431"/>
      <c r="H138" s="431"/>
      <c r="I138" s="431"/>
      <c r="J138" s="432"/>
      <c r="K138" s="33">
        <f>K139+K140</f>
        <v>50546</v>
      </c>
      <c r="L138" s="33">
        <f>L139+L140</f>
        <v>50546</v>
      </c>
      <c r="M138" s="33">
        <f>M139+M140</f>
        <v>50546</v>
      </c>
      <c r="N138" s="33">
        <f>N139+N140</f>
        <v>50546</v>
      </c>
      <c r="O138" s="424" t="s">
        <v>107</v>
      </c>
      <c r="P138" s="427" t="s">
        <v>79</v>
      </c>
      <c r="Q138" s="3"/>
      <c r="R138" s="3"/>
      <c r="S138" s="3"/>
      <c r="T138" s="31"/>
      <c r="U138" s="31"/>
      <c r="V138" s="3"/>
      <c r="W138" s="3"/>
      <c r="X138" s="3"/>
      <c r="Y138" s="3"/>
      <c r="Z138" s="3"/>
    </row>
    <row r="139" spans="1:26" ht="75.75" customHeight="1" x14ac:dyDescent="0.25">
      <c r="A139" s="343"/>
      <c r="B139" s="428"/>
      <c r="C139" s="425"/>
      <c r="D139" s="23" t="s">
        <v>13</v>
      </c>
      <c r="E139" s="36">
        <f t="shared" si="15"/>
        <v>0</v>
      </c>
      <c r="F139" s="430">
        <v>0</v>
      </c>
      <c r="G139" s="431"/>
      <c r="H139" s="431"/>
      <c r="I139" s="431"/>
      <c r="J139" s="432"/>
      <c r="K139" s="33">
        <v>0</v>
      </c>
      <c r="L139" s="33">
        <v>0</v>
      </c>
      <c r="M139" s="33">
        <v>0</v>
      </c>
      <c r="N139" s="33">
        <v>0</v>
      </c>
      <c r="O139" s="425"/>
      <c r="P139" s="428"/>
      <c r="Q139" s="3"/>
      <c r="R139" s="3"/>
      <c r="S139" s="3"/>
      <c r="T139" s="31"/>
      <c r="U139" s="31"/>
      <c r="V139" s="3"/>
      <c r="W139" s="3"/>
      <c r="X139" s="3"/>
      <c r="Y139" s="3"/>
      <c r="Z139" s="3"/>
    </row>
    <row r="140" spans="1:26" ht="82.5" customHeight="1" x14ac:dyDescent="0.25">
      <c r="A140" s="344"/>
      <c r="B140" s="429"/>
      <c r="C140" s="426"/>
      <c r="D140" s="23" t="s">
        <v>14</v>
      </c>
      <c r="E140" s="36">
        <f t="shared" si="15"/>
        <v>269433.86764000001</v>
      </c>
      <c r="F140" s="430">
        <v>67249.867639999997</v>
      </c>
      <c r="G140" s="431"/>
      <c r="H140" s="431"/>
      <c r="I140" s="431"/>
      <c r="J140" s="432"/>
      <c r="K140" s="33">
        <f>50401+145</f>
        <v>50546</v>
      </c>
      <c r="L140" s="33">
        <f>50401+145</f>
        <v>50546</v>
      </c>
      <c r="M140" s="33">
        <f>50401+145</f>
        <v>50546</v>
      </c>
      <c r="N140" s="33">
        <f>50401+145</f>
        <v>50546</v>
      </c>
      <c r="O140" s="426"/>
      <c r="P140" s="429"/>
      <c r="Q140" s="3"/>
      <c r="R140" s="3"/>
      <c r="S140" s="3"/>
      <c r="T140" s="31"/>
      <c r="U140" s="31"/>
      <c r="V140" s="3"/>
      <c r="W140" s="3"/>
      <c r="X140" s="3"/>
      <c r="Y140" s="3"/>
      <c r="Z140" s="3"/>
    </row>
    <row r="141" spans="1:26" x14ac:dyDescent="0.25">
      <c r="A141" s="337" t="s">
        <v>112</v>
      </c>
      <c r="B141" s="337"/>
      <c r="C141" s="337"/>
      <c r="D141" s="19" t="s">
        <v>19</v>
      </c>
      <c r="E141" s="36">
        <f t="shared" si="15"/>
        <v>2125025.0646799998</v>
      </c>
      <c r="F141" s="325">
        <f>SUM(F142:F143)</f>
        <v>441173.06468000001</v>
      </c>
      <c r="G141" s="326"/>
      <c r="H141" s="326"/>
      <c r="I141" s="326"/>
      <c r="J141" s="327"/>
      <c r="K141" s="11">
        <f>SUM(K142:K143)</f>
        <v>420963</v>
      </c>
      <c r="L141" s="11">
        <f>SUM(L142:L143)</f>
        <v>420963</v>
      </c>
      <c r="M141" s="11">
        <f>SUM(M142:M143)</f>
        <v>420963</v>
      </c>
      <c r="N141" s="11">
        <f>SUM(N142:N143)</f>
        <v>420963</v>
      </c>
      <c r="O141" s="422"/>
      <c r="P141" s="423"/>
      <c r="Q141" s="3"/>
      <c r="R141" s="3"/>
      <c r="S141" s="3"/>
      <c r="T141" s="31"/>
      <c r="U141" s="31"/>
      <c r="V141" s="3"/>
      <c r="W141" s="3"/>
      <c r="X141" s="3"/>
      <c r="Y141" s="3"/>
      <c r="Z141" s="3"/>
    </row>
    <row r="142" spans="1:26" ht="47.25" x14ac:dyDescent="0.25">
      <c r="A142" s="337"/>
      <c r="B142" s="337"/>
      <c r="C142" s="337"/>
      <c r="D142" s="20" t="s">
        <v>13</v>
      </c>
      <c r="E142" s="36">
        <f t="shared" si="15"/>
        <v>0</v>
      </c>
      <c r="F142" s="325">
        <f>F133</f>
        <v>0</v>
      </c>
      <c r="G142" s="326"/>
      <c r="H142" s="326"/>
      <c r="I142" s="326"/>
      <c r="J142" s="327"/>
      <c r="K142" s="11">
        <f t="shared" ref="K142:N143" si="17">K133</f>
        <v>0</v>
      </c>
      <c r="L142" s="11">
        <f t="shared" si="17"/>
        <v>0</v>
      </c>
      <c r="M142" s="11">
        <f t="shared" si="17"/>
        <v>0</v>
      </c>
      <c r="N142" s="11">
        <f t="shared" si="17"/>
        <v>0</v>
      </c>
      <c r="O142" s="422"/>
      <c r="P142" s="423"/>
      <c r="Q142" s="3"/>
      <c r="R142" s="3"/>
      <c r="S142" s="3"/>
      <c r="T142" s="31"/>
      <c r="U142" s="31"/>
      <c r="V142" s="3"/>
      <c r="W142" s="3"/>
      <c r="X142" s="3"/>
      <c r="Y142" s="3"/>
      <c r="Z142" s="3"/>
    </row>
    <row r="143" spans="1:26" ht="47.25" x14ac:dyDescent="0.25">
      <c r="A143" s="337"/>
      <c r="B143" s="337"/>
      <c r="C143" s="337"/>
      <c r="D143" s="20" t="s">
        <v>14</v>
      </c>
      <c r="E143" s="36">
        <f t="shared" si="15"/>
        <v>2125025.0646799998</v>
      </c>
      <c r="F143" s="325">
        <f>F134</f>
        <v>441173.06468000001</v>
      </c>
      <c r="G143" s="326"/>
      <c r="H143" s="326"/>
      <c r="I143" s="326"/>
      <c r="J143" s="327"/>
      <c r="K143" s="11">
        <f t="shared" si="17"/>
        <v>420963</v>
      </c>
      <c r="L143" s="11">
        <f t="shared" si="17"/>
        <v>420963</v>
      </c>
      <c r="M143" s="11">
        <f t="shared" si="17"/>
        <v>420963</v>
      </c>
      <c r="N143" s="11">
        <f t="shared" si="17"/>
        <v>420963</v>
      </c>
      <c r="O143" s="422"/>
      <c r="P143" s="423"/>
      <c r="Q143" s="3"/>
      <c r="R143" s="3"/>
      <c r="S143" s="3"/>
      <c r="T143" s="31"/>
      <c r="U143" s="31"/>
      <c r="V143" s="3"/>
      <c r="W143" s="3"/>
      <c r="X143" s="3"/>
      <c r="Y143" s="3"/>
      <c r="Z143" s="3"/>
    </row>
    <row r="144" spans="1:26" ht="30.75" customHeight="1" x14ac:dyDescent="0.25">
      <c r="A144" s="417" t="s">
        <v>141</v>
      </c>
      <c r="B144" s="418"/>
      <c r="C144" s="418"/>
      <c r="D144" s="418"/>
      <c r="E144" s="418"/>
      <c r="F144" s="418"/>
      <c r="G144" s="418"/>
      <c r="H144" s="418"/>
      <c r="I144" s="418"/>
      <c r="J144" s="418"/>
      <c r="K144" s="418"/>
      <c r="L144" s="418"/>
      <c r="M144" s="418"/>
      <c r="N144" s="418"/>
      <c r="O144" s="419"/>
      <c r="P144" s="37"/>
      <c r="Q144" s="3"/>
      <c r="R144" s="3"/>
      <c r="S144" s="3"/>
      <c r="T144" s="31"/>
      <c r="U144" s="31"/>
      <c r="V144" s="3"/>
      <c r="W144" s="3"/>
      <c r="X144" s="3"/>
      <c r="Y144" s="3"/>
      <c r="Z144" s="3"/>
    </row>
    <row r="145" spans="1:26" ht="24" customHeight="1" x14ac:dyDescent="0.25">
      <c r="A145" s="420">
        <v>1</v>
      </c>
      <c r="B145" s="421" t="s">
        <v>168</v>
      </c>
      <c r="C145" s="420" t="s">
        <v>142</v>
      </c>
      <c r="D145" s="38" t="s">
        <v>143</v>
      </c>
      <c r="E145" s="58">
        <f t="shared" ref="E145:E153" si="18">SUM(F145:N145)</f>
        <v>3723.0819999999999</v>
      </c>
      <c r="F145" s="378">
        <f>F146</f>
        <v>3723.0819999999999</v>
      </c>
      <c r="G145" s="379"/>
      <c r="H145" s="379"/>
      <c r="I145" s="379"/>
      <c r="J145" s="380"/>
      <c r="K145" s="39">
        <f>SUM(K146:K146)</f>
        <v>0</v>
      </c>
      <c r="L145" s="39">
        <f>SUM(L146:L146)</f>
        <v>0</v>
      </c>
      <c r="M145" s="39">
        <f>SUM(M146:M146)</f>
        <v>0</v>
      </c>
      <c r="N145" s="39">
        <f>SUM(N146:N146)</f>
        <v>0</v>
      </c>
      <c r="O145" s="541" t="s">
        <v>144</v>
      </c>
      <c r="P145" s="37"/>
      <c r="Q145" s="3"/>
      <c r="R145" s="3"/>
      <c r="S145" s="3"/>
      <c r="T145" s="31"/>
      <c r="U145" s="31"/>
      <c r="V145" s="3"/>
      <c r="W145" s="3"/>
      <c r="X145" s="3"/>
      <c r="Y145" s="3"/>
      <c r="Z145" s="3"/>
    </row>
    <row r="146" spans="1:26" ht="61.5" customHeight="1" x14ac:dyDescent="0.25">
      <c r="A146" s="420"/>
      <c r="B146" s="421"/>
      <c r="C146" s="420"/>
      <c r="D146" s="38" t="s">
        <v>169</v>
      </c>
      <c r="E146" s="58">
        <f>SUM(F146:N146)</f>
        <v>3723.0819999999999</v>
      </c>
      <c r="F146" s="378">
        <f>F148+F153</f>
        <v>3723.0819999999999</v>
      </c>
      <c r="G146" s="379"/>
      <c r="H146" s="379"/>
      <c r="I146" s="379"/>
      <c r="J146" s="380"/>
      <c r="K146" s="39">
        <f>K148+K153</f>
        <v>0</v>
      </c>
      <c r="L146" s="39">
        <f>L148+L153</f>
        <v>0</v>
      </c>
      <c r="M146" s="39">
        <f>M148+M153</f>
        <v>0</v>
      </c>
      <c r="N146" s="39">
        <f>N148+N153</f>
        <v>0</v>
      </c>
      <c r="O146" s="541"/>
      <c r="P146" s="37"/>
      <c r="Q146" s="3"/>
      <c r="R146" s="3"/>
      <c r="S146" s="3"/>
      <c r="T146" s="31"/>
      <c r="U146" s="31"/>
      <c r="V146" s="3"/>
      <c r="W146" s="3"/>
      <c r="X146" s="3"/>
      <c r="Y146" s="3"/>
      <c r="Z146" s="3"/>
    </row>
    <row r="147" spans="1:26" ht="17.649999999999999" hidden="1" customHeight="1" x14ac:dyDescent="0.25">
      <c r="A147" s="393" t="s">
        <v>15</v>
      </c>
      <c r="B147" s="384" t="s">
        <v>167</v>
      </c>
      <c r="C147" s="385" t="s">
        <v>142</v>
      </c>
      <c r="D147" s="38" t="s">
        <v>143</v>
      </c>
      <c r="E147" s="58">
        <f t="shared" si="18"/>
        <v>0</v>
      </c>
      <c r="F147" s="378">
        <f>F148</f>
        <v>0</v>
      </c>
      <c r="G147" s="379"/>
      <c r="H147" s="379"/>
      <c r="I147" s="379"/>
      <c r="J147" s="380"/>
      <c r="K147" s="39">
        <f>SUM(K148:K148)</f>
        <v>0</v>
      </c>
      <c r="L147" s="39">
        <f>SUM(L148:L148)</f>
        <v>0</v>
      </c>
      <c r="M147" s="39">
        <f>SUM(M148:M148)</f>
        <v>0</v>
      </c>
      <c r="N147" s="39">
        <f>SUM(N148:N148)</f>
        <v>0</v>
      </c>
      <c r="O147" s="538" t="s">
        <v>144</v>
      </c>
      <c r="P147" s="37"/>
      <c r="Q147" s="3"/>
      <c r="R147" s="3"/>
      <c r="S147" s="3"/>
      <c r="T147" s="31"/>
      <c r="U147" s="31"/>
      <c r="V147" s="3"/>
      <c r="W147" s="3"/>
      <c r="X147" s="3"/>
      <c r="Y147" s="3"/>
      <c r="Z147" s="3"/>
    </row>
    <row r="148" spans="1:26" ht="47.25" x14ac:dyDescent="0.25">
      <c r="A148" s="394"/>
      <c r="B148" s="384"/>
      <c r="C148" s="385"/>
      <c r="D148" s="40" t="s">
        <v>169</v>
      </c>
      <c r="E148" s="58">
        <f>SUM(F148:N148)</f>
        <v>0</v>
      </c>
      <c r="F148" s="349">
        <v>0</v>
      </c>
      <c r="G148" s="350"/>
      <c r="H148" s="350"/>
      <c r="I148" s="350"/>
      <c r="J148" s="351"/>
      <c r="K148" s="41">
        <v>0</v>
      </c>
      <c r="L148" s="41">
        <v>0</v>
      </c>
      <c r="M148" s="41">
        <v>0</v>
      </c>
      <c r="N148" s="41">
        <v>0</v>
      </c>
      <c r="O148" s="539"/>
      <c r="P148" s="37"/>
      <c r="Q148" s="3"/>
      <c r="R148" s="3"/>
      <c r="S148" s="3"/>
      <c r="T148" s="31"/>
      <c r="U148" s="31"/>
      <c r="V148" s="3"/>
      <c r="W148" s="3"/>
      <c r="X148" s="3"/>
      <c r="Y148" s="3"/>
      <c r="Z148" s="3"/>
    </row>
    <row r="149" spans="1:26" ht="17.649999999999999" customHeight="1" x14ac:dyDescent="0.25">
      <c r="A149" s="394"/>
      <c r="B149" s="355" t="s">
        <v>145</v>
      </c>
      <c r="C149" s="358" t="s">
        <v>142</v>
      </c>
      <c r="D149" s="358" t="s">
        <v>124</v>
      </c>
      <c r="E149" s="361" t="s">
        <v>146</v>
      </c>
      <c r="F149" s="361" t="s">
        <v>147</v>
      </c>
      <c r="G149" s="374" t="s">
        <v>148</v>
      </c>
      <c r="H149" s="375"/>
      <c r="I149" s="375"/>
      <c r="J149" s="376"/>
      <c r="K149" s="369" t="s">
        <v>149</v>
      </c>
      <c r="L149" s="369" t="s">
        <v>150</v>
      </c>
      <c r="M149" s="369" t="s">
        <v>151</v>
      </c>
      <c r="N149" s="369" t="s">
        <v>152</v>
      </c>
      <c r="O149" s="539"/>
      <c r="P149" s="37"/>
      <c r="Q149" s="3"/>
      <c r="R149" s="3"/>
      <c r="S149" s="3"/>
      <c r="T149" s="31"/>
      <c r="U149" s="31"/>
      <c r="V149" s="3"/>
      <c r="W149" s="3"/>
      <c r="X149" s="3"/>
      <c r="Y149" s="3"/>
      <c r="Z149" s="3"/>
    </row>
    <row r="150" spans="1:26" ht="33" customHeight="1" x14ac:dyDescent="0.25">
      <c r="A150" s="394"/>
      <c r="B150" s="356"/>
      <c r="C150" s="359"/>
      <c r="D150" s="359"/>
      <c r="E150" s="362"/>
      <c r="F150" s="362"/>
      <c r="G150" s="42" t="s">
        <v>127</v>
      </c>
      <c r="H150" s="42" t="s">
        <v>128</v>
      </c>
      <c r="I150" s="42" t="s">
        <v>129</v>
      </c>
      <c r="J150" s="42" t="s">
        <v>130</v>
      </c>
      <c r="K150" s="369"/>
      <c r="L150" s="369"/>
      <c r="M150" s="369"/>
      <c r="N150" s="369"/>
      <c r="O150" s="539"/>
      <c r="P150" s="37"/>
      <c r="Q150" s="3"/>
      <c r="R150" s="3"/>
      <c r="S150" s="3"/>
      <c r="T150" s="31"/>
      <c r="U150" s="31"/>
      <c r="V150" s="3"/>
      <c r="W150" s="3"/>
      <c r="X150" s="3"/>
      <c r="Y150" s="3"/>
      <c r="Z150" s="3"/>
    </row>
    <row r="151" spans="1:26" x14ac:dyDescent="0.25">
      <c r="A151" s="395"/>
      <c r="B151" s="357"/>
      <c r="C151" s="360"/>
      <c r="D151" s="360"/>
      <c r="E151" s="43" t="s">
        <v>124</v>
      </c>
      <c r="F151" s="43" t="s">
        <v>124</v>
      </c>
      <c r="G151" s="43" t="s">
        <v>124</v>
      </c>
      <c r="H151" s="43" t="s">
        <v>124</v>
      </c>
      <c r="I151" s="43" t="s">
        <v>124</v>
      </c>
      <c r="J151" s="43" t="s">
        <v>124</v>
      </c>
      <c r="K151" s="43" t="s">
        <v>124</v>
      </c>
      <c r="L151" s="43" t="s">
        <v>124</v>
      </c>
      <c r="M151" s="43" t="s">
        <v>124</v>
      </c>
      <c r="N151" s="43" t="s">
        <v>124</v>
      </c>
      <c r="O151" s="540"/>
      <c r="P151" s="37"/>
      <c r="Q151" s="3"/>
      <c r="R151" s="3"/>
      <c r="S151" s="3"/>
      <c r="T151" s="31"/>
      <c r="U151" s="31"/>
      <c r="V151" s="3"/>
      <c r="W151" s="3"/>
      <c r="X151" s="3"/>
      <c r="Y151" s="3"/>
      <c r="Z151" s="3"/>
    </row>
    <row r="152" spans="1:26" ht="17.649999999999999" hidden="1" customHeight="1" x14ac:dyDescent="0.25">
      <c r="A152" s="393" t="s">
        <v>16</v>
      </c>
      <c r="B152" s="390" t="s">
        <v>177</v>
      </c>
      <c r="C152" s="381" t="s">
        <v>142</v>
      </c>
      <c r="D152" s="38" t="s">
        <v>143</v>
      </c>
      <c r="E152" s="39">
        <f t="shared" si="18"/>
        <v>3723.0819999999999</v>
      </c>
      <c r="F152" s="396">
        <f>F153</f>
        <v>3723.0819999999999</v>
      </c>
      <c r="G152" s="397"/>
      <c r="H152" s="397"/>
      <c r="I152" s="397"/>
      <c r="J152" s="398"/>
      <c r="K152" s="39">
        <f>SUM(K153:K153)</f>
        <v>0</v>
      </c>
      <c r="L152" s="39">
        <f>SUM(L153:L153)</f>
        <v>0</v>
      </c>
      <c r="M152" s="39">
        <f>SUM(M153:M153)</f>
        <v>0</v>
      </c>
      <c r="N152" s="39">
        <f>SUM(N153:N153)</f>
        <v>0</v>
      </c>
      <c r="O152" s="538" t="s">
        <v>144</v>
      </c>
      <c r="P152" s="37"/>
      <c r="Q152" s="3"/>
      <c r="R152" s="3"/>
      <c r="S152" s="3"/>
      <c r="T152" s="31"/>
      <c r="U152" s="31"/>
      <c r="V152" s="3"/>
      <c r="W152" s="3"/>
      <c r="X152" s="3"/>
      <c r="Y152" s="3"/>
      <c r="Z152" s="3"/>
    </row>
    <row r="153" spans="1:26" ht="47.25" x14ac:dyDescent="0.25">
      <c r="A153" s="394"/>
      <c r="B153" s="392"/>
      <c r="C153" s="383"/>
      <c r="D153" s="40" t="s">
        <v>169</v>
      </c>
      <c r="E153" s="58">
        <f t="shared" si="18"/>
        <v>3723.0819999999999</v>
      </c>
      <c r="F153" s="349">
        <v>3723.0819999999999</v>
      </c>
      <c r="G153" s="350"/>
      <c r="H153" s="350"/>
      <c r="I153" s="350"/>
      <c r="J153" s="351"/>
      <c r="K153" s="41">
        <v>0</v>
      </c>
      <c r="L153" s="41">
        <v>0</v>
      </c>
      <c r="M153" s="41">
        <v>0</v>
      </c>
      <c r="N153" s="41">
        <v>0</v>
      </c>
      <c r="O153" s="539"/>
      <c r="P153" s="37"/>
      <c r="Q153" s="3"/>
      <c r="R153" s="3"/>
      <c r="S153" s="3"/>
      <c r="T153" s="31"/>
      <c r="U153" s="31"/>
      <c r="V153" s="3"/>
      <c r="W153" s="3"/>
      <c r="X153" s="3"/>
      <c r="Y153" s="3"/>
      <c r="Z153" s="3"/>
    </row>
    <row r="154" spans="1:26" ht="17.649999999999999" customHeight="1" x14ac:dyDescent="0.25">
      <c r="A154" s="394"/>
      <c r="B154" s="390" t="s">
        <v>153</v>
      </c>
      <c r="C154" s="358" t="s">
        <v>142</v>
      </c>
      <c r="D154" s="358" t="s">
        <v>124</v>
      </c>
      <c r="E154" s="361" t="s">
        <v>146</v>
      </c>
      <c r="F154" s="361" t="s">
        <v>147</v>
      </c>
      <c r="G154" s="374" t="s">
        <v>148</v>
      </c>
      <c r="H154" s="375"/>
      <c r="I154" s="375"/>
      <c r="J154" s="376"/>
      <c r="K154" s="369" t="s">
        <v>149</v>
      </c>
      <c r="L154" s="369" t="s">
        <v>150</v>
      </c>
      <c r="M154" s="369" t="s">
        <v>151</v>
      </c>
      <c r="N154" s="369" t="s">
        <v>152</v>
      </c>
      <c r="O154" s="539"/>
      <c r="P154" s="37"/>
      <c r="Q154" s="3"/>
      <c r="R154" s="3"/>
      <c r="S154" s="3"/>
      <c r="T154" s="31"/>
      <c r="U154" s="31"/>
      <c r="V154" s="3"/>
      <c r="W154" s="3"/>
      <c r="X154" s="3"/>
      <c r="Y154" s="3"/>
      <c r="Z154" s="3"/>
    </row>
    <row r="155" spans="1:26" ht="31.15" customHeight="1" x14ac:dyDescent="0.25">
      <c r="A155" s="394"/>
      <c r="B155" s="391"/>
      <c r="C155" s="359"/>
      <c r="D155" s="359"/>
      <c r="E155" s="362"/>
      <c r="F155" s="362"/>
      <c r="G155" s="42" t="s">
        <v>127</v>
      </c>
      <c r="H155" s="42" t="s">
        <v>128</v>
      </c>
      <c r="I155" s="42" t="s">
        <v>129</v>
      </c>
      <c r="J155" s="42" t="s">
        <v>130</v>
      </c>
      <c r="K155" s="369"/>
      <c r="L155" s="369"/>
      <c r="M155" s="369"/>
      <c r="N155" s="369"/>
      <c r="O155" s="539"/>
      <c r="P155" s="37"/>
      <c r="Q155" s="3"/>
      <c r="R155" s="3"/>
      <c r="S155" s="3"/>
      <c r="T155" s="31"/>
      <c r="U155" s="31"/>
      <c r="V155" s="3"/>
      <c r="W155" s="3"/>
      <c r="X155" s="3"/>
      <c r="Y155" s="3"/>
      <c r="Z155" s="3"/>
    </row>
    <row r="156" spans="1:26" x14ac:dyDescent="0.25">
      <c r="A156" s="395"/>
      <c r="B156" s="392"/>
      <c r="C156" s="360"/>
      <c r="D156" s="360"/>
      <c r="E156" s="44">
        <v>41506</v>
      </c>
      <c r="F156" s="45" t="s">
        <v>154</v>
      </c>
      <c r="G156" s="45" t="s">
        <v>155</v>
      </c>
      <c r="H156" s="45" t="s">
        <v>156</v>
      </c>
      <c r="I156" s="45" t="s">
        <v>157</v>
      </c>
      <c r="J156" s="45" t="s">
        <v>154</v>
      </c>
      <c r="K156" s="45" t="s">
        <v>154</v>
      </c>
      <c r="L156" s="45" t="s">
        <v>154</v>
      </c>
      <c r="M156" s="45" t="s">
        <v>154</v>
      </c>
      <c r="N156" s="45" t="s">
        <v>154</v>
      </c>
      <c r="O156" s="540"/>
      <c r="P156" s="37"/>
      <c r="Q156" s="3"/>
      <c r="R156" s="3"/>
      <c r="S156" s="3"/>
      <c r="T156" s="31"/>
      <c r="U156" s="31"/>
      <c r="V156" s="3"/>
      <c r="W156" s="3"/>
      <c r="X156" s="3"/>
      <c r="Y156" s="3"/>
      <c r="Z156" s="3"/>
    </row>
    <row r="157" spans="1:26" hidden="1" x14ac:dyDescent="0.25">
      <c r="A157" s="393" t="s">
        <v>31</v>
      </c>
      <c r="B157" s="384" t="s">
        <v>178</v>
      </c>
      <c r="C157" s="385" t="s">
        <v>142</v>
      </c>
      <c r="D157" s="38" t="s">
        <v>143</v>
      </c>
      <c r="E157" s="39">
        <f t="shared" ref="E157:E172" si="19">SUM(F157:N157)</f>
        <v>0</v>
      </c>
      <c r="F157" s="396">
        <f>F158</f>
        <v>0</v>
      </c>
      <c r="G157" s="397"/>
      <c r="H157" s="397"/>
      <c r="I157" s="397"/>
      <c r="J157" s="398"/>
      <c r="K157" s="39">
        <f>SUM(K158:K158)</f>
        <v>0</v>
      </c>
      <c r="L157" s="39">
        <f>SUM(L158:L158)</f>
        <v>0</v>
      </c>
      <c r="M157" s="39">
        <f>SUM(M158:M158)</f>
        <v>0</v>
      </c>
      <c r="N157" s="39">
        <f>SUM(N158:N158)</f>
        <v>0</v>
      </c>
      <c r="O157" s="538" t="s">
        <v>144</v>
      </c>
      <c r="P157" s="37"/>
      <c r="Q157" s="3"/>
      <c r="R157" s="3"/>
      <c r="S157" s="3"/>
      <c r="T157" s="31"/>
      <c r="U157" s="31"/>
      <c r="V157" s="3"/>
      <c r="W157" s="3"/>
      <c r="X157" s="3"/>
      <c r="Y157" s="3"/>
      <c r="Z157" s="3"/>
    </row>
    <row r="158" spans="1:26" ht="47.25" x14ac:dyDescent="0.25">
      <c r="A158" s="394"/>
      <c r="B158" s="384"/>
      <c r="C158" s="385"/>
      <c r="D158" s="40" t="s">
        <v>169</v>
      </c>
      <c r="E158" s="58">
        <f t="shared" si="19"/>
        <v>0</v>
      </c>
      <c r="F158" s="349">
        <v>0</v>
      </c>
      <c r="G158" s="350"/>
      <c r="H158" s="350"/>
      <c r="I158" s="350"/>
      <c r="J158" s="351"/>
      <c r="K158" s="41">
        <v>0</v>
      </c>
      <c r="L158" s="41">
        <v>0</v>
      </c>
      <c r="M158" s="41">
        <v>0</v>
      </c>
      <c r="N158" s="41">
        <v>0</v>
      </c>
      <c r="O158" s="539"/>
      <c r="P158" s="37"/>
      <c r="Q158" s="3"/>
      <c r="R158" s="3"/>
      <c r="S158" s="3"/>
      <c r="T158" s="31"/>
      <c r="U158" s="31"/>
      <c r="V158" s="3"/>
      <c r="W158" s="3"/>
      <c r="X158" s="3"/>
      <c r="Y158" s="3"/>
      <c r="Z158" s="3"/>
    </row>
    <row r="159" spans="1:26" x14ac:dyDescent="0.25">
      <c r="A159" s="394"/>
      <c r="B159" s="390" t="s">
        <v>175</v>
      </c>
      <c r="C159" s="358" t="s">
        <v>142</v>
      </c>
      <c r="D159" s="358" t="s">
        <v>124</v>
      </c>
      <c r="E159" s="361" t="s">
        <v>146</v>
      </c>
      <c r="F159" s="361" t="s">
        <v>147</v>
      </c>
      <c r="G159" s="374" t="s">
        <v>148</v>
      </c>
      <c r="H159" s="375"/>
      <c r="I159" s="375"/>
      <c r="J159" s="376"/>
      <c r="K159" s="369" t="s">
        <v>149</v>
      </c>
      <c r="L159" s="369" t="s">
        <v>150</v>
      </c>
      <c r="M159" s="369" t="s">
        <v>151</v>
      </c>
      <c r="N159" s="369" t="s">
        <v>152</v>
      </c>
      <c r="O159" s="539"/>
      <c r="P159" s="37"/>
      <c r="Q159" s="3"/>
      <c r="R159" s="3"/>
      <c r="S159" s="3"/>
      <c r="T159" s="31"/>
      <c r="U159" s="31"/>
      <c r="V159" s="3"/>
      <c r="W159" s="3"/>
      <c r="X159" s="3"/>
      <c r="Y159" s="3"/>
      <c r="Z159" s="3"/>
    </row>
    <row r="160" spans="1:26" ht="42" customHeight="1" x14ac:dyDescent="0.25">
      <c r="A160" s="394"/>
      <c r="B160" s="391"/>
      <c r="C160" s="359"/>
      <c r="D160" s="359"/>
      <c r="E160" s="362"/>
      <c r="F160" s="362"/>
      <c r="G160" s="42" t="s">
        <v>127</v>
      </c>
      <c r="H160" s="42" t="s">
        <v>128</v>
      </c>
      <c r="I160" s="42" t="s">
        <v>129</v>
      </c>
      <c r="J160" s="42" t="s">
        <v>130</v>
      </c>
      <c r="K160" s="369"/>
      <c r="L160" s="369"/>
      <c r="M160" s="369"/>
      <c r="N160" s="369"/>
      <c r="O160" s="539"/>
      <c r="P160" s="37"/>
      <c r="Q160" s="3"/>
      <c r="R160" s="3"/>
      <c r="S160" s="3"/>
      <c r="T160" s="31"/>
      <c r="U160" s="31"/>
      <c r="V160" s="3"/>
      <c r="W160" s="3"/>
      <c r="X160" s="3"/>
      <c r="Y160" s="3"/>
      <c r="Z160" s="3"/>
    </row>
    <row r="161" spans="1:26" x14ac:dyDescent="0.25">
      <c r="A161" s="395"/>
      <c r="B161" s="392"/>
      <c r="C161" s="360"/>
      <c r="D161" s="360"/>
      <c r="E161" s="44">
        <v>840</v>
      </c>
      <c r="F161" s="45" t="s">
        <v>171</v>
      </c>
      <c r="G161" s="45" t="s">
        <v>172</v>
      </c>
      <c r="H161" s="45" t="s">
        <v>173</v>
      </c>
      <c r="I161" s="45" t="s">
        <v>174</v>
      </c>
      <c r="J161" s="45" t="s">
        <v>171</v>
      </c>
      <c r="K161" s="45" t="s">
        <v>171</v>
      </c>
      <c r="L161" s="45" t="s">
        <v>171</v>
      </c>
      <c r="M161" s="45" t="s">
        <v>171</v>
      </c>
      <c r="N161" s="45" t="s">
        <v>171</v>
      </c>
      <c r="O161" s="540"/>
      <c r="P161" s="37"/>
      <c r="Q161" s="3"/>
      <c r="R161" s="3"/>
      <c r="S161" s="3"/>
      <c r="T161" s="31"/>
      <c r="U161" s="31"/>
      <c r="V161" s="3"/>
      <c r="W161" s="3"/>
      <c r="X161" s="3"/>
      <c r="Y161" s="3"/>
      <c r="Z161" s="3"/>
    </row>
    <row r="162" spans="1:26" x14ac:dyDescent="0.25">
      <c r="A162" s="402" t="s">
        <v>17</v>
      </c>
      <c r="B162" s="405" t="s">
        <v>179</v>
      </c>
      <c r="C162" s="408" t="s">
        <v>142</v>
      </c>
      <c r="D162" s="38" t="s">
        <v>143</v>
      </c>
      <c r="E162" s="58">
        <f t="shared" si="19"/>
        <v>17534.262930000001</v>
      </c>
      <c r="F162" s="378">
        <f>F163+F164</f>
        <v>17534.262930000001</v>
      </c>
      <c r="G162" s="379"/>
      <c r="H162" s="379"/>
      <c r="I162" s="379"/>
      <c r="J162" s="380"/>
      <c r="K162" s="39">
        <f>SUM(K163:K164)</f>
        <v>0</v>
      </c>
      <c r="L162" s="39">
        <f>SUM(L163:L164)</f>
        <v>0</v>
      </c>
      <c r="M162" s="39">
        <f>SUM(M163:M164)</f>
        <v>0</v>
      </c>
      <c r="N162" s="39">
        <f>SUM(N163:N164)</f>
        <v>0</v>
      </c>
      <c r="O162" s="538" t="s">
        <v>144</v>
      </c>
      <c r="P162" s="37"/>
      <c r="Q162" s="3"/>
      <c r="R162" s="3"/>
      <c r="S162" s="3"/>
      <c r="T162" s="31"/>
      <c r="U162" s="31"/>
      <c r="V162" s="3"/>
      <c r="W162" s="3"/>
      <c r="X162" s="3"/>
      <c r="Y162" s="3"/>
      <c r="Z162" s="3"/>
    </row>
    <row r="163" spans="1:26" ht="47.25" x14ac:dyDescent="0.25">
      <c r="A163" s="403"/>
      <c r="B163" s="406"/>
      <c r="C163" s="409"/>
      <c r="D163" s="38" t="s">
        <v>13</v>
      </c>
      <c r="E163" s="58">
        <f t="shared" si="19"/>
        <v>11450</v>
      </c>
      <c r="F163" s="378">
        <f>F166</f>
        <v>11450</v>
      </c>
      <c r="G163" s="379"/>
      <c r="H163" s="379"/>
      <c r="I163" s="379"/>
      <c r="J163" s="380"/>
      <c r="K163" s="39">
        <f>K166</f>
        <v>0</v>
      </c>
      <c r="L163" s="39">
        <f>L166</f>
        <v>0</v>
      </c>
      <c r="M163" s="39">
        <f>M166</f>
        <v>0</v>
      </c>
      <c r="N163" s="39">
        <f>N166</f>
        <v>0</v>
      </c>
      <c r="O163" s="539"/>
      <c r="P163" s="37"/>
      <c r="Q163" s="3"/>
      <c r="R163" s="3"/>
      <c r="S163" s="3"/>
      <c r="T163" s="31"/>
      <c r="U163" s="31"/>
      <c r="V163" s="3"/>
      <c r="W163" s="3"/>
      <c r="X163" s="3"/>
      <c r="Y163" s="3"/>
      <c r="Z163" s="3"/>
    </row>
    <row r="164" spans="1:26" ht="47.25" x14ac:dyDescent="0.25">
      <c r="A164" s="404"/>
      <c r="B164" s="407"/>
      <c r="C164" s="410"/>
      <c r="D164" s="38" t="s">
        <v>169</v>
      </c>
      <c r="E164" s="58">
        <f t="shared" si="19"/>
        <v>6084.2629299999999</v>
      </c>
      <c r="F164" s="378">
        <f>F167+F172</f>
        <v>6084.2629299999999</v>
      </c>
      <c r="G164" s="379"/>
      <c r="H164" s="379"/>
      <c r="I164" s="379"/>
      <c r="J164" s="380"/>
      <c r="K164" s="39">
        <f>K167+K172</f>
        <v>0</v>
      </c>
      <c r="L164" s="39">
        <f>L167+L172</f>
        <v>0</v>
      </c>
      <c r="M164" s="39">
        <f>M167+M172</f>
        <v>0</v>
      </c>
      <c r="N164" s="39">
        <f>N167+N172</f>
        <v>0</v>
      </c>
      <c r="O164" s="540"/>
      <c r="P164" s="37"/>
      <c r="Q164" s="3"/>
      <c r="R164" s="3"/>
      <c r="S164" s="3"/>
      <c r="T164" s="31"/>
      <c r="U164" s="31"/>
      <c r="V164" s="3"/>
      <c r="W164" s="3"/>
      <c r="X164" s="3"/>
      <c r="Y164" s="3"/>
      <c r="Z164" s="3"/>
    </row>
    <row r="165" spans="1:26" x14ac:dyDescent="0.25">
      <c r="A165" s="381" t="s">
        <v>44</v>
      </c>
      <c r="B165" s="384" t="s">
        <v>180</v>
      </c>
      <c r="C165" s="381" t="s">
        <v>142</v>
      </c>
      <c r="D165" s="38" t="s">
        <v>143</v>
      </c>
      <c r="E165" s="58">
        <f t="shared" si="19"/>
        <v>17534.262930000001</v>
      </c>
      <c r="F165" s="378">
        <f>F166+F167</f>
        <v>17534.262930000001</v>
      </c>
      <c r="G165" s="379"/>
      <c r="H165" s="379"/>
      <c r="I165" s="379"/>
      <c r="J165" s="380"/>
      <c r="K165" s="39">
        <f>SUM(K166:K167)</f>
        <v>0</v>
      </c>
      <c r="L165" s="39">
        <f>SUM(L166:L167)</f>
        <v>0</v>
      </c>
      <c r="M165" s="39">
        <f>SUM(M166:M167)</f>
        <v>0</v>
      </c>
      <c r="N165" s="39">
        <f>SUM(N166:N167)</f>
        <v>0</v>
      </c>
      <c r="O165" s="538" t="s">
        <v>144</v>
      </c>
      <c r="P165" s="37"/>
      <c r="Q165" s="3"/>
      <c r="R165" s="3"/>
      <c r="S165" s="3"/>
      <c r="T165" s="31"/>
      <c r="U165" s="31"/>
      <c r="V165" s="3"/>
      <c r="W165" s="3"/>
      <c r="X165" s="3"/>
      <c r="Y165" s="3"/>
      <c r="Z165" s="3"/>
    </row>
    <row r="166" spans="1:26" ht="31.5" x14ac:dyDescent="0.25">
      <c r="A166" s="382"/>
      <c r="B166" s="384"/>
      <c r="C166" s="382"/>
      <c r="D166" s="40" t="s">
        <v>13</v>
      </c>
      <c r="E166" s="58">
        <f t="shared" si="19"/>
        <v>11450</v>
      </c>
      <c r="F166" s="349">
        <v>11450</v>
      </c>
      <c r="G166" s="350"/>
      <c r="H166" s="350"/>
      <c r="I166" s="350"/>
      <c r="J166" s="351"/>
      <c r="K166" s="41">
        <v>0</v>
      </c>
      <c r="L166" s="41">
        <v>0</v>
      </c>
      <c r="M166" s="41">
        <v>0</v>
      </c>
      <c r="N166" s="41">
        <v>0</v>
      </c>
      <c r="O166" s="539"/>
      <c r="P166" s="37"/>
      <c r="Q166" s="3"/>
      <c r="R166" s="3"/>
      <c r="S166" s="3"/>
      <c r="T166" s="31"/>
      <c r="U166" s="31"/>
      <c r="V166" s="3"/>
      <c r="W166" s="3"/>
      <c r="X166" s="3"/>
      <c r="Y166" s="3"/>
      <c r="Z166" s="3"/>
    </row>
    <row r="167" spans="1:26" ht="47.25" x14ac:dyDescent="0.25">
      <c r="A167" s="382"/>
      <c r="B167" s="384"/>
      <c r="C167" s="383"/>
      <c r="D167" s="40" t="s">
        <v>169</v>
      </c>
      <c r="E167" s="58">
        <f t="shared" si="19"/>
        <v>6084.2629299999999</v>
      </c>
      <c r="F167" s="349">
        <v>6084.2629299999999</v>
      </c>
      <c r="G167" s="350"/>
      <c r="H167" s="350"/>
      <c r="I167" s="350"/>
      <c r="J167" s="351"/>
      <c r="K167" s="41">
        <v>0</v>
      </c>
      <c r="L167" s="41">
        <v>0</v>
      </c>
      <c r="M167" s="41">
        <v>0</v>
      </c>
      <c r="N167" s="41">
        <v>0</v>
      </c>
      <c r="O167" s="539"/>
      <c r="P167" s="37"/>
      <c r="Q167" s="3"/>
      <c r="R167" s="3"/>
      <c r="S167" s="3"/>
      <c r="T167" s="31"/>
      <c r="U167" s="31"/>
      <c r="V167" s="3"/>
      <c r="W167" s="3"/>
      <c r="X167" s="3"/>
      <c r="Y167" s="3"/>
      <c r="Z167" s="3"/>
    </row>
    <row r="168" spans="1:26" x14ac:dyDescent="0.25">
      <c r="A168" s="382"/>
      <c r="B168" s="390" t="s">
        <v>158</v>
      </c>
      <c r="C168" s="358" t="s">
        <v>142</v>
      </c>
      <c r="D168" s="358" t="s">
        <v>124</v>
      </c>
      <c r="E168" s="361" t="s">
        <v>146</v>
      </c>
      <c r="F168" s="361" t="s">
        <v>147</v>
      </c>
      <c r="G168" s="374" t="s">
        <v>148</v>
      </c>
      <c r="H168" s="375"/>
      <c r="I168" s="375"/>
      <c r="J168" s="376"/>
      <c r="K168" s="369" t="s">
        <v>149</v>
      </c>
      <c r="L168" s="369" t="s">
        <v>150</v>
      </c>
      <c r="M168" s="369" t="s">
        <v>151</v>
      </c>
      <c r="N168" s="369" t="s">
        <v>152</v>
      </c>
      <c r="O168" s="539"/>
      <c r="P168" s="37"/>
      <c r="Q168" s="3"/>
      <c r="R168" s="3"/>
      <c r="S168" s="3"/>
      <c r="T168" s="31"/>
      <c r="U168" s="31"/>
      <c r="V168" s="3"/>
      <c r="W168" s="3"/>
      <c r="X168" s="3"/>
      <c r="Y168" s="3"/>
      <c r="Z168" s="3"/>
    </row>
    <row r="169" spans="1:26" ht="32.450000000000003" customHeight="1" x14ac:dyDescent="0.25">
      <c r="A169" s="382"/>
      <c r="B169" s="391"/>
      <c r="C169" s="359"/>
      <c r="D169" s="359"/>
      <c r="E169" s="362"/>
      <c r="F169" s="362"/>
      <c r="G169" s="42" t="s">
        <v>127</v>
      </c>
      <c r="H169" s="42" t="s">
        <v>128</v>
      </c>
      <c r="I169" s="42" t="s">
        <v>129</v>
      </c>
      <c r="J169" s="42" t="s">
        <v>130</v>
      </c>
      <c r="K169" s="369"/>
      <c r="L169" s="369"/>
      <c r="M169" s="369"/>
      <c r="N169" s="369"/>
      <c r="O169" s="539"/>
      <c r="P169" s="37"/>
      <c r="Q169" s="3"/>
      <c r="R169" s="3"/>
      <c r="S169" s="3"/>
      <c r="T169" s="31"/>
      <c r="U169" s="31"/>
      <c r="V169" s="3"/>
      <c r="W169" s="3"/>
      <c r="X169" s="3"/>
      <c r="Y169" s="3"/>
      <c r="Z169" s="3"/>
    </row>
    <row r="170" spans="1:26" x14ac:dyDescent="0.25">
      <c r="A170" s="383"/>
      <c r="B170" s="392"/>
      <c r="C170" s="360"/>
      <c r="D170" s="360"/>
      <c r="E170" s="44">
        <v>86473</v>
      </c>
      <c r="F170" s="45" t="s">
        <v>159</v>
      </c>
      <c r="G170" s="45" t="s">
        <v>160</v>
      </c>
      <c r="H170" s="45" t="s">
        <v>161</v>
      </c>
      <c r="I170" s="45" t="s">
        <v>162</v>
      </c>
      <c r="J170" s="45" t="s">
        <v>159</v>
      </c>
      <c r="K170" s="45" t="s">
        <v>159</v>
      </c>
      <c r="L170" s="45" t="s">
        <v>159</v>
      </c>
      <c r="M170" s="45" t="s">
        <v>159</v>
      </c>
      <c r="N170" s="45" t="s">
        <v>159</v>
      </c>
      <c r="O170" s="540"/>
      <c r="P170" s="37"/>
      <c r="Q170" s="3"/>
      <c r="R170" s="3"/>
      <c r="S170" s="3"/>
      <c r="T170" s="31"/>
      <c r="U170" s="31"/>
      <c r="V170" s="3"/>
      <c r="W170" s="3"/>
      <c r="X170" s="3"/>
      <c r="Y170" s="3"/>
      <c r="Z170" s="3"/>
    </row>
    <row r="171" spans="1:26" hidden="1" x14ac:dyDescent="0.25">
      <c r="A171" s="381" t="s">
        <v>163</v>
      </c>
      <c r="B171" s="384" t="s">
        <v>186</v>
      </c>
      <c r="C171" s="385" t="s">
        <v>142</v>
      </c>
      <c r="D171" s="38" t="s">
        <v>143</v>
      </c>
      <c r="E171" s="39">
        <f t="shared" si="19"/>
        <v>0</v>
      </c>
      <c r="F171" s="396">
        <f>F172</f>
        <v>0</v>
      </c>
      <c r="G171" s="397"/>
      <c r="H171" s="397"/>
      <c r="I171" s="397"/>
      <c r="J171" s="398"/>
      <c r="K171" s="39">
        <f>SUM(K172:K172)</f>
        <v>0</v>
      </c>
      <c r="L171" s="39">
        <f>SUM(L172:L172)</f>
        <v>0</v>
      </c>
      <c r="M171" s="39">
        <f>SUM(M172:M172)</f>
        <v>0</v>
      </c>
      <c r="N171" s="39">
        <f>SUM(N172:N172)</f>
        <v>0</v>
      </c>
      <c r="O171" s="538" t="s">
        <v>144</v>
      </c>
      <c r="P171" s="37"/>
      <c r="Q171" s="3"/>
      <c r="R171" s="3"/>
      <c r="S171" s="3"/>
      <c r="T171" s="31"/>
      <c r="U171" s="31"/>
      <c r="V171" s="3"/>
      <c r="W171" s="3"/>
      <c r="X171" s="3"/>
      <c r="Y171" s="3"/>
      <c r="Z171" s="3"/>
    </row>
    <row r="172" spans="1:26" ht="75.75" customHeight="1" x14ac:dyDescent="0.25">
      <c r="A172" s="382"/>
      <c r="B172" s="384"/>
      <c r="C172" s="385"/>
      <c r="D172" s="40" t="s">
        <v>169</v>
      </c>
      <c r="E172" s="58">
        <f t="shared" si="19"/>
        <v>0</v>
      </c>
      <c r="F172" s="349">
        <v>0</v>
      </c>
      <c r="G172" s="350"/>
      <c r="H172" s="350"/>
      <c r="I172" s="350"/>
      <c r="J172" s="351"/>
      <c r="K172" s="41">
        <v>0</v>
      </c>
      <c r="L172" s="41">
        <v>0</v>
      </c>
      <c r="M172" s="41">
        <v>0</v>
      </c>
      <c r="N172" s="41">
        <v>0</v>
      </c>
      <c r="O172" s="539"/>
      <c r="P172" s="37"/>
      <c r="Q172" s="3"/>
      <c r="R172" s="3"/>
      <c r="S172" s="3"/>
      <c r="T172" s="31"/>
      <c r="U172" s="31"/>
      <c r="V172" s="3"/>
      <c r="W172" s="3"/>
      <c r="X172" s="3"/>
      <c r="Y172" s="3"/>
      <c r="Z172" s="3"/>
    </row>
    <row r="173" spans="1:26" x14ac:dyDescent="0.25">
      <c r="A173" s="382"/>
      <c r="B173" s="355" t="s">
        <v>170</v>
      </c>
      <c r="C173" s="358" t="s">
        <v>142</v>
      </c>
      <c r="D173" s="358" t="s">
        <v>124</v>
      </c>
      <c r="E173" s="361" t="s">
        <v>146</v>
      </c>
      <c r="F173" s="361" t="s">
        <v>147</v>
      </c>
      <c r="G173" s="374" t="s">
        <v>148</v>
      </c>
      <c r="H173" s="375"/>
      <c r="I173" s="375"/>
      <c r="J173" s="376"/>
      <c r="K173" s="369" t="s">
        <v>149</v>
      </c>
      <c r="L173" s="369" t="s">
        <v>150</v>
      </c>
      <c r="M173" s="369" t="s">
        <v>151</v>
      </c>
      <c r="N173" s="369" t="s">
        <v>152</v>
      </c>
      <c r="O173" s="539"/>
      <c r="P173" s="37"/>
      <c r="Q173" s="3"/>
      <c r="R173" s="3"/>
      <c r="S173" s="3"/>
      <c r="T173" s="31"/>
      <c r="U173" s="31"/>
      <c r="V173" s="3"/>
      <c r="W173" s="3"/>
      <c r="X173" s="3"/>
      <c r="Y173" s="3"/>
      <c r="Z173" s="3"/>
    </row>
    <row r="174" spans="1:26" ht="27" customHeight="1" x14ac:dyDescent="0.25">
      <c r="A174" s="382"/>
      <c r="B174" s="356"/>
      <c r="C174" s="359"/>
      <c r="D174" s="359"/>
      <c r="E174" s="362"/>
      <c r="F174" s="362"/>
      <c r="G174" s="42" t="s">
        <v>127</v>
      </c>
      <c r="H174" s="42" t="s">
        <v>128</v>
      </c>
      <c r="I174" s="42" t="s">
        <v>129</v>
      </c>
      <c r="J174" s="42" t="s">
        <v>130</v>
      </c>
      <c r="K174" s="369"/>
      <c r="L174" s="369"/>
      <c r="M174" s="369"/>
      <c r="N174" s="369"/>
      <c r="O174" s="539"/>
      <c r="P174" s="37"/>
      <c r="Q174" s="3"/>
      <c r="R174" s="3"/>
      <c r="S174" s="3"/>
      <c r="T174" s="31"/>
      <c r="U174" s="31"/>
      <c r="V174" s="3"/>
      <c r="W174" s="3"/>
      <c r="X174" s="3"/>
      <c r="Y174" s="3"/>
      <c r="Z174" s="3"/>
    </row>
    <row r="175" spans="1:26" ht="69" customHeight="1" x14ac:dyDescent="0.25">
      <c r="A175" s="383"/>
      <c r="B175" s="357"/>
      <c r="C175" s="360"/>
      <c r="D175" s="360"/>
      <c r="E175" s="43" t="s">
        <v>124</v>
      </c>
      <c r="F175" s="43" t="s">
        <v>124</v>
      </c>
      <c r="G175" s="43" t="s">
        <v>124</v>
      </c>
      <c r="H175" s="43" t="s">
        <v>124</v>
      </c>
      <c r="I175" s="43" t="s">
        <v>124</v>
      </c>
      <c r="J175" s="43" t="s">
        <v>124</v>
      </c>
      <c r="K175" s="43" t="s">
        <v>124</v>
      </c>
      <c r="L175" s="43" t="s">
        <v>124</v>
      </c>
      <c r="M175" s="43" t="s">
        <v>124</v>
      </c>
      <c r="N175" s="43" t="s">
        <v>124</v>
      </c>
      <c r="O175" s="540"/>
      <c r="P175" s="37"/>
      <c r="Q175" s="3"/>
      <c r="R175" s="3"/>
      <c r="S175" s="3"/>
      <c r="T175" s="31"/>
      <c r="U175" s="31"/>
      <c r="V175" s="3"/>
      <c r="W175" s="3"/>
      <c r="X175" s="3"/>
      <c r="Y175" s="3"/>
      <c r="Z175" s="3"/>
    </row>
    <row r="176" spans="1:26" x14ac:dyDescent="0.25">
      <c r="A176" s="337" t="s">
        <v>166</v>
      </c>
      <c r="B176" s="337"/>
      <c r="C176" s="337"/>
      <c r="D176" s="19" t="s">
        <v>19</v>
      </c>
      <c r="E176" s="36">
        <f t="shared" ref="E176:E181" si="20">SUM(F176:N176)</f>
        <v>21257.344929999999</v>
      </c>
      <c r="F176" s="325">
        <f>SUM(F177:F178)</f>
        <v>21257.344929999999</v>
      </c>
      <c r="G176" s="326"/>
      <c r="H176" s="326"/>
      <c r="I176" s="326"/>
      <c r="J176" s="327"/>
      <c r="K176" s="11">
        <f>SUM(K177:K178)</f>
        <v>0</v>
      </c>
      <c r="L176" s="11">
        <f>SUM(L177:L178)</f>
        <v>0</v>
      </c>
      <c r="M176" s="11">
        <f>SUM(M177:M178)</f>
        <v>0</v>
      </c>
      <c r="N176" s="11">
        <f>SUM(N177:N178)</f>
        <v>0</v>
      </c>
      <c r="O176" s="46"/>
      <c r="P176" s="37"/>
      <c r="Q176" s="3"/>
      <c r="R176" s="3"/>
      <c r="S176" s="3"/>
      <c r="T176" s="31"/>
      <c r="U176" s="31"/>
      <c r="V176" s="3"/>
      <c r="W176" s="3"/>
      <c r="X176" s="3"/>
      <c r="Y176" s="3"/>
      <c r="Z176" s="3"/>
    </row>
    <row r="177" spans="1:26" ht="47.25" x14ac:dyDescent="0.25">
      <c r="A177" s="337"/>
      <c r="B177" s="337"/>
      <c r="C177" s="337"/>
      <c r="D177" s="20" t="s">
        <v>13</v>
      </c>
      <c r="E177" s="36">
        <f t="shared" si="20"/>
        <v>11450</v>
      </c>
      <c r="F177" s="325">
        <f>F163</f>
        <v>11450</v>
      </c>
      <c r="G177" s="326"/>
      <c r="H177" s="326"/>
      <c r="I177" s="326"/>
      <c r="J177" s="327"/>
      <c r="K177" s="11">
        <f>K163</f>
        <v>0</v>
      </c>
      <c r="L177" s="11">
        <f>L163</f>
        <v>0</v>
      </c>
      <c r="M177" s="11">
        <f>M163</f>
        <v>0</v>
      </c>
      <c r="N177" s="11">
        <f>N163</f>
        <v>0</v>
      </c>
      <c r="O177" s="46"/>
      <c r="P177" s="37"/>
      <c r="Q177" s="3"/>
      <c r="R177" s="3"/>
      <c r="S177" s="3"/>
      <c r="T177" s="31"/>
      <c r="U177" s="31"/>
      <c r="V177" s="3"/>
      <c r="W177" s="3"/>
      <c r="X177" s="3"/>
      <c r="Y177" s="3"/>
      <c r="Z177" s="3"/>
    </row>
    <row r="178" spans="1:26" ht="47.25" x14ac:dyDescent="0.25">
      <c r="A178" s="337"/>
      <c r="B178" s="337"/>
      <c r="C178" s="337"/>
      <c r="D178" s="20" t="s">
        <v>14</v>
      </c>
      <c r="E178" s="36">
        <f t="shared" si="20"/>
        <v>9807.3449299999993</v>
      </c>
      <c r="F178" s="325">
        <f>F164+F146</f>
        <v>9807.3449299999993</v>
      </c>
      <c r="G178" s="326"/>
      <c r="H178" s="326"/>
      <c r="I178" s="326"/>
      <c r="J178" s="327"/>
      <c r="K178" s="11">
        <f>K164+K146</f>
        <v>0</v>
      </c>
      <c r="L178" s="11">
        <f>L164+L146</f>
        <v>0</v>
      </c>
      <c r="M178" s="11">
        <f>M164+M146</f>
        <v>0</v>
      </c>
      <c r="N178" s="11">
        <f>N164+N146</f>
        <v>0</v>
      </c>
      <c r="O178" s="46"/>
      <c r="P178" s="37"/>
      <c r="Q178" s="3"/>
      <c r="R178" s="3"/>
      <c r="S178" s="3"/>
      <c r="T178" s="31"/>
      <c r="U178" s="31"/>
      <c r="V178" s="3"/>
      <c r="W178" s="3"/>
      <c r="X178" s="3"/>
      <c r="Y178" s="3"/>
      <c r="Z178" s="3"/>
    </row>
    <row r="179" spans="1:26" ht="30.75" customHeight="1" x14ac:dyDescent="0.25">
      <c r="A179" s="328" t="s">
        <v>113</v>
      </c>
      <c r="B179" s="329"/>
      <c r="C179" s="330"/>
      <c r="D179" s="19" t="s">
        <v>19</v>
      </c>
      <c r="E179" s="36">
        <f t="shared" si="20"/>
        <v>2394719.1607500003</v>
      </c>
      <c r="F179" s="325">
        <f>SUM(F180:F182)</f>
        <v>530909.97275000007</v>
      </c>
      <c r="G179" s="326"/>
      <c r="H179" s="326"/>
      <c r="I179" s="326"/>
      <c r="J179" s="327"/>
      <c r="K179" s="11">
        <f>SUM(K180:K182)</f>
        <v>465113.29700000002</v>
      </c>
      <c r="L179" s="11">
        <f>SUM(L180:L182)</f>
        <v>468282.29700000002</v>
      </c>
      <c r="M179" s="11">
        <f>SUM(M180:M182)</f>
        <v>465532.29700000002</v>
      </c>
      <c r="N179" s="11">
        <f>SUM(N180:N182)</f>
        <v>464881.29700000002</v>
      </c>
      <c r="O179" s="534"/>
      <c r="P179" s="352"/>
      <c r="Q179" s="3"/>
      <c r="R179" s="3"/>
      <c r="S179" s="3"/>
      <c r="T179" s="31"/>
      <c r="U179" s="31"/>
      <c r="V179" s="3"/>
      <c r="W179" s="3"/>
      <c r="X179" s="3"/>
      <c r="Y179" s="3"/>
      <c r="Z179" s="3"/>
    </row>
    <row r="180" spans="1:26" ht="74.25" customHeight="1" x14ac:dyDescent="0.25">
      <c r="A180" s="331"/>
      <c r="B180" s="332"/>
      <c r="C180" s="333"/>
      <c r="D180" s="19" t="s">
        <v>78</v>
      </c>
      <c r="E180" s="36">
        <f t="shared" si="20"/>
        <v>8742.3195000000014</v>
      </c>
      <c r="F180" s="325">
        <f>F128</f>
        <v>8742.3195000000014</v>
      </c>
      <c r="G180" s="326"/>
      <c r="H180" s="326"/>
      <c r="I180" s="326"/>
      <c r="J180" s="327"/>
      <c r="K180" s="11">
        <f>K128</f>
        <v>0</v>
      </c>
      <c r="L180" s="11">
        <f>L128</f>
        <v>0</v>
      </c>
      <c r="M180" s="11">
        <f>M128</f>
        <v>0</v>
      </c>
      <c r="N180" s="11">
        <f>N128</f>
        <v>0</v>
      </c>
      <c r="O180" s="535"/>
      <c r="P180" s="353"/>
      <c r="Q180" s="3"/>
      <c r="R180" s="3"/>
      <c r="S180" s="3"/>
      <c r="T180" s="31"/>
      <c r="U180" s="31"/>
      <c r="V180" s="3"/>
      <c r="W180" s="3"/>
      <c r="X180" s="3"/>
      <c r="Y180" s="3"/>
      <c r="Z180" s="3"/>
    </row>
    <row r="181" spans="1:26" ht="93" customHeight="1" x14ac:dyDescent="0.25">
      <c r="A181" s="331"/>
      <c r="B181" s="332"/>
      <c r="C181" s="333"/>
      <c r="D181" s="20" t="s">
        <v>13</v>
      </c>
      <c r="E181" s="36">
        <f t="shared" si="20"/>
        <v>20579.110499999999</v>
      </c>
      <c r="F181" s="325">
        <f>F142+F129+F29+F177</f>
        <v>20579.110499999999</v>
      </c>
      <c r="G181" s="326"/>
      <c r="H181" s="326"/>
      <c r="I181" s="326"/>
      <c r="J181" s="327"/>
      <c r="K181" s="11">
        <f>K142+K129+K29+K177</f>
        <v>0</v>
      </c>
      <c r="L181" s="11">
        <f t="shared" ref="L181:N182" si="21">L142+L129+L29+L177</f>
        <v>0</v>
      </c>
      <c r="M181" s="11">
        <f t="shared" si="21"/>
        <v>0</v>
      </c>
      <c r="N181" s="11">
        <f t="shared" si="21"/>
        <v>0</v>
      </c>
      <c r="O181" s="535"/>
      <c r="P181" s="353"/>
      <c r="Q181" s="3"/>
      <c r="R181" s="3"/>
      <c r="S181" s="3"/>
      <c r="T181" s="31"/>
      <c r="U181" s="31"/>
      <c r="V181" s="3"/>
      <c r="W181" s="3"/>
      <c r="X181" s="3"/>
      <c r="Y181" s="3"/>
      <c r="Z181" s="3"/>
    </row>
    <row r="182" spans="1:26" ht="47.25" x14ac:dyDescent="0.25">
      <c r="A182" s="334"/>
      <c r="B182" s="335"/>
      <c r="C182" s="336"/>
      <c r="D182" s="20" t="s">
        <v>14</v>
      </c>
      <c r="E182" s="36">
        <f>SUM(F182:N182)</f>
        <v>2365397.7307500001</v>
      </c>
      <c r="F182" s="325">
        <f>F143+F130+F30+F178</f>
        <v>501588.54275000002</v>
      </c>
      <c r="G182" s="326"/>
      <c r="H182" s="326"/>
      <c r="I182" s="326"/>
      <c r="J182" s="327"/>
      <c r="K182" s="11">
        <f>K143+K130+K30+K178</f>
        <v>465113.29700000002</v>
      </c>
      <c r="L182" s="11">
        <f t="shared" si="21"/>
        <v>468282.29700000002</v>
      </c>
      <c r="M182" s="11">
        <f t="shared" si="21"/>
        <v>465532.29700000002</v>
      </c>
      <c r="N182" s="11">
        <f t="shared" si="21"/>
        <v>464881.29700000002</v>
      </c>
      <c r="O182" s="536"/>
      <c r="P182" s="354"/>
      <c r="Q182" s="3"/>
      <c r="R182" s="3"/>
      <c r="S182" s="3"/>
      <c r="T182" s="31"/>
      <c r="U182" s="31"/>
      <c r="V182" s="3"/>
      <c r="W182" s="3"/>
      <c r="X182" s="3"/>
      <c r="Y182" s="3"/>
      <c r="Z182" s="3"/>
    </row>
    <row r="183" spans="1:26" ht="63.2" customHeight="1" x14ac:dyDescent="0.25">
      <c r="A183" s="47"/>
      <c r="B183" s="47"/>
      <c r="C183" s="47"/>
      <c r="D183" s="48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59" t="s">
        <v>182</v>
      </c>
      <c r="R183" s="3"/>
      <c r="Z183" s="3"/>
    </row>
    <row r="184" spans="1:26" ht="46.5" customHeight="1" x14ac:dyDescent="0.3">
      <c r="A184" s="51"/>
      <c r="B184" s="324"/>
      <c r="C184" s="324"/>
      <c r="D184" s="324"/>
      <c r="E184" s="52"/>
      <c r="F184" s="53"/>
      <c r="G184" s="53"/>
      <c r="H184" s="53"/>
      <c r="I184" s="53"/>
      <c r="J184" s="53"/>
      <c r="K184" s="537"/>
      <c r="L184" s="537"/>
      <c r="M184" s="324"/>
      <c r="N184" s="324"/>
      <c r="O184" s="324"/>
      <c r="R184" s="3"/>
      <c r="Z184" s="3"/>
    </row>
    <row r="185" spans="1:26" ht="42.6" customHeight="1" x14ac:dyDescent="0.3">
      <c r="A185" s="51"/>
      <c r="B185" s="324"/>
      <c r="C185" s="324"/>
      <c r="D185" s="324"/>
      <c r="E185" s="52"/>
      <c r="F185" s="55"/>
      <c r="G185" s="55"/>
      <c r="H185" s="55"/>
      <c r="I185" s="55"/>
      <c r="J185" s="55"/>
      <c r="K185" s="55"/>
      <c r="L185" s="55"/>
      <c r="M185" s="55"/>
      <c r="N185" s="55"/>
      <c r="O185" s="56"/>
      <c r="R185" s="3"/>
      <c r="Z185" s="3"/>
    </row>
    <row r="186" spans="1:26" ht="51" customHeight="1" x14ac:dyDescent="0.3">
      <c r="A186" s="51"/>
      <c r="B186" s="324" t="s">
        <v>80</v>
      </c>
      <c r="C186" s="324"/>
      <c r="D186" s="324"/>
      <c r="E186" s="52"/>
      <c r="F186" s="53"/>
      <c r="G186" s="53"/>
      <c r="H186" s="54"/>
      <c r="I186" s="54"/>
      <c r="J186" s="54"/>
      <c r="K186" s="55"/>
      <c r="L186" s="55"/>
      <c r="M186" s="324" t="s">
        <v>81</v>
      </c>
      <c r="N186" s="324"/>
      <c r="O186" s="324"/>
      <c r="R186" s="3"/>
      <c r="Z186" s="3"/>
    </row>
    <row r="187" spans="1:26" x14ac:dyDescent="0.25">
      <c r="R187" s="3"/>
      <c r="Z187" s="3"/>
    </row>
    <row r="188" spans="1:26" x14ac:dyDescent="0.25">
      <c r="Z188" s="3"/>
    </row>
  </sheetData>
  <mergeCells count="406">
    <mergeCell ref="F8:J8"/>
    <mergeCell ref="A9:O9"/>
    <mergeCell ref="A10:A12"/>
    <mergeCell ref="B10:B12"/>
    <mergeCell ref="C10:C12"/>
    <mergeCell ref="F10:J10"/>
    <mergeCell ref="O10:O12"/>
    <mergeCell ref="N1:O1"/>
    <mergeCell ref="N3:P3"/>
    <mergeCell ref="A4:P4"/>
    <mergeCell ref="A6:A7"/>
    <mergeCell ref="B6:B7"/>
    <mergeCell ref="D6:D7"/>
    <mergeCell ref="F6:N6"/>
    <mergeCell ref="O6:O7"/>
    <mergeCell ref="P6:P7"/>
    <mergeCell ref="F7:J7"/>
    <mergeCell ref="P10:P12"/>
    <mergeCell ref="F11:J11"/>
    <mergeCell ref="F12:J12"/>
    <mergeCell ref="A13:A18"/>
    <mergeCell ref="B13:B15"/>
    <mergeCell ref="C13:C15"/>
    <mergeCell ref="F13:J13"/>
    <mergeCell ref="O13:O15"/>
    <mergeCell ref="P13:P15"/>
    <mergeCell ref="F14:J14"/>
    <mergeCell ref="K16:K17"/>
    <mergeCell ref="L16:L17"/>
    <mergeCell ref="M16:M17"/>
    <mergeCell ref="N16:N17"/>
    <mergeCell ref="O16:O18"/>
    <mergeCell ref="P16:P18"/>
    <mergeCell ref="F15:J15"/>
    <mergeCell ref="B16:B18"/>
    <mergeCell ref="C16:C18"/>
    <mergeCell ref="D16:D18"/>
    <mergeCell ref="E16:E17"/>
    <mergeCell ref="F16:F17"/>
    <mergeCell ref="G16:J16"/>
    <mergeCell ref="A19:A21"/>
    <mergeCell ref="B19:B21"/>
    <mergeCell ref="C19:C21"/>
    <mergeCell ref="F19:J19"/>
    <mergeCell ref="O19:O21"/>
    <mergeCell ref="P19:P21"/>
    <mergeCell ref="F20:J20"/>
    <mergeCell ref="F21:J21"/>
    <mergeCell ref="M25:M26"/>
    <mergeCell ref="N25:N26"/>
    <mergeCell ref="O25:O27"/>
    <mergeCell ref="D25:D27"/>
    <mergeCell ref="E25:E26"/>
    <mergeCell ref="F25:F26"/>
    <mergeCell ref="G25:J25"/>
    <mergeCell ref="K25:K26"/>
    <mergeCell ref="L25:L26"/>
    <mergeCell ref="A22:A27"/>
    <mergeCell ref="B22:B24"/>
    <mergeCell ref="C22:C24"/>
    <mergeCell ref="F22:J22"/>
    <mergeCell ref="O22:O24"/>
    <mergeCell ref="P22:P27"/>
    <mergeCell ref="F23:J23"/>
    <mergeCell ref="F24:J24"/>
    <mergeCell ref="B25:B27"/>
    <mergeCell ref="C25:C27"/>
    <mergeCell ref="P35:P37"/>
    <mergeCell ref="F36:J36"/>
    <mergeCell ref="F37:J37"/>
    <mergeCell ref="F38:J38"/>
    <mergeCell ref="F39:J39"/>
    <mergeCell ref="F33:J33"/>
    <mergeCell ref="F34:J34"/>
    <mergeCell ref="O35:O37"/>
    <mergeCell ref="P28:P30"/>
    <mergeCell ref="F29:J29"/>
    <mergeCell ref="F30:J30"/>
    <mergeCell ref="A31:P31"/>
    <mergeCell ref="A32:A33"/>
    <mergeCell ref="B32:B33"/>
    <mergeCell ref="C32:C33"/>
    <mergeCell ref="F32:J32"/>
    <mergeCell ref="O32:O33"/>
    <mergeCell ref="P32:P33"/>
    <mergeCell ref="A28:C30"/>
    <mergeCell ref="F28:J28"/>
    <mergeCell ref="O28:O30"/>
    <mergeCell ref="A35:A37"/>
    <mergeCell ref="B35:B37"/>
    <mergeCell ref="C35:C37"/>
    <mergeCell ref="F35:J35"/>
    <mergeCell ref="F40:J40"/>
    <mergeCell ref="F41:J41"/>
    <mergeCell ref="F42:J42"/>
    <mergeCell ref="F43:J43"/>
    <mergeCell ref="A44:A45"/>
    <mergeCell ref="B44:B45"/>
    <mergeCell ref="C44:C45"/>
    <mergeCell ref="F44:J44"/>
    <mergeCell ref="O44:O45"/>
    <mergeCell ref="P44:P45"/>
    <mergeCell ref="F45:J45"/>
    <mergeCell ref="F46:J46"/>
    <mergeCell ref="A47:A48"/>
    <mergeCell ref="B47:B48"/>
    <mergeCell ref="C47:C48"/>
    <mergeCell ref="F47:J47"/>
    <mergeCell ref="O47:O48"/>
    <mergeCell ref="P47:P48"/>
    <mergeCell ref="F54:J54"/>
    <mergeCell ref="F55:J55"/>
    <mergeCell ref="F56:J56"/>
    <mergeCell ref="F57:J57"/>
    <mergeCell ref="F58:J58"/>
    <mergeCell ref="A59:A60"/>
    <mergeCell ref="B59:B60"/>
    <mergeCell ref="F59:J59"/>
    <mergeCell ref="F48:J48"/>
    <mergeCell ref="F49:J49"/>
    <mergeCell ref="F50:J50"/>
    <mergeCell ref="F51:J51"/>
    <mergeCell ref="F52:J52"/>
    <mergeCell ref="F53:J53"/>
    <mergeCell ref="O59:O60"/>
    <mergeCell ref="P59:P60"/>
    <mergeCell ref="F60:J60"/>
    <mergeCell ref="A61:A62"/>
    <mergeCell ref="B61:B62"/>
    <mergeCell ref="C61:C62"/>
    <mergeCell ref="F61:J61"/>
    <mergeCell ref="O61:O62"/>
    <mergeCell ref="P61:P62"/>
    <mergeCell ref="F62:J62"/>
    <mergeCell ref="F63:J63"/>
    <mergeCell ref="F64:J64"/>
    <mergeCell ref="F65:J65"/>
    <mergeCell ref="F66:J66"/>
    <mergeCell ref="F67:J67"/>
    <mergeCell ref="A68:A70"/>
    <mergeCell ref="B68:B70"/>
    <mergeCell ref="C68:C70"/>
    <mergeCell ref="F68:J68"/>
    <mergeCell ref="O68:O70"/>
    <mergeCell ref="P68:P70"/>
    <mergeCell ref="F69:J69"/>
    <mergeCell ref="F70:J70"/>
    <mergeCell ref="A71:A73"/>
    <mergeCell ref="B71:B73"/>
    <mergeCell ref="C71:C73"/>
    <mergeCell ref="F71:J71"/>
    <mergeCell ref="O71:O73"/>
    <mergeCell ref="P71:P73"/>
    <mergeCell ref="P84:P85"/>
    <mergeCell ref="F85:J85"/>
    <mergeCell ref="F78:J78"/>
    <mergeCell ref="F79:J79"/>
    <mergeCell ref="F80:J80"/>
    <mergeCell ref="F81:J81"/>
    <mergeCell ref="F82:J82"/>
    <mergeCell ref="F83:J83"/>
    <mergeCell ref="F72:J72"/>
    <mergeCell ref="F73:J73"/>
    <mergeCell ref="F74:J74"/>
    <mergeCell ref="F75:J75"/>
    <mergeCell ref="F76:J76"/>
    <mergeCell ref="F77:J77"/>
    <mergeCell ref="A91:A92"/>
    <mergeCell ref="B91:B92"/>
    <mergeCell ref="C91:C92"/>
    <mergeCell ref="F91:J91"/>
    <mergeCell ref="A84:A85"/>
    <mergeCell ref="B84:B85"/>
    <mergeCell ref="C84:C85"/>
    <mergeCell ref="F84:J84"/>
    <mergeCell ref="O84:O85"/>
    <mergeCell ref="O91:O92"/>
    <mergeCell ref="P91:P92"/>
    <mergeCell ref="F92:J92"/>
    <mergeCell ref="F93:J93"/>
    <mergeCell ref="F94:J94"/>
    <mergeCell ref="F95:J95"/>
    <mergeCell ref="F86:J86"/>
    <mergeCell ref="F87:J87"/>
    <mergeCell ref="F88:J88"/>
    <mergeCell ref="F89:J89"/>
    <mergeCell ref="F90:J90"/>
    <mergeCell ref="F102:J102"/>
    <mergeCell ref="F103:J103"/>
    <mergeCell ref="F104:J104"/>
    <mergeCell ref="A105:A107"/>
    <mergeCell ref="B105:B107"/>
    <mergeCell ref="C105:C107"/>
    <mergeCell ref="D105:D107"/>
    <mergeCell ref="F105:J105"/>
    <mergeCell ref="F96:J96"/>
    <mergeCell ref="F97:J97"/>
    <mergeCell ref="F98:J98"/>
    <mergeCell ref="F99:J99"/>
    <mergeCell ref="F100:J100"/>
    <mergeCell ref="F101:J101"/>
    <mergeCell ref="O105:O107"/>
    <mergeCell ref="P105:P107"/>
    <mergeCell ref="F106:J106"/>
    <mergeCell ref="F107:J107"/>
    <mergeCell ref="F108:J108"/>
    <mergeCell ref="A109:A112"/>
    <mergeCell ref="B109:B112"/>
    <mergeCell ref="C109:C112"/>
    <mergeCell ref="F109:J109"/>
    <mergeCell ref="O109:O112"/>
    <mergeCell ref="P109:P112"/>
    <mergeCell ref="F110:J110"/>
    <mergeCell ref="F111:J111"/>
    <mergeCell ref="F112:J112"/>
    <mergeCell ref="M124:M125"/>
    <mergeCell ref="N124:N125"/>
    <mergeCell ref="O124:O126"/>
    <mergeCell ref="A113:A116"/>
    <mergeCell ref="B113:B116"/>
    <mergeCell ref="C113:C116"/>
    <mergeCell ref="F113:J113"/>
    <mergeCell ref="O113:O116"/>
    <mergeCell ref="P113:P119"/>
    <mergeCell ref="F114:J114"/>
    <mergeCell ref="F115:J115"/>
    <mergeCell ref="F116:J116"/>
    <mergeCell ref="A117:A119"/>
    <mergeCell ref="B117:B119"/>
    <mergeCell ref="C117:C119"/>
    <mergeCell ref="D117:D119"/>
    <mergeCell ref="E117:E118"/>
    <mergeCell ref="F117:F118"/>
    <mergeCell ref="G117:J117"/>
    <mergeCell ref="K117:K118"/>
    <mergeCell ref="L117:L118"/>
    <mergeCell ref="M117:M118"/>
    <mergeCell ref="N117:N118"/>
    <mergeCell ref="O117:O119"/>
    <mergeCell ref="A127:C130"/>
    <mergeCell ref="F127:J127"/>
    <mergeCell ref="O127:O130"/>
    <mergeCell ref="P120:P126"/>
    <mergeCell ref="F121:J121"/>
    <mergeCell ref="F122:J122"/>
    <mergeCell ref="F123:J123"/>
    <mergeCell ref="B124:B126"/>
    <mergeCell ref="C124:C126"/>
    <mergeCell ref="D124:D126"/>
    <mergeCell ref="E124:E125"/>
    <mergeCell ref="F124:F125"/>
    <mergeCell ref="G124:J124"/>
    <mergeCell ref="P127:P130"/>
    <mergeCell ref="F128:J128"/>
    <mergeCell ref="F129:J129"/>
    <mergeCell ref="F130:J130"/>
    <mergeCell ref="A120:A126"/>
    <mergeCell ref="B120:B123"/>
    <mergeCell ref="C120:C123"/>
    <mergeCell ref="F120:J120"/>
    <mergeCell ref="O120:O123"/>
    <mergeCell ref="K124:K125"/>
    <mergeCell ref="L124:L125"/>
    <mergeCell ref="A131:O131"/>
    <mergeCell ref="A132:A134"/>
    <mergeCell ref="B132:B134"/>
    <mergeCell ref="C132:C134"/>
    <mergeCell ref="F132:J132"/>
    <mergeCell ref="O132:O134"/>
    <mergeCell ref="F137:J137"/>
    <mergeCell ref="A138:A140"/>
    <mergeCell ref="B138:B140"/>
    <mergeCell ref="C138:C140"/>
    <mergeCell ref="F138:J138"/>
    <mergeCell ref="O138:O140"/>
    <mergeCell ref="P132:P134"/>
    <mergeCell ref="F133:J133"/>
    <mergeCell ref="F134:J134"/>
    <mergeCell ref="A135:A137"/>
    <mergeCell ref="B135:B137"/>
    <mergeCell ref="C135:C137"/>
    <mergeCell ref="F135:J135"/>
    <mergeCell ref="O135:O137"/>
    <mergeCell ref="P135:P137"/>
    <mergeCell ref="F136:J136"/>
    <mergeCell ref="P138:P140"/>
    <mergeCell ref="F139:J139"/>
    <mergeCell ref="F140:J140"/>
    <mergeCell ref="A141:C143"/>
    <mergeCell ref="F141:J141"/>
    <mergeCell ref="O141:O143"/>
    <mergeCell ref="P141:P143"/>
    <mergeCell ref="F142:J142"/>
    <mergeCell ref="F143:J143"/>
    <mergeCell ref="O147:O151"/>
    <mergeCell ref="F148:J148"/>
    <mergeCell ref="B149:B151"/>
    <mergeCell ref="C149:C151"/>
    <mergeCell ref="D149:D151"/>
    <mergeCell ref="E149:E150"/>
    <mergeCell ref="A144:O144"/>
    <mergeCell ref="A145:A146"/>
    <mergeCell ref="B145:B146"/>
    <mergeCell ref="C145:C146"/>
    <mergeCell ref="F145:J145"/>
    <mergeCell ref="O145:O146"/>
    <mergeCell ref="F146:J146"/>
    <mergeCell ref="F149:F150"/>
    <mergeCell ref="G149:J149"/>
    <mergeCell ref="K149:K150"/>
    <mergeCell ref="L149:L150"/>
    <mergeCell ref="M149:M150"/>
    <mergeCell ref="N149:N150"/>
    <mergeCell ref="A147:A151"/>
    <mergeCell ref="B147:B148"/>
    <mergeCell ref="C147:C148"/>
    <mergeCell ref="F147:J147"/>
    <mergeCell ref="A152:A156"/>
    <mergeCell ref="B152:B153"/>
    <mergeCell ref="C152:C153"/>
    <mergeCell ref="F152:J152"/>
    <mergeCell ref="O152:O156"/>
    <mergeCell ref="F153:J153"/>
    <mergeCell ref="B154:B156"/>
    <mergeCell ref="C154:C156"/>
    <mergeCell ref="D154:D156"/>
    <mergeCell ref="E154:E155"/>
    <mergeCell ref="O157:O161"/>
    <mergeCell ref="F158:J158"/>
    <mergeCell ref="B159:B161"/>
    <mergeCell ref="C159:C161"/>
    <mergeCell ref="D159:D161"/>
    <mergeCell ref="E159:E160"/>
    <mergeCell ref="F154:F155"/>
    <mergeCell ref="G154:J154"/>
    <mergeCell ref="K154:K155"/>
    <mergeCell ref="L154:L155"/>
    <mergeCell ref="M154:M155"/>
    <mergeCell ref="N154:N155"/>
    <mergeCell ref="F159:F160"/>
    <mergeCell ref="G159:J159"/>
    <mergeCell ref="K159:K160"/>
    <mergeCell ref="L159:L160"/>
    <mergeCell ref="M159:M160"/>
    <mergeCell ref="N159:N160"/>
    <mergeCell ref="A157:A161"/>
    <mergeCell ref="B157:B158"/>
    <mergeCell ref="C157:C158"/>
    <mergeCell ref="F157:J157"/>
    <mergeCell ref="C168:C170"/>
    <mergeCell ref="D168:D170"/>
    <mergeCell ref="A162:A164"/>
    <mergeCell ref="B162:B164"/>
    <mergeCell ref="C162:C164"/>
    <mergeCell ref="F162:J162"/>
    <mergeCell ref="F166:J166"/>
    <mergeCell ref="F167:J167"/>
    <mergeCell ref="B168:B170"/>
    <mergeCell ref="O162:O164"/>
    <mergeCell ref="F163:J163"/>
    <mergeCell ref="F164:J164"/>
    <mergeCell ref="N168:N169"/>
    <mergeCell ref="A171:A175"/>
    <mergeCell ref="B171:B172"/>
    <mergeCell ref="C171:C172"/>
    <mergeCell ref="F171:J171"/>
    <mergeCell ref="O171:O175"/>
    <mergeCell ref="F172:J172"/>
    <mergeCell ref="B173:B175"/>
    <mergeCell ref="C173:C175"/>
    <mergeCell ref="D173:D175"/>
    <mergeCell ref="E168:E169"/>
    <mergeCell ref="F168:F169"/>
    <mergeCell ref="G168:J168"/>
    <mergeCell ref="K168:K169"/>
    <mergeCell ref="L168:L169"/>
    <mergeCell ref="M168:M169"/>
    <mergeCell ref="A165:A170"/>
    <mergeCell ref="B165:B167"/>
    <mergeCell ref="C165:C167"/>
    <mergeCell ref="F165:J165"/>
    <mergeCell ref="O165:O170"/>
    <mergeCell ref="N173:N174"/>
    <mergeCell ref="A176:C178"/>
    <mergeCell ref="F176:J176"/>
    <mergeCell ref="F177:J177"/>
    <mergeCell ref="F178:J178"/>
    <mergeCell ref="A179:C182"/>
    <mergeCell ref="F179:J179"/>
    <mergeCell ref="E173:E174"/>
    <mergeCell ref="F173:F174"/>
    <mergeCell ref="G173:J173"/>
    <mergeCell ref="K173:K174"/>
    <mergeCell ref="L173:L174"/>
    <mergeCell ref="M173:M174"/>
    <mergeCell ref="B185:D185"/>
    <mergeCell ref="B186:D186"/>
    <mergeCell ref="M186:O186"/>
    <mergeCell ref="O179:O182"/>
    <mergeCell ref="P179:P182"/>
    <mergeCell ref="F180:J180"/>
    <mergeCell ref="F181:J181"/>
    <mergeCell ref="F182:J182"/>
    <mergeCell ref="B184:D184"/>
    <mergeCell ref="K184:L184"/>
    <mergeCell ref="M184:O184"/>
  </mergeCells>
  <printOptions horizontalCentered="1"/>
  <pageMargins left="0.19685039370078741" right="0.19685039370078741" top="0.39370078740157483" bottom="0.19685039370078741" header="0" footer="0"/>
  <pageSetup paperSize="9" scale="48" fitToHeight="7" orientation="landscape" r:id="rId1"/>
  <headerFooter differentFirst="1">
    <oddHeader>&amp;C&amp;14&amp;P</oddHeader>
  </headerFooter>
  <rowBreaks count="4" manualBreakCount="4">
    <brk id="27" max="14" man="1"/>
    <brk id="119" max="14" man="1"/>
    <brk id="137" max="14" man="1"/>
    <brk id="170" max="14" man="1"/>
  </rowBreaks>
  <colBreaks count="1" manualBreakCount="1">
    <brk id="15" max="18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21</vt:i4>
      </vt:variant>
    </vt:vector>
  </HeadingPairs>
  <TitlesOfParts>
    <vt:vector size="25" baseType="lpstr">
      <vt:lpstr>Приложение 1 (ред.2) (2026)</vt:lpstr>
      <vt:lpstr>Приложение 1 (ред.5) (3)</vt:lpstr>
      <vt:lpstr>Приложение 1 (ред.4)</vt:lpstr>
      <vt:lpstr>Приложение 1 (ред.4) (2)</vt:lpstr>
      <vt:lpstr>'Приложение 1 (ред.2) (2026)'!_ftn1</vt:lpstr>
      <vt:lpstr>'Приложение 1 (ред.4)'!_ftn1</vt:lpstr>
      <vt:lpstr>'Приложение 1 (ред.5) (3)'!_ftn1</vt:lpstr>
      <vt:lpstr>'Приложение 1 (ред.2) (2026)'!_ftnref1</vt:lpstr>
      <vt:lpstr>'Приложение 1 (ред.4)'!_ftnref1</vt:lpstr>
      <vt:lpstr>'Приложение 1 (ред.5) (3)'!_ftnref1</vt:lpstr>
      <vt:lpstr>'Приложение 1 (ред.2) (2026)'!Print_Area</vt:lpstr>
      <vt:lpstr>'Приложение 1 (ред.4)'!Print_Area</vt:lpstr>
      <vt:lpstr>'Приложение 1 (ред.4) (2)'!Print_Area</vt:lpstr>
      <vt:lpstr>'Приложение 1 (ред.5) (3)'!Print_Area</vt:lpstr>
      <vt:lpstr>'Приложение 1 (ред.2) (2026)'!Print_Titles</vt:lpstr>
      <vt:lpstr>'Приложение 1 (ред.4)'!Print_Titles</vt:lpstr>
      <vt:lpstr>'Приложение 1 (ред.4) (2)'!Print_Titles</vt:lpstr>
      <vt:lpstr>'Приложение 1 (ред.5) (3)'!Print_Titles</vt:lpstr>
      <vt:lpstr>'Приложение 1 (ред.2) (2026)'!Заголовки_для_печати</vt:lpstr>
      <vt:lpstr>'Приложение 1 (ред.4)'!Заголовки_для_печати</vt:lpstr>
      <vt:lpstr>'Приложение 1 (ред.5) (3)'!Заголовки_для_печати</vt:lpstr>
      <vt:lpstr>'Приложение 1 (ред.2) (2026)'!Область_печати</vt:lpstr>
      <vt:lpstr>'Приложение 1 (ред.4)'!Область_печати</vt:lpstr>
      <vt:lpstr>'Приложение 1 (ред.4) (2)'!Область_печати</vt:lpstr>
      <vt:lpstr>'Приложение 1 (ред.5) (3)'!Область_печати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Голубев Сергей Борисович</dc:creator>
  <cp:lastModifiedBy>Голубев Сергей Борисович</cp:lastModifiedBy>
  <cp:lastPrinted>2026-03-25T13:26:12Z</cp:lastPrinted>
  <dcterms:created xsi:type="dcterms:W3CDTF">2022-01-27T10:28:22Z</dcterms:created>
  <dcterms:modified xsi:type="dcterms:W3CDTF">2026-03-25T13:31:22Z</dcterms:modified>
</cp:coreProperties>
</file>