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Objects="none" defaultThemeVersion="164011"/>
  <mc:AlternateContent xmlns:mc="http://schemas.openxmlformats.org/markup-compatibility/2006">
    <mc:Choice Requires="x15">
      <x15ac:absPath xmlns:x15ac="http://schemas.microsoft.com/office/spreadsheetml/2010/11/ac" url="\\192.168.74.130\Share\Ирина-Анастасия\МП Развитие инженерной инфраструктуры, энергоэффективности и отрасли обращения с отходами 2026-2030\5. Версия 5 проект под уведомления\"/>
    </mc:Choice>
  </mc:AlternateContent>
  <bookViews>
    <workbookView xWindow="0" yWindow="0" windowWidth="28770" windowHeight="11670"/>
  </bookViews>
  <sheets>
    <sheet name="Приложение 1" sheetId="1" r:id="rId1"/>
    <sheet name="Строительство и реконструкция" sheetId="3" r:id="rId2"/>
    <sheet name="Капитальный ремонт" sheetId="4" r:id="rId3"/>
  </sheets>
  <definedNames>
    <definedName name="_xlnm._FilterDatabase" localSheetId="0" hidden="1">'Приложение 1'!$A$9:$O$418</definedName>
    <definedName name="_xlnm.Print_Titles" localSheetId="0">'Приложение 1'!$9:$10</definedName>
    <definedName name="_xlnm.Print_Titles" localSheetId="1">'Строительство и реконструкция'!$9:$11</definedName>
    <definedName name="_xlnm.Print_Area" localSheetId="2">'Капитальный ремонт'!$A$1:$K$76</definedName>
    <definedName name="_xlnm.Print_Area" localSheetId="0">'Приложение 1'!$A$1:$O$424</definedName>
    <definedName name="_xlnm.Print_Area" localSheetId="1">'Строительство и реконструкция'!$A$1:$R$325</definedName>
  </definedNames>
  <calcPr calcId="162913"/>
</workbook>
</file>

<file path=xl/calcChain.xml><?xml version="1.0" encoding="utf-8"?>
<calcChain xmlns="http://schemas.openxmlformats.org/spreadsheetml/2006/main">
  <c r="E414" i="1" l="1"/>
  <c r="H194" i="3" l="1"/>
  <c r="L182" i="1" l="1"/>
  <c r="M182" i="1"/>
  <c r="N182" i="1"/>
  <c r="L181" i="1"/>
  <c r="M181" i="1"/>
  <c r="N181" i="1"/>
  <c r="K182" i="1"/>
  <c r="K181" i="1"/>
  <c r="F182" i="1"/>
  <c r="F181" i="1"/>
  <c r="E182" i="1"/>
  <c r="E181" i="1"/>
  <c r="E185" i="1"/>
  <c r="I316" i="3" l="1"/>
  <c r="I314" i="3"/>
  <c r="I312" i="3"/>
  <c r="L316" i="3"/>
  <c r="M316" i="3"/>
  <c r="N316" i="3"/>
  <c r="O316" i="3"/>
  <c r="P316" i="3"/>
  <c r="Q316" i="3"/>
  <c r="K316" i="3"/>
  <c r="L314" i="3"/>
  <c r="M314" i="3"/>
  <c r="N314" i="3"/>
  <c r="O314" i="3"/>
  <c r="P314" i="3"/>
  <c r="Q314" i="3"/>
  <c r="L312" i="3"/>
  <c r="M312" i="3"/>
  <c r="N312" i="3"/>
  <c r="O312" i="3"/>
  <c r="P312" i="3"/>
  <c r="Q312" i="3"/>
  <c r="K312" i="3"/>
  <c r="F64" i="1"/>
  <c r="N120" i="1"/>
  <c r="N121" i="1"/>
  <c r="K122" i="1"/>
  <c r="L122" i="1"/>
  <c r="M122" i="1"/>
  <c r="N122" i="1"/>
  <c r="L386" i="1"/>
  <c r="K386" i="1"/>
  <c r="L385" i="1"/>
  <c r="K385" i="1"/>
  <c r="F249" i="1"/>
  <c r="F45" i="4"/>
  <c r="F44" i="4"/>
  <c r="L319" i="3"/>
  <c r="F222" i="1" s="1"/>
  <c r="E222" i="1" s="1"/>
  <c r="K317" i="3"/>
  <c r="K315" i="3"/>
  <c r="K314" i="3" s="1"/>
  <c r="K313" i="3"/>
  <c r="K319" i="3" l="1"/>
  <c r="L318" i="3"/>
  <c r="F221" i="1" s="1"/>
  <c r="E221" i="1" s="1"/>
  <c r="H312" i="3"/>
  <c r="K384" i="1"/>
  <c r="F43" i="4"/>
  <c r="H316" i="3"/>
  <c r="H314" i="3"/>
  <c r="I298" i="3"/>
  <c r="I295" i="3"/>
  <c r="I292" i="3"/>
  <c r="I289" i="3"/>
  <c r="I286" i="3"/>
  <c r="I283" i="3"/>
  <c r="I282" i="3"/>
  <c r="I281" i="3"/>
  <c r="I274" i="3"/>
  <c r="I271" i="3"/>
  <c r="I277" i="3"/>
  <c r="I246" i="3"/>
  <c r="I243" i="3"/>
  <c r="I233" i="3"/>
  <c r="I232" i="3"/>
  <c r="I230" i="3"/>
  <c r="I229" i="3"/>
  <c r="I213" i="3"/>
  <c r="I210" i="3"/>
  <c r="I184" i="3"/>
  <c r="I187" i="3"/>
  <c r="I181" i="3"/>
  <c r="I178" i="3"/>
  <c r="I175" i="3"/>
  <c r="I172" i="3"/>
  <c r="I169" i="3"/>
  <c r="I166" i="3"/>
  <c r="I153" i="3"/>
  <c r="I154" i="3"/>
  <c r="I150" i="3"/>
  <c r="I151" i="3"/>
  <c r="I117" i="3"/>
  <c r="I116" i="3"/>
  <c r="I115" i="3"/>
  <c r="I103" i="3"/>
  <c r="I102" i="3"/>
  <c r="I101" i="3" s="1"/>
  <c r="I152" i="3" l="1"/>
  <c r="I114" i="3"/>
  <c r="K318" i="3"/>
  <c r="I149" i="3"/>
  <c r="I280" i="3"/>
  <c r="I100" i="3"/>
  <c r="I99" i="3"/>
  <c r="I98" i="3" l="1"/>
  <c r="I44" i="3" l="1"/>
  <c r="I16" i="3" l="1"/>
  <c r="I15" i="3"/>
  <c r="I14" i="3" l="1"/>
  <c r="F21" i="4" l="1"/>
  <c r="G21" i="4"/>
  <c r="H21" i="4"/>
  <c r="I21" i="4"/>
  <c r="J21" i="4"/>
  <c r="E21" i="4"/>
  <c r="F23" i="4"/>
  <c r="G23" i="4"/>
  <c r="H23" i="4"/>
  <c r="I23" i="4"/>
  <c r="J23" i="4"/>
  <c r="L191" i="3" l="1"/>
  <c r="E83" i="1" l="1"/>
  <c r="E244" i="1"/>
  <c r="E241" i="1"/>
  <c r="E240" i="1"/>
  <c r="E239" i="1"/>
  <c r="E101" i="1" l="1"/>
  <c r="E98" i="1"/>
  <c r="E97" i="1"/>
  <c r="N96" i="1"/>
  <c r="M96" i="1"/>
  <c r="L96" i="1"/>
  <c r="K96" i="1"/>
  <c r="F96" i="1"/>
  <c r="E67" i="1"/>
  <c r="E41" i="1"/>
  <c r="E38" i="1"/>
  <c r="E37" i="1"/>
  <c r="N36" i="1"/>
  <c r="M36" i="1"/>
  <c r="L36" i="1"/>
  <c r="K36" i="1"/>
  <c r="F36" i="1"/>
  <c r="E96" i="1" l="1"/>
  <c r="E36" i="1"/>
  <c r="F386" i="1"/>
  <c r="E404" i="1"/>
  <c r="E401" i="1"/>
  <c r="E400" i="1"/>
  <c r="N399" i="1"/>
  <c r="M399" i="1"/>
  <c r="L399" i="1"/>
  <c r="K399" i="1"/>
  <c r="F399" i="1"/>
  <c r="E398" i="1"/>
  <c r="E395" i="1"/>
  <c r="E394" i="1"/>
  <c r="N393" i="1"/>
  <c r="M393" i="1"/>
  <c r="L393" i="1"/>
  <c r="K393" i="1"/>
  <c r="F393" i="1"/>
  <c r="L208" i="3"/>
  <c r="K205" i="3"/>
  <c r="K204" i="3"/>
  <c r="P203" i="3"/>
  <c r="O203" i="3"/>
  <c r="N203" i="3"/>
  <c r="M203" i="3"/>
  <c r="L203" i="3"/>
  <c r="I203" i="3"/>
  <c r="L196" i="3"/>
  <c r="M269" i="3"/>
  <c r="N269" i="3"/>
  <c r="O269" i="3"/>
  <c r="P269" i="3"/>
  <c r="L269" i="3"/>
  <c r="L262" i="3"/>
  <c r="L266" i="3"/>
  <c r="M266" i="3"/>
  <c r="N266" i="3"/>
  <c r="O266" i="3"/>
  <c r="P266" i="3"/>
  <c r="L264" i="3"/>
  <c r="M264" i="3"/>
  <c r="N264" i="3"/>
  <c r="O264" i="3"/>
  <c r="P264" i="3"/>
  <c r="P268" i="3" s="1"/>
  <c r="M262" i="3"/>
  <c r="M268" i="3" s="1"/>
  <c r="N262" i="3"/>
  <c r="O262" i="3"/>
  <c r="P262" i="3"/>
  <c r="L260" i="3"/>
  <c r="M260" i="3"/>
  <c r="N260" i="3"/>
  <c r="O260" i="3"/>
  <c r="P260" i="3"/>
  <c r="E393" i="1" l="1"/>
  <c r="O268" i="3"/>
  <c r="N268" i="3"/>
  <c r="L268" i="3"/>
  <c r="K268" i="3" s="1"/>
  <c r="K203" i="3"/>
  <c r="H203" i="3" s="1"/>
  <c r="E399" i="1"/>
  <c r="K267" i="3"/>
  <c r="K266" i="3" s="1"/>
  <c r="K265" i="3"/>
  <c r="K264" i="3" s="1"/>
  <c r="K263" i="3"/>
  <c r="K262" i="3" s="1"/>
  <c r="K261" i="3"/>
  <c r="K260" i="3" s="1"/>
  <c r="E24" i="4" l="1"/>
  <c r="J22" i="4"/>
  <c r="I22" i="4"/>
  <c r="H22" i="4"/>
  <c r="G22" i="4"/>
  <c r="F22" i="4"/>
  <c r="E79" i="1"/>
  <c r="N75" i="1"/>
  <c r="M75" i="1"/>
  <c r="L75" i="1"/>
  <c r="K75" i="1"/>
  <c r="F372" i="1"/>
  <c r="E379" i="1"/>
  <c r="L192" i="3"/>
  <c r="K189" i="3"/>
  <c r="K188" i="3"/>
  <c r="Q187" i="3"/>
  <c r="P187" i="3"/>
  <c r="O187" i="3"/>
  <c r="N187" i="3"/>
  <c r="M187" i="3"/>
  <c r="L187" i="3"/>
  <c r="N43" i="3"/>
  <c r="N41" i="3" s="1"/>
  <c r="E22" i="4" l="1"/>
  <c r="E76" i="1" s="1"/>
  <c r="E23" i="4"/>
  <c r="E75" i="1"/>
  <c r="F75" i="1"/>
  <c r="F76" i="1"/>
  <c r="K187" i="3"/>
  <c r="M43" i="3"/>
  <c r="E63" i="4" l="1"/>
  <c r="E62" i="4"/>
  <c r="J61" i="4"/>
  <c r="I61" i="4"/>
  <c r="H61" i="4"/>
  <c r="G61" i="4"/>
  <c r="F61" i="4"/>
  <c r="E61" i="4" s="1"/>
  <c r="E60" i="4"/>
  <c r="E59" i="4"/>
  <c r="J58" i="4"/>
  <c r="I58" i="4"/>
  <c r="H58" i="4"/>
  <c r="G58" i="4"/>
  <c r="F58" i="4"/>
  <c r="E57" i="4"/>
  <c r="E56" i="4"/>
  <c r="J55" i="4"/>
  <c r="I55" i="4"/>
  <c r="H55" i="4"/>
  <c r="G55" i="4"/>
  <c r="F55" i="4"/>
  <c r="E55" i="4" s="1"/>
  <c r="F48" i="4"/>
  <c r="F47" i="4"/>
  <c r="E58" i="4" l="1"/>
  <c r="L117" i="3"/>
  <c r="L116" i="3"/>
  <c r="L245" i="3"/>
  <c r="L244" i="3"/>
  <c r="L248" i="3"/>
  <c r="L247" i="3"/>
  <c r="M42" i="3"/>
  <c r="M41" i="3" s="1"/>
  <c r="L14" i="3"/>
  <c r="F199" i="1" l="1"/>
  <c r="E199" i="1" s="1"/>
  <c r="L310" i="3"/>
  <c r="F195" i="1" s="1"/>
  <c r="M310" i="3"/>
  <c r="N310" i="3"/>
  <c r="O310" i="3"/>
  <c r="L309" i="3"/>
  <c r="F194" i="1" s="1"/>
  <c r="M309" i="3"/>
  <c r="N309" i="3"/>
  <c r="O309" i="3"/>
  <c r="P309" i="3"/>
  <c r="Q309" i="3"/>
  <c r="Q308" i="3"/>
  <c r="Q319" i="3" s="1"/>
  <c r="K294" i="3" l="1"/>
  <c r="K293" i="3"/>
  <c r="Q292" i="3"/>
  <c r="P292" i="3"/>
  <c r="O292" i="3"/>
  <c r="N292" i="3"/>
  <c r="M292" i="3"/>
  <c r="L292" i="3"/>
  <c r="K291" i="3"/>
  <c r="K290" i="3"/>
  <c r="Q289" i="3"/>
  <c r="P289" i="3"/>
  <c r="O289" i="3"/>
  <c r="N289" i="3"/>
  <c r="M289" i="3"/>
  <c r="L289" i="3"/>
  <c r="K297" i="3"/>
  <c r="K296" i="3"/>
  <c r="Q295" i="3"/>
  <c r="P295" i="3"/>
  <c r="O295" i="3"/>
  <c r="N295" i="3"/>
  <c r="M295" i="3"/>
  <c r="L295" i="3"/>
  <c r="K300" i="3"/>
  <c r="K299" i="3"/>
  <c r="Q298" i="3"/>
  <c r="P298" i="3"/>
  <c r="O298" i="3"/>
  <c r="N298" i="3"/>
  <c r="M298" i="3"/>
  <c r="L298" i="3"/>
  <c r="K295" i="3" l="1"/>
  <c r="K292" i="3"/>
  <c r="K289" i="3"/>
  <c r="K298" i="3"/>
  <c r="L156" i="3"/>
  <c r="F124" i="1" s="1"/>
  <c r="L157" i="3"/>
  <c r="F125" i="1" s="1"/>
  <c r="K154" i="3" l="1"/>
  <c r="K153" i="3"/>
  <c r="Q152" i="3"/>
  <c r="P152" i="3"/>
  <c r="O152" i="3"/>
  <c r="N152" i="3"/>
  <c r="M152" i="3"/>
  <c r="L152" i="3"/>
  <c r="K152" i="3" s="1"/>
  <c r="Q157" i="3"/>
  <c r="P157" i="3"/>
  <c r="O157" i="3"/>
  <c r="N157" i="3"/>
  <c r="M157" i="3"/>
  <c r="Q156" i="3"/>
  <c r="P156" i="3"/>
  <c r="O156" i="3"/>
  <c r="N156" i="3"/>
  <c r="M156" i="3"/>
  <c r="N155" i="3"/>
  <c r="M155" i="3"/>
  <c r="K151" i="3"/>
  <c r="K157" i="3" s="1"/>
  <c r="K150" i="3"/>
  <c r="K156" i="3" s="1"/>
  <c r="Q149" i="3"/>
  <c r="Q155" i="3" s="1"/>
  <c r="P149" i="3"/>
  <c r="P155" i="3" s="1"/>
  <c r="O149" i="3"/>
  <c r="O155" i="3" s="1"/>
  <c r="N149" i="3"/>
  <c r="M149" i="3"/>
  <c r="L149" i="3"/>
  <c r="K149" i="3" l="1"/>
  <c r="L155" i="3"/>
  <c r="K155" i="3"/>
  <c r="F235" i="1"/>
  <c r="F123" i="1" l="1"/>
  <c r="L103" i="3"/>
  <c r="L112" i="3" l="1"/>
  <c r="M53" i="3"/>
  <c r="L53" i="3"/>
  <c r="L164" i="3" l="1"/>
  <c r="M164" i="3"/>
  <c r="N164" i="3"/>
  <c r="O164" i="3"/>
  <c r="P164" i="3"/>
  <c r="Q164" i="3"/>
  <c r="L163" i="3"/>
  <c r="M163" i="3"/>
  <c r="N163" i="3"/>
  <c r="O163" i="3"/>
  <c r="P163" i="3"/>
  <c r="Q163" i="3"/>
  <c r="K161" i="3"/>
  <c r="K164" i="3" s="1"/>
  <c r="K160" i="3"/>
  <c r="K163" i="3" s="1"/>
  <c r="Q159" i="3"/>
  <c r="Q162" i="3" s="1"/>
  <c r="P159" i="3"/>
  <c r="P162" i="3" s="1"/>
  <c r="O159" i="3"/>
  <c r="O162" i="3" s="1"/>
  <c r="N159" i="3"/>
  <c r="N162" i="3" s="1"/>
  <c r="M159" i="3"/>
  <c r="M162" i="3" s="1"/>
  <c r="L159" i="3"/>
  <c r="K159" i="3" l="1"/>
  <c r="K162" i="3" s="1"/>
  <c r="L162" i="3"/>
  <c r="Q121" i="3"/>
  <c r="Q110" i="3" l="1"/>
  <c r="Q111" i="3"/>
  <c r="Q119" i="3" s="1"/>
  <c r="N112" i="3"/>
  <c r="O112" i="3"/>
  <c r="P112" i="3"/>
  <c r="Q112" i="3"/>
  <c r="Q120" i="3" s="1"/>
  <c r="N111" i="3"/>
  <c r="O111" i="3"/>
  <c r="P111" i="3"/>
  <c r="L102" i="3"/>
  <c r="K175" i="1"/>
  <c r="K176" i="1"/>
  <c r="G45" i="4"/>
  <c r="H45" i="4"/>
  <c r="I45" i="4"/>
  <c r="J45" i="4"/>
  <c r="G44" i="4"/>
  <c r="H44" i="4"/>
  <c r="I44" i="4"/>
  <c r="J44" i="4"/>
  <c r="G43" i="4"/>
  <c r="K174" i="1" s="1"/>
  <c r="F206" i="1"/>
  <c r="E206" i="1" s="1"/>
  <c r="M200" i="1"/>
  <c r="L200" i="1" s="1"/>
  <c r="K200" i="1" s="1"/>
  <c r="K201" i="1"/>
  <c r="K202" i="1"/>
  <c r="E71" i="4"/>
  <c r="E67" i="4" s="1"/>
  <c r="E70" i="4"/>
  <c r="E66" i="4" s="1"/>
  <c r="J69" i="4"/>
  <c r="I69" i="4"/>
  <c r="I65" i="4" s="1"/>
  <c r="H69" i="4"/>
  <c r="G69" i="4"/>
  <c r="F69" i="4"/>
  <c r="F65" i="4" s="1"/>
  <c r="F200" i="1" s="1"/>
  <c r="J67" i="4"/>
  <c r="I67" i="4"/>
  <c r="H67" i="4"/>
  <c r="G67" i="4"/>
  <c r="F67" i="4"/>
  <c r="F202" i="1" s="1"/>
  <c r="J66" i="4"/>
  <c r="I66" i="4"/>
  <c r="H66" i="4"/>
  <c r="G66" i="4"/>
  <c r="F66" i="4"/>
  <c r="F201" i="1" s="1"/>
  <c r="J65" i="4"/>
  <c r="K195" i="1"/>
  <c r="L195" i="1"/>
  <c r="M195" i="1"/>
  <c r="N195" i="1"/>
  <c r="K194" i="1"/>
  <c r="L194" i="1"/>
  <c r="M194" i="1"/>
  <c r="L101" i="3" l="1"/>
  <c r="L111" i="3"/>
  <c r="G65" i="4"/>
  <c r="E69" i="4"/>
  <c r="E65" i="4"/>
  <c r="H65" i="4"/>
  <c r="M251" i="3" l="1"/>
  <c r="N251" i="3"/>
  <c r="O251" i="3"/>
  <c r="P251" i="3"/>
  <c r="Q251" i="3"/>
  <c r="M250" i="3"/>
  <c r="N250" i="3"/>
  <c r="O250" i="3"/>
  <c r="P250" i="3"/>
  <c r="Q250" i="3"/>
  <c r="Q268" i="3" s="1"/>
  <c r="L251" i="3"/>
  <c r="L250" i="3"/>
  <c r="F173" i="1" l="1"/>
  <c r="K248" i="3"/>
  <c r="K247" i="3"/>
  <c r="Q246" i="3"/>
  <c r="P246" i="3"/>
  <c r="O246" i="3"/>
  <c r="N246" i="3"/>
  <c r="M246" i="3"/>
  <c r="L246" i="3"/>
  <c r="K246" i="3" s="1"/>
  <c r="K245" i="3"/>
  <c r="K244" i="3"/>
  <c r="Q243" i="3"/>
  <c r="P243" i="3"/>
  <c r="O243" i="3"/>
  <c r="N243" i="3"/>
  <c r="M243" i="3"/>
  <c r="L243" i="3"/>
  <c r="L228" i="3"/>
  <c r="F180" i="1"/>
  <c r="F176" i="1"/>
  <c r="K243" i="3" l="1"/>
  <c r="F174" i="1"/>
  <c r="F175" i="1"/>
  <c r="E51" i="4" l="1"/>
  <c r="E50" i="4"/>
  <c r="J49" i="4"/>
  <c r="I49" i="4"/>
  <c r="H49" i="4"/>
  <c r="G49" i="4"/>
  <c r="F49" i="4"/>
  <c r="E49" i="4" s="1"/>
  <c r="E54" i="4"/>
  <c r="E53" i="4"/>
  <c r="J52" i="4"/>
  <c r="I52" i="4"/>
  <c r="H52" i="4"/>
  <c r="G52" i="4"/>
  <c r="F52" i="4"/>
  <c r="E48" i="4"/>
  <c r="E45" i="4" s="1"/>
  <c r="E47" i="4"/>
  <c r="E44" i="4" s="1"/>
  <c r="J46" i="4"/>
  <c r="I46" i="4"/>
  <c r="H46" i="4"/>
  <c r="G46" i="4"/>
  <c r="F46" i="4"/>
  <c r="E46" i="4" s="1"/>
  <c r="J43" i="4"/>
  <c r="I43" i="4"/>
  <c r="H43" i="4"/>
  <c r="E52" i="4" l="1"/>
  <c r="E43" i="4"/>
  <c r="F159" i="1" l="1"/>
  <c r="F29" i="4"/>
  <c r="F28" i="4"/>
  <c r="F155" i="1" s="1"/>
  <c r="E41" i="4"/>
  <c r="E40" i="4"/>
  <c r="J39" i="4"/>
  <c r="I39" i="4"/>
  <c r="H39" i="4"/>
  <c r="G39" i="4"/>
  <c r="F39" i="4"/>
  <c r="E38" i="4"/>
  <c r="E37" i="4"/>
  <c r="J36" i="4"/>
  <c r="N76" i="1" s="1"/>
  <c r="I36" i="4"/>
  <c r="M76" i="1" s="1"/>
  <c r="H36" i="4"/>
  <c r="L76" i="1" s="1"/>
  <c r="G36" i="4"/>
  <c r="K76" i="1" s="1"/>
  <c r="F36" i="4"/>
  <c r="E36" i="4" s="1"/>
  <c r="E35" i="4"/>
  <c r="E34" i="4"/>
  <c r="J33" i="4"/>
  <c r="I33" i="4"/>
  <c r="H33" i="4"/>
  <c r="G33" i="4"/>
  <c r="F33" i="4"/>
  <c r="E32" i="4"/>
  <c r="E31" i="4"/>
  <c r="J30" i="4"/>
  <c r="I30" i="4"/>
  <c r="H30" i="4"/>
  <c r="G30" i="4"/>
  <c r="F30" i="4"/>
  <c r="E30" i="4" s="1"/>
  <c r="J29" i="4"/>
  <c r="J27" i="4" s="1"/>
  <c r="I29" i="4"/>
  <c r="H29" i="4"/>
  <c r="G29" i="4"/>
  <c r="J28" i="4"/>
  <c r="I28" i="4"/>
  <c r="H28" i="4"/>
  <c r="G28" i="4"/>
  <c r="F27" i="4" l="1"/>
  <c r="F154" i="1" s="1"/>
  <c r="F156" i="1"/>
  <c r="E39" i="4"/>
  <c r="E28" i="4"/>
  <c r="H27" i="4"/>
  <c r="G27" i="4"/>
  <c r="E33" i="4"/>
  <c r="I27" i="4"/>
  <c r="E29" i="4"/>
  <c r="E27" i="4" l="1"/>
  <c r="F153" i="1" l="1"/>
  <c r="Q192" i="3"/>
  <c r="P192" i="3"/>
  <c r="N150" i="1" s="1"/>
  <c r="O192" i="3"/>
  <c r="M150" i="1" s="1"/>
  <c r="M121" i="1" s="1"/>
  <c r="N192" i="3"/>
  <c r="L150" i="1" s="1"/>
  <c r="L121" i="1" s="1"/>
  <c r="M192" i="3"/>
  <c r="K150" i="1" s="1"/>
  <c r="F150" i="1"/>
  <c r="Q191" i="3"/>
  <c r="P191" i="3"/>
  <c r="N149" i="1" s="1"/>
  <c r="O191" i="3"/>
  <c r="M149" i="1" s="1"/>
  <c r="M120" i="1" s="1"/>
  <c r="N191" i="3"/>
  <c r="L149" i="1" s="1"/>
  <c r="L120" i="1" s="1"/>
  <c r="M191" i="3"/>
  <c r="K149" i="1" s="1"/>
  <c r="F149" i="1"/>
  <c r="E150" i="1" l="1"/>
  <c r="K186" i="3"/>
  <c r="K185" i="3"/>
  <c r="Q184" i="3"/>
  <c r="P184" i="3"/>
  <c r="O184" i="3"/>
  <c r="N184" i="3"/>
  <c r="M184" i="3"/>
  <c r="L184" i="3"/>
  <c r="K184" i="3" s="1"/>
  <c r="K183" i="3"/>
  <c r="K182" i="3"/>
  <c r="Q181" i="3"/>
  <c r="P181" i="3"/>
  <c r="O181" i="3"/>
  <c r="N181" i="3"/>
  <c r="M181" i="3"/>
  <c r="L181" i="3"/>
  <c r="K180" i="3"/>
  <c r="K179" i="3"/>
  <c r="Q178" i="3"/>
  <c r="P178" i="3"/>
  <c r="O178" i="3"/>
  <c r="N178" i="3"/>
  <c r="M178" i="3"/>
  <c r="L178" i="3"/>
  <c r="L146" i="3"/>
  <c r="M146" i="3"/>
  <c r="N146" i="3"/>
  <c r="L145" i="3"/>
  <c r="M145" i="3"/>
  <c r="N145" i="3"/>
  <c r="O145" i="3"/>
  <c r="K178" i="3" l="1"/>
  <c r="K181" i="3"/>
  <c r="K250" i="3"/>
  <c r="K143" i="3"/>
  <c r="K142" i="3"/>
  <c r="Q141" i="3"/>
  <c r="P141" i="3"/>
  <c r="O141" i="3"/>
  <c r="N141" i="3"/>
  <c r="M141" i="3"/>
  <c r="L141" i="3"/>
  <c r="M76" i="3"/>
  <c r="N76" i="3"/>
  <c r="L76" i="3"/>
  <c r="M75" i="3"/>
  <c r="N75" i="3"/>
  <c r="L75" i="3"/>
  <c r="M44" i="3"/>
  <c r="L44" i="3"/>
  <c r="L41" i="3"/>
  <c r="M47" i="3"/>
  <c r="K141" i="3" l="1"/>
  <c r="H141" i="3" s="1"/>
  <c r="F63" i="1"/>
  <c r="N64" i="1"/>
  <c r="M64" i="1"/>
  <c r="L64" i="1"/>
  <c r="K64" i="1"/>
  <c r="N63" i="1"/>
  <c r="M63" i="1"/>
  <c r="L63" i="1"/>
  <c r="K63" i="1"/>
  <c r="E64" i="1" l="1"/>
  <c r="E63" i="1"/>
  <c r="L84" i="3" l="1"/>
  <c r="L95" i="3"/>
  <c r="E132" i="1" l="1"/>
  <c r="E131" i="1"/>
  <c r="E129" i="1"/>
  <c r="E112" i="1"/>
  <c r="E74" i="1"/>
  <c r="E62" i="1"/>
  <c r="E45" i="1"/>
  <c r="E35" i="1"/>
  <c r="E32" i="1"/>
  <c r="E31" i="1"/>
  <c r="E26" i="1"/>
  <c r="M71" i="3" l="1"/>
  <c r="M386" i="1"/>
  <c r="N386" i="1"/>
  <c r="M385" i="1"/>
  <c r="N385" i="1"/>
  <c r="F385" i="1"/>
  <c r="O146" i="3"/>
  <c r="P146" i="3"/>
  <c r="Q146" i="3"/>
  <c r="P145" i="3"/>
  <c r="Q145" i="3"/>
  <c r="K134" i="3"/>
  <c r="K133" i="3"/>
  <c r="Q132" i="3"/>
  <c r="P132" i="3"/>
  <c r="O132" i="3"/>
  <c r="N132" i="3"/>
  <c r="M132" i="3"/>
  <c r="L132" i="3"/>
  <c r="K137" i="3"/>
  <c r="K136" i="3"/>
  <c r="Q135" i="3"/>
  <c r="P135" i="3"/>
  <c r="O135" i="3"/>
  <c r="N135" i="3"/>
  <c r="M135" i="3"/>
  <c r="L135" i="3"/>
  <c r="M123" i="3"/>
  <c r="N123" i="3"/>
  <c r="L123" i="3"/>
  <c r="K140" i="3"/>
  <c r="K139" i="3"/>
  <c r="Q138" i="3"/>
  <c r="P138" i="3"/>
  <c r="O138" i="3"/>
  <c r="N138" i="3"/>
  <c r="M138" i="3"/>
  <c r="L138" i="3"/>
  <c r="K131" i="3"/>
  <c r="K130" i="3"/>
  <c r="Q129" i="3"/>
  <c r="P129" i="3"/>
  <c r="O129" i="3"/>
  <c r="N129" i="3"/>
  <c r="M129" i="3"/>
  <c r="L129" i="3"/>
  <c r="K128" i="3"/>
  <c r="K127" i="3"/>
  <c r="Q126" i="3"/>
  <c r="P126" i="3"/>
  <c r="O126" i="3"/>
  <c r="N126" i="3"/>
  <c r="M126" i="3"/>
  <c r="L126" i="3"/>
  <c r="L356" i="1"/>
  <c r="L363" i="1" s="1"/>
  <c r="M356" i="1"/>
  <c r="M363" i="1" s="1"/>
  <c r="N356" i="1"/>
  <c r="N363" i="1" s="1"/>
  <c r="K132" i="3" l="1"/>
  <c r="L144" i="3"/>
  <c r="M144" i="3"/>
  <c r="N144" i="3"/>
  <c r="K135" i="3"/>
  <c r="H135" i="3" s="1"/>
  <c r="K138" i="3"/>
  <c r="H138" i="3" s="1"/>
  <c r="F384" i="1"/>
  <c r="K126" i="3"/>
  <c r="H126" i="3" s="1"/>
  <c r="K129" i="3"/>
  <c r="H129" i="3" s="1"/>
  <c r="K242" i="3"/>
  <c r="K241" i="3"/>
  <c r="Q240" i="3"/>
  <c r="P240" i="3"/>
  <c r="O240" i="3"/>
  <c r="N240" i="3"/>
  <c r="M240" i="3"/>
  <c r="L240" i="3"/>
  <c r="K251" i="3"/>
  <c r="N237" i="3"/>
  <c r="M237" i="3"/>
  <c r="L237" i="3"/>
  <c r="K239" i="3"/>
  <c r="K238" i="3"/>
  <c r="Q237" i="3"/>
  <c r="P237" i="3"/>
  <c r="O237" i="3"/>
  <c r="L231" i="3"/>
  <c r="N225" i="3"/>
  <c r="Q74" i="3"/>
  <c r="Q76" i="3"/>
  <c r="Q118" i="3" s="1"/>
  <c r="Q75" i="3"/>
  <c r="P76" i="3"/>
  <c r="P75" i="3"/>
  <c r="O76" i="3"/>
  <c r="O75" i="3"/>
  <c r="L18" i="1"/>
  <c r="L68" i="3"/>
  <c r="M68" i="3"/>
  <c r="K73" i="3"/>
  <c r="K72" i="3"/>
  <c r="N71" i="3"/>
  <c r="L59" i="3"/>
  <c r="M59" i="3"/>
  <c r="N65" i="3"/>
  <c r="N17" i="3"/>
  <c r="N20" i="3"/>
  <c r="N35" i="3"/>
  <c r="N38" i="3"/>
  <c r="N26" i="3"/>
  <c r="N32" i="3"/>
  <c r="N29" i="3"/>
  <c r="H132" i="3" l="1"/>
  <c r="K240" i="3"/>
  <c r="H240" i="3" s="1"/>
  <c r="K237" i="3"/>
  <c r="H237" i="3" s="1"/>
  <c r="K71" i="3"/>
  <c r="H71" i="3" s="1"/>
  <c r="M74" i="3"/>
  <c r="N53" i="3"/>
  <c r="K53" i="3" s="1"/>
  <c r="L74" i="3"/>
  <c r="L94" i="3"/>
  <c r="K92" i="3"/>
  <c r="K91" i="3"/>
  <c r="L90" i="3"/>
  <c r="K90" i="3" s="1"/>
  <c r="H90" i="3" s="1"/>
  <c r="L78" i="3"/>
  <c r="K89" i="3" l="1"/>
  <c r="K88" i="3"/>
  <c r="L87" i="3"/>
  <c r="K87" i="3" s="1"/>
  <c r="H87" i="3" s="1"/>
  <c r="Q93" i="3"/>
  <c r="M94" i="3"/>
  <c r="N94" i="3"/>
  <c r="O94" i="3"/>
  <c r="P94" i="3"/>
  <c r="Q94" i="3"/>
  <c r="M95" i="3"/>
  <c r="N95" i="3"/>
  <c r="O95" i="3"/>
  <c r="P95" i="3"/>
  <c r="Q95" i="3"/>
  <c r="K94" i="3" l="1"/>
  <c r="K95" i="3"/>
  <c r="F29" i="1"/>
  <c r="F22" i="1"/>
  <c r="E22" i="1" s="1"/>
  <c r="L207" i="3"/>
  <c r="F161" i="1" s="1"/>
  <c r="F120" i="1" s="1"/>
  <c r="F162" i="1"/>
  <c r="F121" i="1" s="1"/>
  <c r="L200" i="3"/>
  <c r="L197" i="3"/>
  <c r="L194" i="3"/>
  <c r="P208" i="3"/>
  <c r="N162" i="1" s="1"/>
  <c r="O208" i="3"/>
  <c r="M162" i="1" s="1"/>
  <c r="N208" i="3"/>
  <c r="L162" i="1" s="1"/>
  <c r="M208" i="3"/>
  <c r="K162" i="1" s="1"/>
  <c r="P207" i="3"/>
  <c r="N161" i="1" s="1"/>
  <c r="O207" i="3"/>
  <c r="M161" i="1" s="1"/>
  <c r="N207" i="3"/>
  <c r="L161" i="1" s="1"/>
  <c r="M207" i="3"/>
  <c r="K161" i="1" s="1"/>
  <c r="K120" i="1" s="1"/>
  <c r="K202" i="3"/>
  <c r="K201" i="3"/>
  <c r="P200" i="3"/>
  <c r="O200" i="3"/>
  <c r="N200" i="3"/>
  <c r="M200" i="3"/>
  <c r="I200" i="3"/>
  <c r="K199" i="3"/>
  <c r="K198" i="3"/>
  <c r="P197" i="3"/>
  <c r="O197" i="3"/>
  <c r="N197" i="3"/>
  <c r="M197" i="3"/>
  <c r="I197" i="3"/>
  <c r="K196" i="3"/>
  <c r="K208" i="3" s="1"/>
  <c r="K195" i="3"/>
  <c r="K207" i="3" s="1"/>
  <c r="E161" i="1" s="1"/>
  <c r="P194" i="3"/>
  <c r="P206" i="3" s="1"/>
  <c r="N160" i="1" s="1"/>
  <c r="O194" i="3"/>
  <c r="N194" i="3"/>
  <c r="M194" i="3"/>
  <c r="M206" i="3" s="1"/>
  <c r="I194" i="3"/>
  <c r="K109" i="3"/>
  <c r="K108" i="3"/>
  <c r="P107" i="3"/>
  <c r="O107" i="3"/>
  <c r="N107" i="3"/>
  <c r="M107" i="3"/>
  <c r="L107" i="3"/>
  <c r="K68" i="3"/>
  <c r="H68" i="3" s="1"/>
  <c r="K70" i="3"/>
  <c r="K69" i="3"/>
  <c r="L206" i="3" l="1"/>
  <c r="F160" i="1" s="1"/>
  <c r="K160" i="1"/>
  <c r="K121" i="1" s="1"/>
  <c r="K194" i="3"/>
  <c r="K197" i="3"/>
  <c r="N206" i="3"/>
  <c r="L160" i="1" s="1"/>
  <c r="K200" i="3"/>
  <c r="O206" i="3"/>
  <c r="M160" i="1" s="1"/>
  <c r="E162" i="1"/>
  <c r="K107" i="3"/>
  <c r="H107" i="3" s="1"/>
  <c r="H320" i="3" s="1"/>
  <c r="K206" i="3" l="1"/>
  <c r="E160" i="1"/>
  <c r="E18" i="4" l="1"/>
  <c r="E15" i="4" s="1"/>
  <c r="E58" i="1" s="1"/>
  <c r="G16" i="4"/>
  <c r="K59" i="1" s="1"/>
  <c r="H16" i="4"/>
  <c r="L59" i="1" s="1"/>
  <c r="I16" i="4"/>
  <c r="M59" i="1" s="1"/>
  <c r="J16" i="4"/>
  <c r="N59" i="1" s="1"/>
  <c r="G15" i="4"/>
  <c r="K58" i="1" s="1"/>
  <c r="H15" i="4"/>
  <c r="L58" i="1" s="1"/>
  <c r="I15" i="4"/>
  <c r="M58" i="1" s="1"/>
  <c r="J15" i="4"/>
  <c r="N58" i="1" s="1"/>
  <c r="F16" i="4"/>
  <c r="F59" i="1" s="1"/>
  <c r="F17" i="4"/>
  <c r="E19" i="4"/>
  <c r="E16" i="4" s="1"/>
  <c r="E59" i="1" s="1"/>
  <c r="J17" i="4"/>
  <c r="H17" i="4"/>
  <c r="G17" i="4"/>
  <c r="F15" i="4"/>
  <c r="F58" i="1" s="1"/>
  <c r="J14" i="4" l="1"/>
  <c r="N57" i="1" s="1"/>
  <c r="I14" i="4"/>
  <c r="M57" i="1" s="1"/>
  <c r="F14" i="4"/>
  <c r="F57" i="1" s="1"/>
  <c r="G14" i="4"/>
  <c r="K57" i="1" s="1"/>
  <c r="H14" i="4"/>
  <c r="L57" i="1" s="1"/>
  <c r="E17" i="4"/>
  <c r="E14" i="4" s="1"/>
  <c r="E57" i="1" s="1"/>
  <c r="L413" i="1"/>
  <c r="M413" i="1"/>
  <c r="N413" i="1"/>
  <c r="K413" i="1"/>
  <c r="L412" i="1"/>
  <c r="M412" i="1"/>
  <c r="N412" i="1"/>
  <c r="K412" i="1"/>
  <c r="F413" i="1"/>
  <c r="F412" i="1"/>
  <c r="L225" i="1"/>
  <c r="M225" i="1"/>
  <c r="L224" i="1"/>
  <c r="M224" i="1"/>
  <c r="K225" i="1"/>
  <c r="K224" i="1"/>
  <c r="F225" i="1"/>
  <c r="F224" i="1"/>
  <c r="F411" i="1" l="1"/>
  <c r="F223" i="1"/>
  <c r="E259" i="1"/>
  <c r="E256" i="1"/>
  <c r="E255" i="1"/>
  <c r="E254" i="1"/>
  <c r="E253" i="1"/>
  <c r="L372" i="1" l="1"/>
  <c r="M372" i="1"/>
  <c r="N372" i="1"/>
  <c r="K372" i="1"/>
  <c r="K356" i="1"/>
  <c r="F356" i="1"/>
  <c r="L355" i="1"/>
  <c r="M355" i="1"/>
  <c r="N355" i="1"/>
  <c r="K355" i="1" l="1"/>
  <c r="K363" i="1"/>
  <c r="K362" i="1" s="1"/>
  <c r="E372" i="1"/>
  <c r="N334" i="1"/>
  <c r="L334" i="1"/>
  <c r="M334" i="1"/>
  <c r="K334" i="1"/>
  <c r="F334" i="1"/>
  <c r="F352" i="1" s="1"/>
  <c r="E173" i="1" l="1"/>
  <c r="F56" i="1"/>
  <c r="E56" i="1" s="1"/>
  <c r="K16" i="1"/>
  <c r="K236" i="3" l="1"/>
  <c r="K235" i="3"/>
  <c r="K233" i="3"/>
  <c r="K232" i="3"/>
  <c r="K230" i="3"/>
  <c r="K229" i="3"/>
  <c r="K227" i="3"/>
  <c r="K226" i="3"/>
  <c r="K215" i="3"/>
  <c r="K214" i="3"/>
  <c r="K217" i="3"/>
  <c r="K218" i="3"/>
  <c r="K220" i="3"/>
  <c r="K221" i="3"/>
  <c r="K223" i="3"/>
  <c r="K224" i="3"/>
  <c r="K177" i="3"/>
  <c r="K176" i="3"/>
  <c r="K174" i="3"/>
  <c r="K173" i="3"/>
  <c r="K171" i="3"/>
  <c r="K170" i="3"/>
  <c r="K168" i="3"/>
  <c r="K167" i="3"/>
  <c r="K125" i="3"/>
  <c r="K146" i="3" s="1"/>
  <c r="K124" i="3"/>
  <c r="K145" i="3" s="1"/>
  <c r="K117" i="3"/>
  <c r="K116" i="3"/>
  <c r="K115" i="3"/>
  <c r="K106" i="3"/>
  <c r="K105" i="3"/>
  <c r="K103" i="3"/>
  <c r="K102" i="3"/>
  <c r="K86" i="3"/>
  <c r="K85" i="3"/>
  <c r="K83" i="3"/>
  <c r="K82" i="3"/>
  <c r="K80" i="3"/>
  <c r="K79" i="3"/>
  <c r="K67" i="3"/>
  <c r="K66" i="3"/>
  <c r="K64" i="3"/>
  <c r="K63" i="3"/>
  <c r="K61" i="3"/>
  <c r="K60" i="3"/>
  <c r="K58" i="3"/>
  <c r="K57" i="3"/>
  <c r="K55" i="3"/>
  <c r="K54" i="3"/>
  <c r="K52" i="3"/>
  <c r="K51" i="3"/>
  <c r="K49" i="3"/>
  <c r="K48" i="3"/>
  <c r="K43" i="3"/>
  <c r="K42" i="3"/>
  <c r="K45" i="3"/>
  <c r="K46" i="3"/>
  <c r="K40" i="3"/>
  <c r="K39" i="3"/>
  <c r="K37" i="3"/>
  <c r="K36" i="3"/>
  <c r="K34" i="3"/>
  <c r="K33" i="3"/>
  <c r="K32" i="3"/>
  <c r="H32" i="3" s="1"/>
  <c r="K31" i="3"/>
  <c r="K30" i="3"/>
  <c r="K29" i="3"/>
  <c r="H29" i="3" s="1"/>
  <c r="K28" i="3"/>
  <c r="K27" i="3"/>
  <c r="K26" i="3"/>
  <c r="H26" i="3" s="1"/>
  <c r="K25" i="3"/>
  <c r="K24" i="3"/>
  <c r="K22" i="3"/>
  <c r="K21" i="3"/>
  <c r="K19" i="3"/>
  <c r="K18" i="3"/>
  <c r="K192" i="3" l="1"/>
  <c r="K191" i="3"/>
  <c r="F17" i="1"/>
  <c r="N104" i="3"/>
  <c r="E358" i="1" l="1"/>
  <c r="E207" i="1"/>
  <c r="K169" i="1"/>
  <c r="L169" i="1"/>
  <c r="M169" i="1"/>
  <c r="N169" i="1"/>
  <c r="N165" i="1" s="1"/>
  <c r="F168" i="1"/>
  <c r="K168" i="1"/>
  <c r="L168" i="1"/>
  <c r="M168" i="1"/>
  <c r="N168" i="1"/>
  <c r="N164" i="1" s="1"/>
  <c r="J82" i="1"/>
  <c r="I82" i="1"/>
  <c r="H82" i="1"/>
  <c r="G82" i="1"/>
  <c r="J81" i="1"/>
  <c r="I81" i="1"/>
  <c r="H81" i="1"/>
  <c r="G81" i="1"/>
  <c r="L16" i="1"/>
  <c r="M16" i="1"/>
  <c r="N16" i="1"/>
  <c r="K25" i="1"/>
  <c r="K24" i="1"/>
  <c r="F24" i="1"/>
  <c r="E410" i="1"/>
  <c r="E392" i="1"/>
  <c r="E349" i="1"/>
  <c r="E340" i="1"/>
  <c r="E332" i="1"/>
  <c r="E328" i="1"/>
  <c r="E280" i="1"/>
  <c r="E272" i="1"/>
  <c r="E231" i="1"/>
  <c r="E220" i="1"/>
  <c r="E213" i="1"/>
  <c r="E192" i="1"/>
  <c r="E180" i="1"/>
  <c r="E159" i="1"/>
  <c r="E153" i="1"/>
  <c r="E147" i="1"/>
  <c r="E141" i="1"/>
  <c r="E135" i="1"/>
  <c r="E95" i="1"/>
  <c r="E89" i="1"/>
  <c r="E29" i="1"/>
  <c r="E407" i="1"/>
  <c r="E406" i="1"/>
  <c r="E389" i="1"/>
  <c r="E388" i="1"/>
  <c r="E378" i="1"/>
  <c r="E377" i="1"/>
  <c r="E376" i="1"/>
  <c r="E375" i="1"/>
  <c r="E371" i="1"/>
  <c r="E370" i="1"/>
  <c r="E369" i="1"/>
  <c r="E357" i="1"/>
  <c r="E351" i="1"/>
  <c r="E346" i="1"/>
  <c r="E345" i="1"/>
  <c r="E343" i="1"/>
  <c r="E342" i="1"/>
  <c r="E341" i="1"/>
  <c r="E337" i="1"/>
  <c r="E335" i="1"/>
  <c r="E329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2" i="1"/>
  <c r="E277" i="1"/>
  <c r="E276" i="1"/>
  <c r="E275" i="1"/>
  <c r="E274" i="1"/>
  <c r="E273" i="1"/>
  <c r="E269" i="1"/>
  <c r="E268" i="1"/>
  <c r="E267" i="1"/>
  <c r="E266" i="1"/>
  <c r="E265" i="1"/>
  <c r="E264" i="1"/>
  <c r="E262" i="1"/>
  <c r="E261" i="1"/>
  <c r="E233" i="1"/>
  <c r="E228" i="1"/>
  <c r="E227" i="1"/>
  <c r="E226" i="1"/>
  <c r="E217" i="1"/>
  <c r="E216" i="1"/>
  <c r="E215" i="1"/>
  <c r="E214" i="1"/>
  <c r="E210" i="1"/>
  <c r="E203" i="1"/>
  <c r="E202" i="1"/>
  <c r="E201" i="1"/>
  <c r="E200" i="1"/>
  <c r="E196" i="1"/>
  <c r="E189" i="1"/>
  <c r="E177" i="1"/>
  <c r="E176" i="1"/>
  <c r="E175" i="1"/>
  <c r="E174" i="1"/>
  <c r="E170" i="1"/>
  <c r="E138" i="1"/>
  <c r="E137" i="1"/>
  <c r="E136" i="1"/>
  <c r="E126" i="1"/>
  <c r="E109" i="1"/>
  <c r="E108" i="1"/>
  <c r="E107" i="1"/>
  <c r="E105" i="1"/>
  <c r="E104" i="1"/>
  <c r="E103" i="1"/>
  <c r="E92" i="1"/>
  <c r="E91" i="1"/>
  <c r="F405" i="1"/>
  <c r="F387" i="1"/>
  <c r="F368" i="1"/>
  <c r="F366" i="1"/>
  <c r="F353" i="1"/>
  <c r="F350" i="1" s="1"/>
  <c r="F288" i="1"/>
  <c r="F287" i="1" s="1"/>
  <c r="J285" i="1"/>
  <c r="I285" i="1"/>
  <c r="H285" i="1"/>
  <c r="G285" i="1"/>
  <c r="F263" i="1"/>
  <c r="F260" i="1" s="1"/>
  <c r="F188" i="1"/>
  <c r="F187" i="1"/>
  <c r="F186" i="1"/>
  <c r="F166" i="1"/>
  <c r="F285" i="1" s="1"/>
  <c r="F130" i="1"/>
  <c r="F122" i="1"/>
  <c r="F117" i="1"/>
  <c r="F106" i="1"/>
  <c r="F102" i="1"/>
  <c r="F90" i="1"/>
  <c r="F30" i="1"/>
  <c r="F16" i="1"/>
  <c r="N30" i="1"/>
  <c r="N90" i="1"/>
  <c r="N102" i="1"/>
  <c r="N106" i="1"/>
  <c r="N117" i="1"/>
  <c r="N130" i="1"/>
  <c r="N119" i="1" s="1"/>
  <c r="N155" i="1"/>
  <c r="E155" i="1" s="1"/>
  <c r="N156" i="1"/>
  <c r="E156" i="1" s="1"/>
  <c r="N166" i="1"/>
  <c r="N285" i="1" s="1"/>
  <c r="N234" i="1"/>
  <c r="N232" i="1" s="1"/>
  <c r="N263" i="1"/>
  <c r="N260" i="1" s="1"/>
  <c r="N288" i="1"/>
  <c r="N287" i="1" s="1"/>
  <c r="N353" i="1"/>
  <c r="N366" i="1"/>
  <c r="N381" i="1" s="1"/>
  <c r="N368" i="1"/>
  <c r="N367" i="1"/>
  <c r="N382" i="1" s="1"/>
  <c r="N384" i="1"/>
  <c r="N387" i="1"/>
  <c r="N405" i="1"/>
  <c r="F164" i="1" l="1"/>
  <c r="F169" i="1"/>
  <c r="F165" i="1" s="1"/>
  <c r="F25" i="1"/>
  <c r="H80" i="1"/>
  <c r="I80" i="1"/>
  <c r="G80" i="1"/>
  <c r="J80" i="1"/>
  <c r="F367" i="1"/>
  <c r="F381" i="1"/>
  <c r="F234" i="1"/>
  <c r="F232" i="1" s="1"/>
  <c r="N418" i="1"/>
  <c r="F333" i="1"/>
  <c r="F418" i="1"/>
  <c r="N411" i="1"/>
  <c r="N380" i="1"/>
  <c r="N352" i="1"/>
  <c r="N350" i="1" s="1"/>
  <c r="N333" i="1"/>
  <c r="N365" i="1"/>
  <c r="N362" i="1"/>
  <c r="F53" i="1"/>
  <c r="L53" i="1"/>
  <c r="M53" i="1"/>
  <c r="N53" i="1"/>
  <c r="N50" i="1" s="1"/>
  <c r="F52" i="1"/>
  <c r="L52" i="1"/>
  <c r="M52" i="1"/>
  <c r="N52" i="1"/>
  <c r="K65" i="3"/>
  <c r="H65" i="3" s="1"/>
  <c r="N62" i="3"/>
  <c r="K62" i="3" s="1"/>
  <c r="H62" i="3" s="1"/>
  <c r="N56" i="3"/>
  <c r="K56" i="3" s="1"/>
  <c r="H56" i="3" s="1"/>
  <c r="N50" i="3"/>
  <c r="K50" i="3" s="1"/>
  <c r="H50" i="3" s="1"/>
  <c r="K38" i="3"/>
  <c r="H38" i="3" s="1"/>
  <c r="K35" i="3"/>
  <c r="H35" i="3" s="1"/>
  <c r="N23" i="3"/>
  <c r="K20" i="3"/>
  <c r="H20" i="3" s="1"/>
  <c r="K17" i="3"/>
  <c r="H17" i="3" s="1"/>
  <c r="F283" i="1" l="1"/>
  <c r="F23" i="1"/>
  <c r="K23" i="3"/>
  <c r="H23" i="3" s="1"/>
  <c r="F284" i="1"/>
  <c r="F363" i="1"/>
  <c r="F355" i="1"/>
  <c r="F382" i="1"/>
  <c r="F365" i="1"/>
  <c r="M234" i="3"/>
  <c r="L234" i="3"/>
  <c r="M231" i="3"/>
  <c r="M228" i="3"/>
  <c r="M225" i="3"/>
  <c r="L225" i="3"/>
  <c r="M222" i="3"/>
  <c r="L222" i="3"/>
  <c r="M219" i="3"/>
  <c r="L219" i="3"/>
  <c r="M216" i="3"/>
  <c r="L216" i="3"/>
  <c r="M213" i="3"/>
  <c r="L213" i="3"/>
  <c r="L175" i="3"/>
  <c r="L172" i="3"/>
  <c r="L169" i="3"/>
  <c r="L166" i="3"/>
  <c r="L114" i="3"/>
  <c r="M104" i="3"/>
  <c r="L104" i="3"/>
  <c r="M101" i="3"/>
  <c r="M100" i="3"/>
  <c r="M99" i="3"/>
  <c r="M111" i="3" s="1"/>
  <c r="M84" i="3"/>
  <c r="M81" i="3"/>
  <c r="L81" i="3"/>
  <c r="L93" i="3" s="1"/>
  <c r="M78" i="3"/>
  <c r="L190" i="3" l="1"/>
  <c r="M112" i="3"/>
  <c r="K112" i="3" s="1"/>
  <c r="F281" i="1"/>
  <c r="M98" i="3"/>
  <c r="M93" i="3"/>
  <c r="K111" i="3"/>
  <c r="K99" i="3"/>
  <c r="L118" i="3"/>
  <c r="K100" i="3"/>
  <c r="F362" i="1"/>
  <c r="F380" i="1"/>
  <c r="F148" i="1" l="1"/>
  <c r="F119" i="1" s="1"/>
  <c r="M110" i="3"/>
  <c r="K51" i="1" s="1"/>
  <c r="K41" i="3"/>
  <c r="H41" i="3" s="1"/>
  <c r="K53" i="1"/>
  <c r="E53" i="1" s="1"/>
  <c r="K52" i="1"/>
  <c r="E52" i="1" s="1"/>
  <c r="K23" i="1"/>
  <c r="P98" i="3"/>
  <c r="N175" i="3" l="1"/>
  <c r="O169" i="3"/>
  <c r="N169" i="3"/>
  <c r="K212" i="3" l="1"/>
  <c r="K211" i="3"/>
  <c r="P225" i="3"/>
  <c r="O225" i="3"/>
  <c r="K225" i="3" l="1"/>
  <c r="H225" i="3" s="1"/>
  <c r="E245" i="1"/>
  <c r="N98" i="3" l="1"/>
  <c r="M18" i="1" l="1"/>
  <c r="M19" i="1" l="1"/>
  <c r="M86" i="1" l="1"/>
  <c r="M85" i="1"/>
  <c r="N59" i="3"/>
  <c r="K59" i="3" s="1"/>
  <c r="H59" i="3" s="1"/>
  <c r="P123" i="3" l="1"/>
  <c r="O123" i="3"/>
  <c r="O144" i="3" s="1"/>
  <c r="P144" i="3" l="1"/>
  <c r="K123" i="3"/>
  <c r="K144" i="3" s="1"/>
  <c r="N84" i="1"/>
  <c r="M84" i="1"/>
  <c r="L84" i="1"/>
  <c r="H123" i="3" l="1"/>
  <c r="M263" i="1"/>
  <c r="M260" i="1" s="1"/>
  <c r="L263" i="1"/>
  <c r="L260" i="1" s="1"/>
  <c r="K263" i="1"/>
  <c r="L223" i="1"/>
  <c r="M106" i="1"/>
  <c r="L106" i="1"/>
  <c r="K106" i="1"/>
  <c r="M102" i="1"/>
  <c r="L102" i="1"/>
  <c r="K102" i="1"/>
  <c r="E102" i="1" l="1"/>
  <c r="E106" i="1"/>
  <c r="E225" i="1"/>
  <c r="E224" i="1"/>
  <c r="K260" i="1"/>
  <c r="E260" i="1" s="1"/>
  <c r="E263" i="1"/>
  <c r="M223" i="1"/>
  <c r="K223" i="1"/>
  <c r="E223" i="1" l="1"/>
  <c r="O101" i="3"/>
  <c r="P104" i="3" l="1"/>
  <c r="O104" i="3"/>
  <c r="K104" i="3" l="1"/>
  <c r="N19" i="1" l="1"/>
  <c r="L19" i="1"/>
  <c r="K18" i="1"/>
  <c r="N18" i="1"/>
  <c r="P84" i="3"/>
  <c r="O84" i="3"/>
  <c r="N84" i="3"/>
  <c r="I84" i="3"/>
  <c r="M306" i="3"/>
  <c r="M307" i="3"/>
  <c r="N172" i="3"/>
  <c r="K86" i="1"/>
  <c r="K84" i="1" l="1"/>
  <c r="K84" i="3"/>
  <c r="H84" i="3" s="1"/>
  <c r="N24" i="1"/>
  <c r="N25" i="1"/>
  <c r="N15" i="1" s="1"/>
  <c r="N44" i="1" s="1"/>
  <c r="F18" i="1"/>
  <c r="K75" i="3"/>
  <c r="F19" i="1"/>
  <c r="N14" i="1"/>
  <c r="K14" i="1"/>
  <c r="K43" i="1" s="1"/>
  <c r="O234" i="3"/>
  <c r="F15" i="1" l="1"/>
  <c r="F44" i="1" s="1"/>
  <c r="F14" i="1"/>
  <c r="F43" i="1" s="1"/>
  <c r="E18" i="1"/>
  <c r="N13" i="1"/>
  <c r="N43" i="1"/>
  <c r="N42" i="1" s="1"/>
  <c r="M234" i="1"/>
  <c r="P78" i="3"/>
  <c r="O78" i="3"/>
  <c r="O81" i="3"/>
  <c r="P81" i="3"/>
  <c r="F13" i="1" l="1"/>
  <c r="F42" i="1"/>
  <c r="O93" i="3"/>
  <c r="P93" i="3"/>
  <c r="N23" i="1" s="1"/>
  <c r="M405" i="1" l="1"/>
  <c r="L405" i="1"/>
  <c r="K405" i="1"/>
  <c r="Q234" i="3"/>
  <c r="P234" i="3"/>
  <c r="N234" i="3"/>
  <c r="K234" i="3" s="1"/>
  <c r="Q249" i="3" l="1"/>
  <c r="Q269" i="3"/>
  <c r="E405" i="1"/>
  <c r="E385" i="1"/>
  <c r="I53" i="3" l="1"/>
  <c r="N47" i="3"/>
  <c r="K47" i="3" s="1"/>
  <c r="I47" i="3"/>
  <c r="M24" i="1" l="1"/>
  <c r="M14" i="1" s="1"/>
  <c r="M25" i="1"/>
  <c r="M15" i="1" s="1"/>
  <c r="N81" i="3"/>
  <c r="K81" i="3" s="1"/>
  <c r="I81" i="3"/>
  <c r="N78" i="3"/>
  <c r="I78" i="3"/>
  <c r="K78" i="3" l="1"/>
  <c r="N93" i="3"/>
  <c r="K93" i="3" s="1"/>
  <c r="L24" i="1"/>
  <c r="L25" i="1"/>
  <c r="M13" i="1"/>
  <c r="M43" i="1"/>
  <c r="M23" i="1"/>
  <c r="H81" i="3"/>
  <c r="L15" i="1" l="1"/>
  <c r="E25" i="1"/>
  <c r="L14" i="1"/>
  <c r="E14" i="1" s="1"/>
  <c r="E24" i="1"/>
  <c r="L23" i="1"/>
  <c r="E23" i="1" s="1"/>
  <c r="H78" i="3"/>
  <c r="L13" i="1" l="1"/>
  <c r="O121" i="3"/>
  <c r="M71" i="1" s="1"/>
  <c r="N114" i="3" l="1"/>
  <c r="Q175" i="3" l="1"/>
  <c r="P175" i="3"/>
  <c r="N154" i="1" s="1"/>
  <c r="E154" i="1" s="1"/>
  <c r="O175" i="3"/>
  <c r="M175" i="3"/>
  <c r="K175" i="3" s="1"/>
  <c r="L307" i="3" l="1"/>
  <c r="N307" i="3"/>
  <c r="O307" i="3"/>
  <c r="P307" i="3"/>
  <c r="L306" i="3"/>
  <c r="N306" i="3"/>
  <c r="O306" i="3"/>
  <c r="P306" i="3"/>
  <c r="E195" i="1" l="1"/>
  <c r="E194" i="1"/>
  <c r="K273" i="3"/>
  <c r="K272" i="3"/>
  <c r="Q271" i="3"/>
  <c r="P271" i="3"/>
  <c r="O271" i="3"/>
  <c r="N271" i="3"/>
  <c r="M271" i="3"/>
  <c r="L271" i="3"/>
  <c r="K271" i="3" l="1"/>
  <c r="E249" i="1" l="1"/>
  <c r="E235" i="1"/>
  <c r="N44" i="3" l="1"/>
  <c r="N74" i="3" s="1"/>
  <c r="K44" i="3" l="1"/>
  <c r="K304" i="3"/>
  <c r="K303" i="3"/>
  <c r="K306" i="3" s="1"/>
  <c r="P302" i="3"/>
  <c r="O302" i="3"/>
  <c r="N302" i="3"/>
  <c r="M302" i="3"/>
  <c r="L302" i="3"/>
  <c r="L305" i="3" s="1"/>
  <c r="M305" i="3" l="1"/>
  <c r="P305" i="3"/>
  <c r="H302" i="3"/>
  <c r="O305" i="3"/>
  <c r="K307" i="3"/>
  <c r="L17" i="1"/>
  <c r="E208" i="1"/>
  <c r="E209" i="1"/>
  <c r="N305" i="3"/>
  <c r="K302" i="3"/>
  <c r="K305" i="3" l="1"/>
  <c r="Q169" i="3" l="1"/>
  <c r="P169" i="3"/>
  <c r="M169" i="3"/>
  <c r="K169" i="3" s="1"/>
  <c r="Q166" i="3"/>
  <c r="P166" i="3"/>
  <c r="O166" i="3"/>
  <c r="N166" i="3"/>
  <c r="N190" i="3" s="1"/>
  <c r="L148" i="1" s="1"/>
  <c r="M166" i="3"/>
  <c r="K166" i="3" l="1"/>
  <c r="E149" i="1"/>
  <c r="K285" i="3" l="1"/>
  <c r="K284" i="3"/>
  <c r="Q283" i="3"/>
  <c r="P283" i="3"/>
  <c r="O283" i="3"/>
  <c r="N283" i="3"/>
  <c r="M283" i="3"/>
  <c r="L283" i="3"/>
  <c r="K288" i="3"/>
  <c r="K287" i="3"/>
  <c r="Q286" i="3"/>
  <c r="P286" i="3"/>
  <c r="O286" i="3"/>
  <c r="N286" i="3"/>
  <c r="M286" i="3"/>
  <c r="L286" i="3"/>
  <c r="K279" i="3"/>
  <c r="K278" i="3"/>
  <c r="Q277" i="3"/>
  <c r="P277" i="3"/>
  <c r="O277" i="3"/>
  <c r="N277" i="3"/>
  <c r="M277" i="3"/>
  <c r="L277" i="3"/>
  <c r="K282" i="3"/>
  <c r="K281" i="3"/>
  <c r="Q280" i="3"/>
  <c r="P280" i="3"/>
  <c r="O280" i="3"/>
  <c r="N280" i="3"/>
  <c r="M280" i="3"/>
  <c r="L280" i="3"/>
  <c r="K283" i="3" l="1"/>
  <c r="K286" i="3"/>
  <c r="K277" i="3"/>
  <c r="K280" i="3"/>
  <c r="E386" i="1" l="1"/>
  <c r="K276" i="3"/>
  <c r="K310" i="3" s="1"/>
  <c r="K275" i="3"/>
  <c r="K309" i="3" s="1"/>
  <c r="Q274" i="3"/>
  <c r="Q318" i="3" s="1"/>
  <c r="P274" i="3"/>
  <c r="O274" i="3"/>
  <c r="N274" i="3"/>
  <c r="M274" i="3"/>
  <c r="L274" i="3"/>
  <c r="L308" i="3" s="1"/>
  <c r="F193" i="1" s="1"/>
  <c r="Q172" i="3"/>
  <c r="Q190" i="3" s="1"/>
  <c r="P172" i="3"/>
  <c r="P190" i="3" s="1"/>
  <c r="N148" i="1" s="1"/>
  <c r="O172" i="3"/>
  <c r="O190" i="3" s="1"/>
  <c r="M148" i="1" s="1"/>
  <c r="M172" i="3"/>
  <c r="M190" i="3" s="1"/>
  <c r="Q310" i="3" l="1"/>
  <c r="M193" i="1"/>
  <c r="O308" i="3"/>
  <c r="O318" i="3" s="1"/>
  <c r="L193" i="1"/>
  <c r="N308" i="3"/>
  <c r="N318" i="3" s="1"/>
  <c r="K193" i="1"/>
  <c r="M308" i="3"/>
  <c r="M318" i="3" s="1"/>
  <c r="N193" i="1"/>
  <c r="P310" i="3"/>
  <c r="P308" i="3"/>
  <c r="P319" i="3" s="1"/>
  <c r="K148" i="1"/>
  <c r="K172" i="3"/>
  <c r="K190" i="3" s="1"/>
  <c r="K274" i="3"/>
  <c r="K308" i="3" s="1"/>
  <c r="P318" i="3" l="1"/>
  <c r="E148" i="1"/>
  <c r="E193" i="1"/>
  <c r="N210" i="3"/>
  <c r="E144" i="1" l="1"/>
  <c r="E142" i="1" l="1"/>
  <c r="E143" i="1"/>
  <c r="L187" i="1" l="1"/>
  <c r="L164" i="1" s="1"/>
  <c r="L188" i="1"/>
  <c r="L165" i="1" s="1"/>
  <c r="K187" i="1"/>
  <c r="K188" i="1"/>
  <c r="K165" i="1" s="1"/>
  <c r="M257" i="3"/>
  <c r="P258" i="3"/>
  <c r="O258" i="3"/>
  <c r="N258" i="3"/>
  <c r="M188" i="1" s="1"/>
  <c r="M165" i="1" s="1"/>
  <c r="M258" i="3"/>
  <c r="L258" i="3"/>
  <c r="P257" i="3"/>
  <c r="O257" i="3"/>
  <c r="N257" i="3"/>
  <c r="M187" i="1" s="1"/>
  <c r="M164" i="1" s="1"/>
  <c r="L257" i="3"/>
  <c r="K255" i="3"/>
  <c r="K254" i="3"/>
  <c r="P253" i="3"/>
  <c r="O253" i="3"/>
  <c r="N253" i="3"/>
  <c r="M253" i="3"/>
  <c r="M256" i="3" s="1"/>
  <c r="L253" i="3"/>
  <c r="L256" i="3" s="1"/>
  <c r="I253" i="3"/>
  <c r="O256" i="3" l="1"/>
  <c r="P256" i="3"/>
  <c r="E187" i="1"/>
  <c r="K164" i="1"/>
  <c r="E188" i="1"/>
  <c r="N256" i="3"/>
  <c r="M186" i="1" s="1"/>
  <c r="K253" i="3"/>
  <c r="K256" i="3" s="1"/>
  <c r="K258" i="3"/>
  <c r="K186" i="1"/>
  <c r="L186" i="1"/>
  <c r="K257" i="3"/>
  <c r="E186" i="1" l="1"/>
  <c r="H253" i="3"/>
  <c r="M387" i="1" l="1"/>
  <c r="L387" i="1"/>
  <c r="K387" i="1"/>
  <c r="E387" i="1" s="1"/>
  <c r="K234" i="1" l="1"/>
  <c r="N121" i="3" l="1"/>
  <c r="L71" i="1" s="1"/>
  <c r="M119" i="3" l="1"/>
  <c r="K69" i="1" s="1"/>
  <c r="N119" i="3"/>
  <c r="L69" i="1" s="1"/>
  <c r="I41" i="3" l="1"/>
  <c r="K19" i="1" l="1"/>
  <c r="K76" i="3"/>
  <c r="K15" i="3"/>
  <c r="K15" i="1" l="1"/>
  <c r="K13" i="1" s="1"/>
  <c r="E13" i="1" s="1"/>
  <c r="E19" i="1"/>
  <c r="L86" i="1"/>
  <c r="N86" i="1"/>
  <c r="N82" i="1" s="1"/>
  <c r="N116" i="1" s="1"/>
  <c r="K85" i="1"/>
  <c r="L85" i="1"/>
  <c r="N85" i="1"/>
  <c r="N81" i="1" s="1"/>
  <c r="F86" i="1"/>
  <c r="F82" i="1" s="1"/>
  <c r="F85" i="1"/>
  <c r="F81" i="1" s="1"/>
  <c r="F80" i="1" l="1"/>
  <c r="E15" i="1"/>
  <c r="N80" i="1"/>
  <c r="F84" i="1"/>
  <c r="E84" i="1" s="1"/>
  <c r="N284" i="1" l="1"/>
  <c r="N417" i="1" s="1"/>
  <c r="N283" i="1"/>
  <c r="Q123" i="3"/>
  <c r="Q144" i="3" l="1"/>
  <c r="N281" i="1"/>
  <c r="P228" i="3" l="1"/>
  <c r="K228" i="3" s="1"/>
  <c r="I228" i="3"/>
  <c r="P231" i="3"/>
  <c r="K231" i="3" s="1"/>
  <c r="I231" i="3"/>
  <c r="I320" i="3" l="1"/>
  <c r="N213" i="3"/>
  <c r="N249" i="3" l="1"/>
  <c r="O213" i="3"/>
  <c r="P213" i="3"/>
  <c r="K213" i="3" l="1"/>
  <c r="L167" i="1"/>
  <c r="L163" i="1" s="1"/>
  <c r="K16" i="3"/>
  <c r="E374" i="1" l="1"/>
  <c r="M232" i="1" l="1"/>
  <c r="L234" i="1"/>
  <c r="L232" i="1" l="1"/>
  <c r="E234" i="1"/>
  <c r="K232" i="1"/>
  <c r="E232" i="1" s="1"/>
  <c r="E16" i="1" l="1"/>
  <c r="E168" i="1" l="1"/>
  <c r="E169" i="1"/>
  <c r="E336" i="1" l="1"/>
  <c r="E85" i="1" l="1"/>
  <c r="E86" i="1"/>
  <c r="P119" i="3"/>
  <c r="N69" i="1" s="1"/>
  <c r="N48" i="1" s="1"/>
  <c r="N114" i="1" s="1"/>
  <c r="N415" i="1" s="1"/>
  <c r="P120" i="3"/>
  <c r="N70" i="1" s="1"/>
  <c r="N49" i="1" s="1"/>
  <c r="N115" i="1" s="1"/>
  <c r="P121" i="3"/>
  <c r="N71" i="1" s="1"/>
  <c r="O119" i="3"/>
  <c r="M69" i="1" s="1"/>
  <c r="O120" i="3"/>
  <c r="M70" i="1" s="1"/>
  <c r="N120" i="3"/>
  <c r="L70" i="1" s="1"/>
  <c r="M120" i="3"/>
  <c r="K70" i="1" s="1"/>
  <c r="M121" i="3"/>
  <c r="K71" i="1" s="1"/>
  <c r="L119" i="3"/>
  <c r="L120" i="3"/>
  <c r="L121" i="3"/>
  <c r="F71" i="1" l="1"/>
  <c r="F50" i="1" s="1"/>
  <c r="F116" i="1" s="1"/>
  <c r="K121" i="3"/>
  <c r="K120" i="3"/>
  <c r="F69" i="1"/>
  <c r="K119" i="3"/>
  <c r="N47" i="1"/>
  <c r="F70" i="1"/>
  <c r="F49" i="1" s="1"/>
  <c r="E121" i="1"/>
  <c r="E125" i="1"/>
  <c r="E120" i="1"/>
  <c r="K50" i="1"/>
  <c r="M50" i="1"/>
  <c r="P222" i="3"/>
  <c r="O222" i="3"/>
  <c r="N222" i="3"/>
  <c r="P219" i="3"/>
  <c r="O219" i="3"/>
  <c r="N219" i="3"/>
  <c r="P216" i="3"/>
  <c r="O216" i="3"/>
  <c r="N216" i="3"/>
  <c r="P210" i="3"/>
  <c r="P249" i="3" s="1"/>
  <c r="O210" i="3"/>
  <c r="O249" i="3" s="1"/>
  <c r="K269" i="3" s="1"/>
  <c r="M210" i="3"/>
  <c r="M249" i="3" s="1"/>
  <c r="L210" i="3"/>
  <c r="P114" i="3"/>
  <c r="O114" i="3"/>
  <c r="M114" i="3"/>
  <c r="F68" i="1"/>
  <c r="P101" i="3"/>
  <c r="P110" i="3" s="1"/>
  <c r="N101" i="3"/>
  <c r="N110" i="3" s="1"/>
  <c r="O98" i="3"/>
  <c r="O110" i="3" s="1"/>
  <c r="L98" i="3"/>
  <c r="L110" i="3" s="1"/>
  <c r="P14" i="3"/>
  <c r="P74" i="3" s="1"/>
  <c r="O14" i="3"/>
  <c r="O74" i="3" s="1"/>
  <c r="F51" i="1" l="1"/>
  <c r="F115" i="1"/>
  <c r="K74" i="3"/>
  <c r="L249" i="3"/>
  <c r="F167" i="1" s="1"/>
  <c r="F163" i="1" s="1"/>
  <c r="K167" i="1"/>
  <c r="K163" i="1" s="1"/>
  <c r="N167" i="1"/>
  <c r="N163" i="1" s="1"/>
  <c r="K114" i="3"/>
  <c r="K222" i="3"/>
  <c r="K98" i="3"/>
  <c r="M167" i="1"/>
  <c r="M163" i="1" s="1"/>
  <c r="F48" i="1"/>
  <c r="E69" i="1"/>
  <c r="E70" i="1"/>
  <c r="E71" i="1"/>
  <c r="K219" i="3"/>
  <c r="N416" i="1"/>
  <c r="N414" i="1" s="1"/>
  <c r="M51" i="1"/>
  <c r="K101" i="3"/>
  <c r="L51" i="1"/>
  <c r="K216" i="3"/>
  <c r="N51" i="1"/>
  <c r="M17" i="1"/>
  <c r="N17" i="1"/>
  <c r="E124" i="1"/>
  <c r="N113" i="1"/>
  <c r="N118" i="3"/>
  <c r="L68" i="1" s="1"/>
  <c r="M118" i="3"/>
  <c r="M320" i="3" s="1"/>
  <c r="O118" i="3"/>
  <c r="M68" i="1" s="1"/>
  <c r="P118" i="3"/>
  <c r="N68" i="1" s="1"/>
  <c r="Q320" i="3"/>
  <c r="K210" i="3"/>
  <c r="E163" i="1" l="1"/>
  <c r="P320" i="3"/>
  <c r="N320" i="3"/>
  <c r="O320" i="3"/>
  <c r="L320" i="3"/>
  <c r="F47" i="1"/>
  <c r="F417" i="1"/>
  <c r="K249" i="3"/>
  <c r="K110" i="3"/>
  <c r="K320" i="3" s="1"/>
  <c r="F114" i="1"/>
  <c r="F113" i="1" s="1"/>
  <c r="F416" i="1"/>
  <c r="E51" i="1"/>
  <c r="K68" i="1"/>
  <c r="E68" i="1" s="1"/>
  <c r="K118" i="3"/>
  <c r="E123" i="1"/>
  <c r="E167" i="1"/>
  <c r="L50" i="1"/>
  <c r="E50" i="1" s="1"/>
  <c r="M44" i="1"/>
  <c r="H216" i="3"/>
  <c r="K14" i="3"/>
  <c r="H219" i="3"/>
  <c r="H222" i="3"/>
  <c r="F415" i="1" l="1"/>
  <c r="F414" i="1" s="1"/>
  <c r="K17" i="1"/>
  <c r="E17" i="1" s="1"/>
  <c r="E373" i="1" l="1"/>
  <c r="L284" i="1"/>
  <c r="M283" i="1"/>
  <c r="L283" i="1"/>
  <c r="K284" i="1" l="1"/>
  <c r="K283" i="1"/>
  <c r="E164" i="1"/>
  <c r="M284" i="1"/>
  <c r="E283" i="1" l="1"/>
  <c r="E165" i="1"/>
  <c r="E284" i="1"/>
  <c r="K166" i="1" l="1"/>
  <c r="L166" i="1"/>
  <c r="L285" i="1" s="1"/>
  <c r="M166" i="1"/>
  <c r="M285" i="1" s="1"/>
  <c r="M281" i="1" s="1"/>
  <c r="K285" i="1" l="1"/>
  <c r="E166" i="1"/>
  <c r="M48" i="1"/>
  <c r="K49" i="1"/>
  <c r="K48" i="1"/>
  <c r="E285" i="1" l="1"/>
  <c r="K281" i="1"/>
  <c r="L48" i="1"/>
  <c r="L114" i="1" s="1"/>
  <c r="L415" i="1" s="1"/>
  <c r="E48" i="1" l="1"/>
  <c r="K47" i="1"/>
  <c r="M114" i="1"/>
  <c r="M415" i="1" s="1"/>
  <c r="K114" i="1"/>
  <c r="K415" i="1" s="1"/>
  <c r="E114" i="1" l="1"/>
  <c r="L49" i="1" l="1"/>
  <c r="M49" i="1"/>
  <c r="E49" i="1" l="1"/>
  <c r="L47" i="1"/>
  <c r="M47" i="1"/>
  <c r="L366" i="1"/>
  <c r="M366" i="1"/>
  <c r="K366" i="1"/>
  <c r="E47" i="1" l="1"/>
  <c r="E366" i="1"/>
  <c r="E413" i="1"/>
  <c r="L411" i="1"/>
  <c r="M384" i="1"/>
  <c r="L384" i="1"/>
  <c r="M411" i="1" l="1"/>
  <c r="E384" i="1"/>
  <c r="K411" i="1"/>
  <c r="E411" i="1" s="1"/>
  <c r="E412" i="1"/>
  <c r="K130" i="1"/>
  <c r="K119" i="1" s="1"/>
  <c r="L130" i="1"/>
  <c r="L119" i="1" s="1"/>
  <c r="M130" i="1"/>
  <c r="M119" i="1" s="1"/>
  <c r="E119" i="1" l="1"/>
  <c r="E130" i="1"/>
  <c r="E122" i="1"/>
  <c r="L30" i="1"/>
  <c r="M30" i="1"/>
  <c r="K30" i="1" l="1"/>
  <c r="E30" i="1" s="1"/>
  <c r="K44" i="1"/>
  <c r="K42" i="1" l="1"/>
  <c r="L44" i="1"/>
  <c r="E44" i="1" s="1"/>
  <c r="E415" i="1" l="1"/>
  <c r="L367" i="1" l="1"/>
  <c r="M367" i="1" l="1"/>
  <c r="L288" i="1" l="1"/>
  <c r="M288" i="1"/>
  <c r="K288" i="1"/>
  <c r="L81" i="1"/>
  <c r="L115" i="1" s="1"/>
  <c r="M81" i="1"/>
  <c r="M115" i="1" s="1"/>
  <c r="K81" i="1"/>
  <c r="L82" i="1"/>
  <c r="L116" i="1" s="1"/>
  <c r="M82" i="1"/>
  <c r="M116" i="1" s="1"/>
  <c r="K82" i="1"/>
  <c r="K116" i="1" l="1"/>
  <c r="E82" i="1"/>
  <c r="K115" i="1"/>
  <c r="E115" i="1" s="1"/>
  <c r="E81" i="1"/>
  <c r="E288" i="1"/>
  <c r="E116" i="1"/>
  <c r="M80" i="1"/>
  <c r="L80" i="1"/>
  <c r="M352" i="1" l="1"/>
  <c r="M90" i="1" l="1"/>
  <c r="L281" i="1" l="1"/>
  <c r="E356" i="1" l="1"/>
  <c r="M368" i="1" l="1"/>
  <c r="L368" i="1"/>
  <c r="M382" i="1"/>
  <c r="M417" i="1" s="1"/>
  <c r="L382" i="1"/>
  <c r="M381" i="1"/>
  <c r="M416" i="1" s="1"/>
  <c r="L381" i="1"/>
  <c r="M362" i="1"/>
  <c r="L362" i="1"/>
  <c r="M353" i="1"/>
  <c r="L353" i="1"/>
  <c r="K353" i="1"/>
  <c r="L344" i="1"/>
  <c r="E344" i="1" s="1"/>
  <c r="M333" i="1"/>
  <c r="K352" i="1"/>
  <c r="M287" i="1"/>
  <c r="L287" i="1"/>
  <c r="K287" i="1"/>
  <c r="E281" i="1"/>
  <c r="M117" i="1"/>
  <c r="M113" i="1" s="1"/>
  <c r="L117" i="1"/>
  <c r="L113" i="1" s="1"/>
  <c r="K117" i="1"/>
  <c r="E353" i="1" l="1"/>
  <c r="E287" i="1"/>
  <c r="E117" i="1"/>
  <c r="K113" i="1"/>
  <c r="E113" i="1" s="1"/>
  <c r="E362" i="1"/>
  <c r="E363" i="1"/>
  <c r="L352" i="1"/>
  <c r="E352" i="1" s="1"/>
  <c r="E334" i="1"/>
  <c r="K368" i="1"/>
  <c r="E368" i="1" s="1"/>
  <c r="M350" i="1"/>
  <c r="K333" i="1"/>
  <c r="L333" i="1"/>
  <c r="L365" i="1"/>
  <c r="L90" i="1"/>
  <c r="K418" i="1"/>
  <c r="K80" i="1"/>
  <c r="E80" i="1" s="1"/>
  <c r="M418" i="1"/>
  <c r="K350" i="1"/>
  <c r="M365" i="1"/>
  <c r="L380" i="1"/>
  <c r="M380" i="1"/>
  <c r="L417" i="1" l="1"/>
  <c r="L350" i="1"/>
  <c r="E350" i="1" s="1"/>
  <c r="E333" i="1"/>
  <c r="E355" i="1"/>
  <c r="L43" i="1"/>
  <c r="K381" i="1"/>
  <c r="K416" i="1" s="1"/>
  <c r="M42" i="1"/>
  <c r="K90" i="1"/>
  <c r="E90" i="1" s="1"/>
  <c r="L416" i="1" l="1"/>
  <c r="E43" i="1"/>
  <c r="E381" i="1"/>
  <c r="M414" i="1"/>
  <c r="L42" i="1"/>
  <c r="E42" i="1" s="1"/>
  <c r="L418" i="1"/>
  <c r="E418" i="1" s="1"/>
  <c r="L414" i="1" l="1"/>
  <c r="E416" i="1"/>
  <c r="K367" i="1" l="1"/>
  <c r="K382" i="1" l="1"/>
  <c r="E367" i="1"/>
  <c r="K365" i="1"/>
  <c r="E365" i="1" s="1"/>
  <c r="K417" i="1" l="1"/>
  <c r="K414" i="1" s="1"/>
  <c r="K380" i="1"/>
  <c r="E380" i="1" s="1"/>
  <c r="E382" i="1"/>
  <c r="E417" i="1" l="1"/>
</calcChain>
</file>

<file path=xl/sharedStrings.xml><?xml version="1.0" encoding="utf-8"?>
<sst xmlns="http://schemas.openxmlformats.org/spreadsheetml/2006/main" count="2272" uniqueCount="572">
  <si>
    <t>N п/п</t>
  </si>
  <si>
    <t>Срок исполнения мероприятия</t>
  </si>
  <si>
    <t>Источники финансирования</t>
  </si>
  <si>
    <t>Всего (тыс. руб.)</t>
  </si>
  <si>
    <t>Объем финансирования по годам (тыс. руб.)</t>
  </si>
  <si>
    <t>Ответственный за выполнение мероприятия программы</t>
  </si>
  <si>
    <t>1.</t>
  </si>
  <si>
    <t>Основное мероприятие 02. Строительство, реконструкция, капитальный ремонт, приобретение, монтаж и ввод в эксплуатацию объектов водоснабжения на территории муниципальных образований Московской области</t>
  </si>
  <si>
    <t>Итого</t>
  </si>
  <si>
    <t>Средства федерального бюджета</t>
  </si>
  <si>
    <t>Средства бюджета Московской области</t>
  </si>
  <si>
    <t>Средства бюджета  Одинцовского городского округа</t>
  </si>
  <si>
    <t>Внебюджетные источники</t>
  </si>
  <si>
    <t>1.1.</t>
  </si>
  <si>
    <t>Итого:</t>
  </si>
  <si>
    <t xml:space="preserve">Внебюджетные источники </t>
  </si>
  <si>
    <t>1.2.</t>
  </si>
  <si>
    <t>Управление жилищно-коммунального хозяйства</t>
  </si>
  <si>
    <t>Средства бюджета Одинцовского городского округа</t>
  </si>
  <si>
    <t>1.4.</t>
  </si>
  <si>
    <t>Основное мероприятие 01. Строительство, реконструкция (модернизация), капитальный ремонт, приобретение, монтаж и ввод в эксплуатацию объектов очистки сточных вод на территории муниципальных образований Московской области</t>
  </si>
  <si>
    <t>1.3.</t>
  </si>
  <si>
    <t>2.</t>
  </si>
  <si>
    <t>Основное мероприятие 02. Строительство (реконструкция), капитальный ремонт канализационных коллекторов (участков) и канализационных насосных станций на территории муниципальных образований Московской области</t>
  </si>
  <si>
    <t>2.1.</t>
  </si>
  <si>
    <t>2.2.</t>
  </si>
  <si>
    <t>3.</t>
  </si>
  <si>
    <t>3.1.</t>
  </si>
  <si>
    <t>1.5.</t>
  </si>
  <si>
    <t xml:space="preserve">Управление жилищно-коммунального хозяйства </t>
  </si>
  <si>
    <t>1.6.</t>
  </si>
  <si>
    <t>1.7.</t>
  </si>
  <si>
    <t>1.8.</t>
  </si>
  <si>
    <t>1.9.</t>
  </si>
  <si>
    <t>Управляющие компании</t>
  </si>
  <si>
    <t>Основное мероприятие 01. Создание условий для реализации полномочий органов местного самоуправления</t>
  </si>
  <si>
    <t>ИТОГО ПО ПРОГРАММЕ:</t>
  </si>
  <si>
    <t>Мероприятие 03.02. Капитальные вложения в объекты инженерной инфраструктуры на территории военных городков</t>
  </si>
  <si>
    <t>Мероприятие 01.01. Установка (модернизация) ИПТ с установкой теплообменника отопления и аппаратуры управления отоплением</t>
  </si>
  <si>
    <t>Мероприятие 01.02. Установка терморегулирующих клапанов (терморегуляторов) на отопительных приборах</t>
  </si>
  <si>
    <t>Мероприятие 01.03. Промывка трубопроводов и стояков системы отопления</t>
  </si>
  <si>
    <t>Мероприятие 01.04. Замена светильников внутреннего освещения на светодиодные</t>
  </si>
  <si>
    <t>Мероприятие 01.05. Установка автоматизированной системы регулирования освещением, датчиков движения и  освещенности</t>
  </si>
  <si>
    <t>Мероприятие 01.06. Повышение теплозащиты наружных стен, утепление кровли и чердачных помещений</t>
  </si>
  <si>
    <t>Мероприятие 01.07. Установка насосного оборудования и электроустановок с частотно-регулируемым приводом</t>
  </si>
  <si>
    <t>Мероприятие 01.08. Модернизация трубопроводов и арматуры системы ГВС</t>
  </si>
  <si>
    <t>Мероприятие 01.09. Установка аэраторов с регулятором расхода воды</t>
  </si>
  <si>
    <t>Мероприятие 02.01. Установка, замена, поверка общедомовых приборов учета энергетических ресурсов в многоквартирных домах</t>
  </si>
  <si>
    <t>Мероприятие 01.01. Строительство газопровода к населенным пунктам с последующей газификацией</t>
  </si>
  <si>
    <t>Мероприятие 01.02. Организация в границах городского округа газоснабжения населения</t>
  </si>
  <si>
    <t>3.2.</t>
  </si>
  <si>
    <t xml:space="preserve">ПЕРЕЧЕНЬ МЕРОПРИЯТИЙ МУНИЦИПАЛЬНОЙ ПРОГРАММЫ ОДИНЦОВСКОГО ГОРОДСКОГО ОКРУГА МОСКОВСКОЙ ОБЛАСТИ </t>
  </si>
  <si>
    <t>Мероприятие подпрограммы</t>
  </si>
  <si>
    <t>Управление жилищно-коммунального хозяйства, Теруправления</t>
  </si>
  <si>
    <t>Основное мероприятие 02. Организация учета энергоресурсов в жилищном фонде Московской области</t>
  </si>
  <si>
    <t>Реконструкция ВЗУ с. Каринское, Одинцовский г.о. (в т.ч. ПИР)</t>
  </si>
  <si>
    <t>Строительство блочно-модульных очистных сооружений с. Каринское Одинцовский г.о. (в т.ч. ПИР)</t>
  </si>
  <si>
    <t>Обеспечение инженерной инфраструктурой земельных участков, выданных многодетным семьям</t>
  </si>
  <si>
    <t>Поставка воды для водопроводных колонок общего пользования Одинцовского городского округа</t>
  </si>
  <si>
    <t>Основное мероприятие 01. Повышение энергетической эффективности муниципальных учреждений Московской области</t>
  </si>
  <si>
    <t>Строительство новых блоков грубой и биологической очистки, нового блока доочистки на очистных сооружениях, расположенных по адресу: п. ВНИИССОК, ул. Липовая, д.1-а (в том числе ПИР)</t>
  </si>
  <si>
    <t>Мероприятие 03.01. Организация работы с УК по подаче заявлений в ГУ МО "Государственная жилищная инспекция Московской области"</t>
  </si>
  <si>
    <t>Строительство сетей водоснабжения р.п.Новоивановское, г.о. Одинцовский, в т.ч. ПИР</t>
  </si>
  <si>
    <t>2023-2027</t>
  </si>
  <si>
    <t>Мероприятие 02.01. Строительство и реконструкция объектов водоснабжения муниципальной собственности</t>
  </si>
  <si>
    <t>Мероприятие 02.02. Капитальный ремонт, приобретение, монтаж и ввод в эксплуатацию объектов водоснабжения муниципальной собственности</t>
  </si>
  <si>
    <t>Мероприятие 01.01. Строительство и реконструкция объектов очистки сточных вод муниципальной собственности</t>
  </si>
  <si>
    <t>Мероприятие 02.01. Строительство (реконструкция) канализационных коллекторов, канализационных насосных станций муниципальной собственности</t>
  </si>
  <si>
    <t>Основное мероприятие 01 – Строительство, реконструкция, капитальный ремонт объектов теплоснабжения  на территории муниципальных образований Московской области</t>
  </si>
  <si>
    <t>Мероприятие 01.03 – Капитальный ремонт объектов теплоснабжения муниципальной собственности</t>
  </si>
  <si>
    <t>Мероприятие 02.01 – Строительство и реконструкция сетей водоснабжения, водоотведения, теплоснабжения муниципальной собственности</t>
  </si>
  <si>
    <t>Основное мероприятие 03.Повышение энергетической эффективности многоквартирных домов</t>
  </si>
  <si>
    <t>Мероприятие 01.01. Обеспечение деятельности муниципальных органов - учреждения в сфере жилищно-коммунального хозяйства</t>
  </si>
  <si>
    <t>Мероприятие 01.02. Расходы на обеспечение деятельности (оказание услуг) муниципальных учреждений в сфере жилищно-коммунального хозяйства</t>
  </si>
  <si>
    <t>Основное мероприятие 01 - Создание экономических условий для повышения эффективности работы организаций жилищно-коммунального хозяйства Московской области</t>
  </si>
  <si>
    <t>Реконструкция очистных сооружений производительностью 12 425 м3/сут, расположенных по адресу: Московская область, г. Звенигород, Верхний Посад, проезд Проектируемый, владение 21 (в т.ч. ПИР)</t>
  </si>
  <si>
    <t>Основное мероприятие 01. Строительство и содержание газопроводов в населенных пунктах</t>
  </si>
  <si>
    <t>2.4.</t>
  </si>
  <si>
    <t>ИТОГО по подпрограмме "Развитие газификации, топливнозаправочного 
комплекса и электроэнергетики"</t>
  </si>
  <si>
    <t xml:space="preserve"> Управление образования Администрации Одинцовского городского округа, Управление жилищно-коммунального хозяйства</t>
  </si>
  <si>
    <t>Реконструкция ВЗУ г. Кубинка Одинцовский городской округ</t>
  </si>
  <si>
    <t xml:space="preserve">Реконструкция сети водоотведения поверхностных стоков ЖК "Гусарская Баллада" Одинцовский г.о. </t>
  </si>
  <si>
    <t>Опиловка воздушных линий и демонтаж старых опор</t>
  </si>
  <si>
    <t>Х</t>
  </si>
  <si>
    <t>Всего:</t>
  </si>
  <si>
    <t>2023 год</t>
  </si>
  <si>
    <t>2025 год</t>
  </si>
  <si>
    <t>2027 год</t>
  </si>
  <si>
    <t>Мероприятие 02.06.  
Содержание и ремонт шахтных колодцев</t>
  </si>
  <si>
    <t>-</t>
  </si>
  <si>
    <t>Установлено (модернизировано) ИТП с теплообменниками отопления и аппаратурой управления отоплением, ед.</t>
  </si>
  <si>
    <t>Установлены терморегулирующие клапаны (терморегуляторов) на отопительных приборах, ед</t>
  </si>
  <si>
    <t>Промыты трубопроводы и стояки системы отопления, км</t>
  </si>
  <si>
    <t>Заменены светильники внутреннего освещения на светодиодные, ед.</t>
  </si>
  <si>
    <t>Установлены автоматизированные системы регулирования освещением, датчики движения и освещенности, ед.</t>
  </si>
  <si>
    <t>Повышена теплозащита наружных стен, утеплена кровли и чердачные помещения, кв.м.</t>
  </si>
  <si>
    <t>Установлено насосное оборудование и электроустановки с частотно-регулируемым приводом, ед.</t>
  </si>
  <si>
    <t>Заменены трубопроводы и арматура системы ГВС, км</t>
  </si>
  <si>
    <t>Установлены аэраторы с регулятором расхода воды, ед.</t>
  </si>
  <si>
    <t>Установлены автоматизированные системы контроля за газовой безопасностью в жилых помещениях (квартирах) многоквартирных домов, ед.</t>
  </si>
  <si>
    <t>Количество утвержденных схем теплоснабжения городских округов, ед.</t>
  </si>
  <si>
    <t>Количество схем водоснабжения и водоотведения городских округов (актуализированных схем водоснабжения и водоотведения городских округов), ед.</t>
  </si>
  <si>
    <t>Количество утвержденных программ комплексного развития систем коммунальной инфраструктуры городских округов, ед.</t>
  </si>
  <si>
    <t>Мероприятие 01.05. Капитальные вложения в объекты государственной (муниципальной) собственности субъектов Российской Федерации и (или) реализация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</si>
  <si>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1.3.3.</t>
  </si>
  <si>
    <t>1.3.1.</t>
  </si>
  <si>
    <t>1.3.2.</t>
  </si>
  <si>
    <t>Подпрограмма 8 «Реализация полномочий в сфере жилищно-коммунального хозяйства»</t>
  </si>
  <si>
    <t>Подпрограмма 3 «Объекты теплоснабжения, инженерные коммуникации»</t>
  </si>
  <si>
    <t>Реконструкция ВЗУ д. Дунино Одинцовский городской округ</t>
  </si>
  <si>
    <t xml:space="preserve">Реконструкция тепловых сетей и сетей  ГВС п. Покровский городок (в т.ч. ПИР) </t>
  </si>
  <si>
    <t>Строительство сетей хозяйственно-бытовой канализации и водоснабжения на территории г. Одинцово, Одинцовского городского округа, Московской области (в т.ч. ПИР)</t>
  </si>
  <si>
    <t>к муниципальной программе</t>
  </si>
  <si>
    <t>№ п/п</t>
  </si>
  <si>
    <t>Наименование объекта,  сведения о регистрации права собственности</t>
  </si>
  <si>
    <t xml:space="preserve">Мощность/
прирост мощности объекта 
(кв. метр, погонный метр, место, койко-место и т.д.)
</t>
  </si>
  <si>
    <t>Адрес объекта</t>
  </si>
  <si>
    <t>Направление инвестирования</t>
  </si>
  <si>
    <t>Сроки проведения работ по проектированию, строитнельству,/реконструкции объектов (дд.мм.гг-дд.мм.гг)</t>
  </si>
  <si>
    <t>Открытие объекта/завершение работ (дд.мм.гг)</t>
  </si>
  <si>
    <t>Предельная стоимость объекта (тыс.руб.)</t>
  </si>
  <si>
    <t>Финансирование (тыс.руб.)</t>
  </si>
  <si>
    <t>Остаток сметной стоимости до ввода в эксплуатацию, тыс.руб.</t>
  </si>
  <si>
    <t xml:space="preserve">Наименование главного распорядителя средств бюджета
Одинцовского 
городского округа
</t>
  </si>
  <si>
    <t>Всего</t>
  </si>
  <si>
    <t>4080 куб.м/сутки</t>
  </si>
  <si>
    <t>Московская область, Одинцовский г.о., г. Одинцово,  ул. Ново-Спортивная, д.22</t>
  </si>
  <si>
    <t>Реконструкция</t>
  </si>
  <si>
    <t>Администрация Одинцовского городского округа</t>
  </si>
  <si>
    <t xml:space="preserve">Реконструкция ВЗУ  Н.Ромашково Одинцовский г.о. </t>
  </si>
  <si>
    <t>1200 куб.м/сутки</t>
  </si>
  <si>
    <t>Московская область, Одинцовский г.о.,с. Ромашково</t>
  </si>
  <si>
    <t>200 куб.м/сутки</t>
  </si>
  <si>
    <t xml:space="preserve">Московская область, Одинцовский г.о.,с. Ромашково. 
ул. Ноздрюхина
</t>
  </si>
  <si>
    <t xml:space="preserve">Московская область, Одинцовский г.о., п.ПМС-4 </t>
  </si>
  <si>
    <t>5.</t>
  </si>
  <si>
    <t>2150 куб.м/сутки</t>
  </si>
  <si>
    <t xml:space="preserve">Московская область, Одинцовский г.о., п.Большие Вяземы </t>
  </si>
  <si>
    <t>1750 тыс.куб.м/сутки</t>
  </si>
  <si>
    <t>9400 куб.м/сутки</t>
  </si>
  <si>
    <t>Московская область, Одинцовский г.о., г. Одинцово,  ул. Северная, 35</t>
  </si>
  <si>
    <t>Московская область, Одинцовский г.о., с. Каринское</t>
  </si>
  <si>
    <t>Средстава бюджета Московской области</t>
  </si>
  <si>
    <t>3840 куб.м/сутки</t>
  </si>
  <si>
    <t>Московской области, Одинцовский г.о., р.п. Большие 
Вяземы, ул. Институт, корпус Б</t>
  </si>
  <si>
    <t>Московской области, Одинцовский г.о., г. Кубинка</t>
  </si>
  <si>
    <t>412 куб.м/сутки</t>
  </si>
  <si>
    <t>Московской области, Одинцовский г.о., д. Дунино</t>
  </si>
  <si>
    <t>Московская область, г.Одинцово, ул. Сосновая</t>
  </si>
  <si>
    <t>3900 куб.м/сутки</t>
  </si>
  <si>
    <t>Московская область, г. Одинцово, ул. Садовая, 24</t>
  </si>
  <si>
    <t>Московская область, г.Одинцово, Подушкинское шоссе, 19</t>
  </si>
  <si>
    <t>Реконструкция (в т.ч. проектные и изыскательские работы)</t>
  </si>
  <si>
    <t>Строительство  (в т.ч. проектные и изыскательские работы)</t>
  </si>
  <si>
    <t>9500 куб.м./сут.</t>
  </si>
  <si>
    <t>Московская область, Одинцовский г.о., п. ВНИИССОК, ул. Липовая, д.1-а</t>
  </si>
  <si>
    <t>Строительство (в т.ч. проектные и изыскательские работы)</t>
  </si>
  <si>
    <t>12 425 м3/сут</t>
  </si>
  <si>
    <t xml:space="preserve"> Московская область, г. Звенигород, Верхний Посад, проезд Проектируемый, владение 21 </t>
  </si>
  <si>
    <t xml:space="preserve">Московская область, Одинцовский г.о., с.Ромашково </t>
  </si>
  <si>
    <t>Московская область, Одинцовский г.о.,п. Подушкино</t>
  </si>
  <si>
    <t>Строительство</t>
  </si>
  <si>
    <t>Строительство системы ливневой канализации д.Раздоры, Одинцовский г.о., Московская область (в т.ч. ПИР).</t>
  </si>
  <si>
    <t>15 000 м.</t>
  </si>
  <si>
    <t>Московская область, Одинцовский г.о., д. Раздоры</t>
  </si>
  <si>
    <t>Строительство (в т.ч. проектные и изыскательские работы</t>
  </si>
  <si>
    <t>1194 п.м.</t>
  </si>
  <si>
    <t>Московская область, Одинцовский г.о.,р.п.Новоивановское в районе д. Марфино</t>
  </si>
  <si>
    <t>4,8 км.</t>
  </si>
  <si>
    <t>Московская область, Одинцовский г.о., д. Мамоново</t>
  </si>
  <si>
    <t>7800 п.м.</t>
  </si>
  <si>
    <t>Московская область, Одинцовский г.о.,г. Одинцово (п. Баковка)</t>
  </si>
  <si>
    <t>10,5 км.</t>
  </si>
  <si>
    <t>Московская область,г. Одинцово, п. ВНИИССОК</t>
  </si>
  <si>
    <t>Итого по мероприятию 02.01.</t>
  </si>
  <si>
    <t>Итого по мероприятию 01.01.</t>
  </si>
  <si>
    <t>Итого по мероприятию 01.05.</t>
  </si>
  <si>
    <t>10,90 км.</t>
  </si>
  <si>
    <t>Московская область, Одинцовский г.о., п. Покровский городок</t>
  </si>
  <si>
    <t>Мероприятие 01.01 – Строительство и реконструкция объектов теплоснабжения муниципальной собственности</t>
  </si>
  <si>
    <t>Строительство хозяйственно-бытовой канализации в с. Ромашково через с. Немчиновка с реконструкцией существующих объектов (в т.ч. ПИР, в т.ч. тех. присоединение)</t>
  </si>
  <si>
    <t>1.3.4.</t>
  </si>
  <si>
    <t xml:space="preserve">Московская область, Одинцовский г.о., от д. Раздоры до д. Шульгино </t>
  </si>
  <si>
    <t>Количество отремонтированных шахтных колодцев, ед.</t>
  </si>
  <si>
    <t>Техническое обслуживание газопроводов и газового оборудования, %</t>
  </si>
  <si>
    <t>3500 куб.м/сутки</t>
  </si>
  <si>
    <t>Поставка электроснабжения на объекты электросетевого хозяйства, находящиеся в реестре муниципальной собственности</t>
  </si>
  <si>
    <t>600 куб.м/сутки</t>
  </si>
  <si>
    <t>20.01.2027-29.11.2028</t>
  </si>
  <si>
    <t>20.01.2024-29.11.2026</t>
  </si>
  <si>
    <t>Московская область, Одинцовский г.о., д. Хлюпино</t>
  </si>
  <si>
    <t>Реконструкция водозаборного узла на территории пос. Барвиха (в т.ч. ПИР)</t>
  </si>
  <si>
    <t>Московская область, Одинцовский г.о., пос. Барвиха</t>
  </si>
  <si>
    <t>Построены и реконструированы  объекты водоснабжения муниципальной собственности, ед.</t>
  </si>
  <si>
    <t>Приобретено и введено в эксплуатацию, капитально отремонтировано объектов водоснабжения муниципальной собственности, ед.</t>
  </si>
  <si>
    <t>Построены и реконструированы   объекты очистки сточных вод муниципальной собственности, ед.</t>
  </si>
  <si>
    <t>Мероприятие 01.02 – Капитальный ремонт, приобретение, монтаж и ввод в эксплуатацию объектов очистки сточных вод муниципальной собственности</t>
  </si>
  <si>
    <t>2.5.</t>
  </si>
  <si>
    <t>2.6.</t>
  </si>
  <si>
    <t>Мероприятие 02.02 – Капитальный ремонт, приобретение, монтаж и ввод в эксплуатацию канализационных коллекторов, канализационных (ливневых) насосных станций муниципальной собственности</t>
  </si>
  <si>
    <t xml:space="preserve">ИТОГО </t>
  </si>
  <si>
    <t>Построены и реконструированы  объекты теплоснабжения муниципальной собственности, ед.</t>
  </si>
  <si>
    <t>Капитально отремонтированы объекты теплоснабжения муниципальной собственности, ед.</t>
  </si>
  <si>
    <t>Построены и реконструированы сети (участки) водоснабжения, водоотведения, теплоснабжения муниципальной собственности, ед.</t>
  </si>
  <si>
    <t>Построены и реконструированы объекты коммунальной инфраструктуры на территории военных городков, ед.</t>
  </si>
  <si>
    <t>ИТОГО по подпрограмме 3 «Объекты теплоснабжения, инженерные коммуникации»</t>
  </si>
  <si>
    <t>ИТОГО</t>
  </si>
  <si>
    <t xml:space="preserve">Мероприятие 01.10. Установка, замена, поверка приборов учета энергетических ресурсов на объектах бюджетной сферы </t>
  </si>
  <si>
    <t xml:space="preserve">Мероприятие 01.11. Проведение энергоэффективных мероприятий в отношении ограждающих конструкций и внутренних инженерных систем муниципальных учреждений </t>
  </si>
  <si>
    <t>Построены и реконструированы канализационные коллектора, канализационные насосные станции, ед.</t>
  </si>
  <si>
    <t>1 квартал</t>
  </si>
  <si>
    <t>1 полугодие</t>
  </si>
  <si>
    <t>9 месяцев</t>
  </si>
  <si>
    <t>12 месяцев</t>
  </si>
  <si>
    <t>Итого 
2024 год</t>
  </si>
  <si>
    <t>В том числе:</t>
  </si>
  <si>
    <t>Проектные и изыскательские работы</t>
  </si>
  <si>
    <t>Строительство сетей хозяйственно-бытовой канализации от д. Раздоры до д. Шульгино Одинцовского г.о. (в т.ч. ПИР) 1-2 этапы</t>
  </si>
  <si>
    <t>Строительство сетей водоснабжения от д. Раздоры до д. Шульгино Одинцовский г.о. (в т.ч. ПИР) (1 и 2 этапы)</t>
  </si>
  <si>
    <t>3 км.</t>
  </si>
  <si>
    <t>5,9 км.</t>
  </si>
  <si>
    <t xml:space="preserve">Мероприятие 01. 04- 
Приобретение объектов коммунальной инфраструктуры
</t>
  </si>
  <si>
    <t xml:space="preserve">Приобретены в муниципальную собственность объекты коммунальной инфраструктуры, ед. </t>
  </si>
  <si>
    <t>5.1.</t>
  </si>
  <si>
    <t>5.2.</t>
  </si>
  <si>
    <t>5.3.</t>
  </si>
  <si>
    <t>Строительство участка тепловой сети между Котельной №1 и Котельной №2 по адресу: Московская область, Одинцовский г.о, р.п. Большие Вяземы, ул. Городок 17 (в т.ч. ПИР)</t>
  </si>
  <si>
    <t>Московская область, Одинцовский г.о., р.п. Большие Вяземы, ул. Городок 17</t>
  </si>
  <si>
    <t>01.03.2024-14.10.2024</t>
  </si>
  <si>
    <t>210 м.</t>
  </si>
  <si>
    <t>Заместитель Главы Одинцовского городского округа</t>
  </si>
  <si>
    <t>М.В. Коротаев</t>
  </si>
  <si>
    <t>Мероприятие 02.06 – Реализация первоочередных мероприятий по строительству и реконструкции сетей теплоснабжения муниципальной собственности</t>
  </si>
  <si>
    <t>Итого по мероприятию 02.06.</t>
  </si>
  <si>
    <t>Построены и реконструированы сети  теплоснабжения муниципальной собственности, ед.</t>
  </si>
  <si>
    <t>1.3.5.</t>
  </si>
  <si>
    <t xml:space="preserve">Оперативно-техническое обслуживание воздушных линий электропередач </t>
  </si>
  <si>
    <t>Мероприятие 01.06 – Реализация первоочередных мероприятий по строительству и реконструкции объектов теплоснабжения муниципальной собственности (в том числе технологическое присоединение)</t>
  </si>
  <si>
    <t>Мероприятие 01.05 – Реализация первоочередных мероприятий по капитальному ремонту, приобретению, монтажу и вводу в эксплуатацию объектов теплоснабжения муниципальной собственности (в том числе технологическое присоединение)</t>
  </si>
  <si>
    <t>Реконструкция котельной по адресу: Московская обл., Одинцовский г.о., г. Звенигород, ул. Ленина, д.30. , ( в т .ч. ПИР)</t>
  </si>
  <si>
    <t>Московская обл., Одинцовский г.о., г. Звенигород, ул. Ленина, д.30</t>
  </si>
  <si>
    <t>Реконструкция котельной по адресу: Московская обл., Одинцовский г.о., г. Звенигород, пер. Зареченский, 27 ( в т .ч. ПИР)</t>
  </si>
  <si>
    <t>Московская обл., Одинцовский г.о., г. Звенигород, пер. Зареченский, 27</t>
  </si>
  <si>
    <t>13 МВт</t>
  </si>
  <si>
    <t>Реконструкция котельной по адресу: Московская область, Одинцовский г.о., г. Звенигород, пр-д Ветеранов, д.6 (в т.ч. ПИР)</t>
  </si>
  <si>
    <t xml:space="preserve"> Московская область, Одинцовский г.о., г. Звенигород, пр-д Ветеранов, д.6 </t>
  </si>
  <si>
    <t>Московская область,  Одинцовский г.о., г.Кубинка, городок Кубинка-1</t>
  </si>
  <si>
    <t>Московская область,  Одинцовский г.о.,  г. Кубинка-10</t>
  </si>
  <si>
    <t>Реконструкция участков тепловых сетей по адресу: Московская область, Одинцовский г.о., п. Барвиха (в т.ч. ПИР)</t>
  </si>
  <si>
    <t>Московская область, Одинцовский г.о., п. Барвиха</t>
  </si>
  <si>
    <t>Реконструкция участков тепловых сетей по адресу: Московская область, Одинцовский г.о., р.п. Большие Вяземы, ул. Городок 17 (в т.ч. ПИР)</t>
  </si>
  <si>
    <t>Московская область, Одинцовский г.о., пос. Старый Городок</t>
  </si>
  <si>
    <t>2 МВт</t>
  </si>
  <si>
    <t>20.01.2024-14.10.2025</t>
  </si>
  <si>
    <t>Реконструкция участков тепловых сетей по адресу: Московская область, Одинцовский г.о., пос. Старый Городок (в т.ч. ПИР)</t>
  </si>
  <si>
    <t>Количество построенных и реконструированных объектов теплоснабжения, ед.</t>
  </si>
  <si>
    <t>Приобретены и введены в эксплуатацию, капитально отремонтированы объекты теплоснабжения, ед.</t>
  </si>
  <si>
    <t>Построены и реконструированы объекты теплоснабжения на территории муниципальных образований Московской области, ед.</t>
  </si>
  <si>
    <t>Итого по мероприятию 01.07.</t>
  </si>
  <si>
    <t>Строительство сетей водоснабжения и водоотведения  на территории д.Мамоново (в т.ч. ПИР)</t>
  </si>
  <si>
    <t>2.7.</t>
  </si>
  <si>
    <t>Мероприятие 02.11 – Капитальный ремонт сетей теплоснабжения на территории муниципальных образований Московской области</t>
  </si>
  <si>
    <t>2.8.</t>
  </si>
  <si>
    <t>Приложение 1 к постановлению</t>
  </si>
  <si>
    <t>Мероприятие 02.10 – Cтроительство и реконструкция сетей теплоснабжения на территории муниципальных образований Московской области</t>
  </si>
  <si>
    <t>Московская область, Одинцовский г.о., пос. ПМС-4</t>
  </si>
  <si>
    <t>Строительство водозаборного узла, расположенного по адресу: Московская область, Одинцовский г.о., д. Хлюпино. (в т.ч. ПИР)</t>
  </si>
  <si>
    <t>3100 м</t>
  </si>
  <si>
    <t>Итого по мероприятию 02.08.</t>
  </si>
  <si>
    <t>Мероприятие 02.08 – Реализация мероприятий по строительству и реконструкции сетей теплоснабжения муниципальной собственности</t>
  </si>
  <si>
    <t>Количество построенных и реконструированных (модернизированных, технически перевооруженных) сетей теплоснабжения, ед.</t>
  </si>
  <si>
    <t>Итого по мероприятию 02.10.</t>
  </si>
  <si>
    <t>Реконструкция котельной по адресу: Московская область, Одинцовский г.о., п. Кубинка-10 в/г 10 (в т.ч. ПИР)</t>
  </si>
  <si>
    <t>10 МВт</t>
  </si>
  <si>
    <t>Московская область, Одинцовский г.о., п. Кубинка-10, в/г 10</t>
  </si>
  <si>
    <t>Построены и реконструированы сети (участки) теплоснабжения муниципальной собственности, ед.</t>
  </si>
  <si>
    <t>Капитально отремонтированы сети (участки) теплоснабжения, ед.</t>
  </si>
  <si>
    <t xml:space="preserve"> L=1012,5 м. </t>
  </si>
  <si>
    <t xml:space="preserve"> L=2228 м. </t>
  </si>
  <si>
    <t>Реконструкция участков тепловых сетей по адресу: Московская область, Одинцовский г.о., г. Кубинка, Кубинка-10, в/г 10 (в т.ч. ПИР)</t>
  </si>
  <si>
    <t xml:space="preserve"> L=1487 м. </t>
  </si>
  <si>
    <t xml:space="preserve"> L=1321 м. </t>
  </si>
  <si>
    <t xml:space="preserve"> L=3356,7 м. </t>
  </si>
  <si>
    <t>Реконструкция тепловых сетей котельной по адресу: Московская обл., Одинцовский г.о., г. Звенигород, ул. Ленина, д.30 ( в т .ч. ПИР)</t>
  </si>
  <si>
    <t>Реконструкция участков тепловых сетей котельной № 278 по адресу: Московская область, Одинцовский г.о., городок Кубинка-1, Кубинка (в т.ч. ПИР)</t>
  </si>
  <si>
    <t>Количество капитально отремонтированных сетей теплоснабжения, ед.</t>
  </si>
  <si>
    <t>1.3.6.</t>
  </si>
  <si>
    <t>Оснащение трансформаторной подстанции закрытого полигона ТКО «Часцы» оборудованием, обеспечивающим автоматическое переключение на резервный источник электроснабжения</t>
  </si>
  <si>
    <t>Мероприятие 02.09 – Реализация мероприятий по капитальному ремонту сетей теплоснабжения на территории муниципальных образований</t>
  </si>
  <si>
    <t>Итого по мероприятию 02.02.</t>
  </si>
  <si>
    <t>Приобретение, монтаж и ввод в эксплуатацию</t>
  </si>
  <si>
    <t>Московская область, Одинцовский г.о., д. Ликино</t>
  </si>
  <si>
    <t>Строительство ВЗУ и водопровода в 
п. Усово-Тупик Одинцовский г.о. (в 
т.ч.ПИР)</t>
  </si>
  <si>
    <t xml:space="preserve">Московская область, Одинцовский г.о., п. Усово-Тупик </t>
  </si>
  <si>
    <t>Реконструкция ВЗУ №1  р.п. Большие Вяземы, Одинцовский г.о.</t>
  </si>
  <si>
    <t>Реконструкция ВЗУ №6 Одинцовский городской округ</t>
  </si>
  <si>
    <t xml:space="preserve">Реконструкция ВЗУ №9 Одинцовский городской округ </t>
  </si>
  <si>
    <t xml:space="preserve">Реконструкция ВЗУ-10 Одинцовский городской округ </t>
  </si>
  <si>
    <t>Реконструкция ВЗУ №5, расположенного по адресу: Московская область, Одинцовский г.о., р.п. Большие Вяземы, ул. Институт, корпус Б</t>
  </si>
  <si>
    <t xml:space="preserve">Реконструкция ВЗУ -2   г.п. Большие Вяземы, Одинцовский г.о. </t>
  </si>
  <si>
    <t xml:space="preserve">Реконструкция ВЗУ -7 г.п. Одинцово Одинцовский г.о. </t>
  </si>
  <si>
    <t>Московская область, Одинцовский г.о., п. 
ВНИИССОК, ул. Дружбы, стр.1/1</t>
  </si>
  <si>
    <t>Реконструкция ВЗУ с инженерными коммуникациями (насосная станция 2-ого подъема), расположенного по адресу: Одинцовский г.о., п. ВНИИССОК, ул. Дружбы, стр.1/1)</t>
  </si>
  <si>
    <t>Водопроводная сеть с реконструкцией водозаборного узла "Верхнее Ромашково" по адресу: Одинцовский г.о, с. Ромашково</t>
  </si>
  <si>
    <t>Сети водоснабжения к жилым домам на территории Одинцовского городского округа в районе с. Успенское</t>
  </si>
  <si>
    <t>Московская область, Одинцовский г.о., п. Усово-Тупик</t>
  </si>
  <si>
    <t>Мероприятие 1.17. Установка специализированного оборудования на территории муниципальных образований</t>
  </si>
  <si>
    <t>Реконструкция очистных сооружений, расположенных по адресу: Московская область, Одинцовский г.о., г. Голицыно (в т.ч. ПИР)</t>
  </si>
  <si>
    <t>Московская область, Одинцовский г.о., г. Голицыно</t>
  </si>
  <si>
    <t>20.01.2026-29.12.2028</t>
  </si>
  <si>
    <t>Реконструкция ВЗУ-8 г.п. Одинцово Одинцовский г.о.</t>
  </si>
  <si>
    <t>Мероприятие 01.13 – Реализация мероприятий по капитальному ремонту объектов теплоснабжения (в том числе технологическое присоединение при переводе котельных с 3 на 2 категорию надежности электроснабжения)</t>
  </si>
  <si>
    <t>Приобретение, монтаж и ввод в эксплуатацию блочно-модульного оборудования на ВЗУ мощностью 600 куб.м/сут. по адресу: Московская область, Одинцовский г.о., пос. ПМС-4</t>
  </si>
  <si>
    <t>20.01.2023-29.11.2028</t>
  </si>
  <si>
    <t>Количество объектов теплоснабжения, переведенных с 3 на 2 категорию надежности электроснабжения при технологическом присоединении котельных, ед.</t>
  </si>
  <si>
    <t>20.01.2025-29.11.2027</t>
  </si>
  <si>
    <t>Итого 
2025 год</t>
  </si>
  <si>
    <t>2024 год</t>
  </si>
  <si>
    <t xml:space="preserve">Мероприятие И3.01 – Реализация мероприятий по модернизации коммунальной инфраструктуры (строительство и реконструкция объектов очистки сточных вод муниципальной собственности) </t>
  </si>
  <si>
    <t>Мероприятие 02.02 – Капитальный ремонт сетей водоснабжения, водоотведения</t>
  </si>
  <si>
    <t>Капитально отремонтированы сети (участки) водоснабжения, водоотведения, ед.</t>
  </si>
  <si>
    <t xml:space="preserve">Основное мероприятие 03. Проведение первоочередных мероприятий по восстановлению инфраструктуры военных городков на территории Московской области, переданных из федеральной собственности </t>
  </si>
  <si>
    <t>6.</t>
  </si>
  <si>
    <t>Мероприятие И3.01 – Реализация мероприятий по модернизации коммунальной инфраструктуры (строительство и реконструкция сетей коммунальной инфраструктуры муниципальной собственности)</t>
  </si>
  <si>
    <t>6.1.</t>
  </si>
  <si>
    <t>Мероприятие И3.02 – Реализация мероприятий по модернизации коммунальной инфраструктуры (капитальный ремонт сетей коммунальной инфраструктуры муниципальной собственности)</t>
  </si>
  <si>
    <t>6.2.</t>
  </si>
  <si>
    <t>Установлены и подключены дизель генераторные установки на специализированных площадках, ед.</t>
  </si>
  <si>
    <t>Построены и реконструированы объекты очистки сточных вод муниципальной собственности в рамках Федерального проекта «Модернизация коммунальной инфраструктуры, ед.</t>
  </si>
  <si>
    <t xml:space="preserve">Отремонтированы объекты коммунальной инфраструктуры муниципальной собственности в рамках Федерального проекта «Модернизация коммунальной инфраструктуры, ед. </t>
  </si>
  <si>
    <t xml:space="preserve">Построены и реконструированы объекты коммунальной инфраструктуры муниципальной собственности в рамках Федерального проекта «Модернизация коммунальной инфраструктуры, ед. </t>
  </si>
  <si>
    <t>06.09.2022-29.11.2026</t>
  </si>
  <si>
    <t>01.01.2023-31.12.2025</t>
  </si>
  <si>
    <t>Мероприятие 01.07 – Реализация мероприятий по строительству и реконструкции объектов теплоснабжения муниципальной собственности</t>
  </si>
  <si>
    <t>Мероприятие 05.03. Утверждение программ комплексного развития систем коммунальной инфраструктуры муниципальных образований</t>
  </si>
  <si>
    <t>Количество приборов учета, установленных в зданиях, строениях, сооружениях органов местного самоуправления и муниципальных учреждений, ед.</t>
  </si>
  <si>
    <t>Количество зданий, строений, сооружений муниципальной собственности, которые повысили класс энергетической эффективности до нормального и выше (А, B, C, D), ед.</t>
  </si>
  <si>
    <t>Количество многоквартирных домов, в которых установлены общедомовые приборы учета энергетических ресурсов, ед.</t>
  </si>
  <si>
    <t xml:space="preserve">Количество многоквартирных домов, которым присвоен класс энергетической эффективности, ед.
</t>
  </si>
  <si>
    <t>Приложение 2 к постановлению</t>
  </si>
  <si>
    <t>6 куб. м/сут.</t>
  </si>
  <si>
    <t>4800 куб.м/сутки</t>
  </si>
  <si>
    <t>700 куб.м/сутки</t>
  </si>
  <si>
    <t>20.01.2025-29.11.2026</t>
  </si>
  <si>
    <t>1480 куб.м/сутки</t>
  </si>
  <si>
    <t xml:space="preserve">Реконструкция </t>
  </si>
  <si>
    <t>20.01.2025-29.11.2028</t>
  </si>
  <si>
    <t>20.01.2026-29.11.2027</t>
  </si>
  <si>
    <t>3024 куб.м/сутки</t>
  </si>
  <si>
    <t>проектная - 
30 000 куб.м./сут.
фактическая - 
12 000 куб.м./сут.</t>
  </si>
  <si>
    <t>Строительство 
(в т.ч. проектные 
и изыскательские 
работы)</t>
  </si>
  <si>
    <t>Строительство и реконструкция сетей водоотведения в п. Усово-Тупик Одинцовский г.о.. (в т.ч.ПИР)</t>
  </si>
  <si>
    <t>20.01.2022-29.12.2028</t>
  </si>
  <si>
    <t>Строительство сетей и сооружений водопровода и бытовой канализации в деревне Подушкино Одинцовского городского округа Московской области</t>
  </si>
  <si>
    <t xml:space="preserve"> Администрации Одинцовского
городского округа Московской области
от ______________________№____________</t>
  </si>
  <si>
    <t xml:space="preserve"> Администрации Одинцовского
городского округа Московской области
от ___________________№___________</t>
  </si>
  <si>
    <t>23.07.2024-14.10.2026</t>
  </si>
  <si>
    <t>ПРОЕКТ</t>
  </si>
  <si>
    <t>Начальник Управления бухгалтерского учета и отчетности, главный бухгалтер</t>
  </si>
  <si>
    <t>Н.А. Стародубова</t>
  </si>
  <si>
    <t>Профинансировано на 01.01.2026, тыс.руб.</t>
  </si>
  <si>
    <t>Итого
2026 год</t>
  </si>
  <si>
    <t>2028 год</t>
  </si>
  <si>
    <t>2030 год</t>
  </si>
  <si>
    <t>2029 год</t>
  </si>
  <si>
    <t>2026-2030</t>
  </si>
  <si>
    <t>Приобретено и введено в эксплуатацию, капитально отремонтированы канализационные коллектора и канализационные (ливневые) насосные станции, ед.</t>
  </si>
  <si>
    <t>Мероприятие 01.03. Организация в границах муниципального образования электро-, тепло-, газо- и водоснабжения населения, водоотведения, снабжения населения топливом</t>
  </si>
  <si>
    <t>Основное мероприятие 02 – Строительство, реконструкция, капитальный ремонт сетей водоснабжения, водоотведения, теплоснабжения муниципальной собственности</t>
  </si>
  <si>
    <t>Мероприятие 05.06 – Капитальный ремонт объектов коммунальной инфраструктуры, находящихся на территории муниципальных образований Московской области</t>
  </si>
  <si>
    <t>Капитально отремонтированы объекты коммунальной инфраструктуры на территории муниципальных образований Московской области, ед.</t>
  </si>
  <si>
    <t>5.4.</t>
  </si>
  <si>
    <t>Завершено строительство объектов инфраструктуры, ед.</t>
  </si>
  <si>
    <t>Основное мероприятие 05. Мониторинг разработки и утверждения схем водоснабжения и водоотведения, теплоснабжения, а также программ комплексного развития систем коммунальной инфраструктуры муниципальных образований</t>
  </si>
  <si>
    <t>Приобретено и введено в эксплуатацию, капитально отремонтированы объекты очистки сточных вод, ед.</t>
  </si>
  <si>
    <t>Приложение 3 к постановлению</t>
  </si>
  <si>
    <t xml:space="preserve"> Администрации Одинцовского
городского округа Московской области 
от __________________ №________</t>
  </si>
  <si>
    <t>Подпрограмма 2 «Системы водоотведения»</t>
  </si>
  <si>
    <t>Мероприятие 01.02 - Капитальный ремонт, приобретение, монтаж и ввод в эксплуатацию объектов очистки сточных вод муниципальной собственности</t>
  </si>
  <si>
    <t>Итого по мероприятияю:</t>
  </si>
  <si>
    <t>Приобретение монтаж и ввод в эксплуатацию блочно-модульных очистных сооружений мощностью 350 м3/сут. по адресу: Московская область, Одинцовской г.о., д. Липки</t>
  </si>
  <si>
    <t>20.01.2026-29.06.2026</t>
  </si>
  <si>
    <t>20.01.2023-29.11.2026</t>
  </si>
  <si>
    <t>Реконструкция ВЗУ, производительностью 1 265 м3/сут деревни Липки, стр. 126, Московская область со строительством водоводов (в т.ч. ПИР)</t>
  </si>
  <si>
    <t>1265 куб.м/сутки</t>
  </si>
  <si>
    <t>20.01.2026-29.11.2026</t>
  </si>
  <si>
    <t>Приобретение, монтаж и ввод в эксплуатацию станции водоочистки на ВЗУ в дер.Липки г.о. Одинцовский</t>
  </si>
  <si>
    <t>Реконструкция очистных сооружений, производительностью 746,9 м3/сут деревни Липки, стр. 126 А, Московской области (в т.ч. ПИР)</t>
  </si>
  <si>
    <t>746,9 куб.м./сут.</t>
  </si>
  <si>
    <t>Московская область, Одинцовский г.о., д. Липки</t>
  </si>
  <si>
    <t>Мероприятие 01.29 – Реализация мероприятий по строительству и реконструкции объектов теплоснабжения муниципальной собственности (дополнительные расходы на объекты, включенные в ГП МО)</t>
  </si>
  <si>
    <t>Строительство блочно-модульной котельной, мощностью 5 МВт, расположенной по адресу: Московская область, Одинцовский г.о., д.Хлюпино ( в т.ч. ПИР)</t>
  </si>
  <si>
    <t>5 МВт</t>
  </si>
  <si>
    <t xml:space="preserve"> Московская область, Одинцовский г.о., г. дер. Хлюпино</t>
  </si>
  <si>
    <t>Технологическое приоединение</t>
  </si>
  <si>
    <t>01.09.2025-31.12.2026</t>
  </si>
  <si>
    <t>Реконструкция котельной по адресу : Московская обл., Одинцовский г.о., г. Звенигород, ул. Ленина, д.30. , ( в т .ч. ПИР)</t>
  </si>
  <si>
    <t>Строительство БМК на 3 МВт по адресу: Московская область, Одинцовский г.о., п. ПМС-4 (в т.ч. ПИР)</t>
  </si>
  <si>
    <t>3 МВт</t>
  </si>
  <si>
    <t xml:space="preserve"> Московская область, Одинцовский г.о., п. ПМС-4</t>
  </si>
  <si>
    <t>Итого по мероприятию 01.29.</t>
  </si>
  <si>
    <t>Поставка и монтаж оборудования станции обезжелезивания  производительностью 600 м куб/сут на ВЗУ  п. Покровский городок</t>
  </si>
  <si>
    <t xml:space="preserve"> 600 м куб/сут </t>
  </si>
  <si>
    <t>Московская область, Одинцовский г.о., деревня Липки</t>
  </si>
  <si>
    <t>Поставка и монтаж оборудования</t>
  </si>
  <si>
    <t>Поставка и монтаж дополнительного оборудования на станцию обезжелезивания  №9 г. Одинцово</t>
  </si>
  <si>
    <t>Московская область, г. Одинцово</t>
  </si>
  <si>
    <t>Реконструкция ВЗУ п.д.х. Жуковка-1, устройство (бурение) дополнительной скважины, увеличение РЧВ до 1560 куб. м., модернизация станции 2 подъема, модернизация станции водоочистки и обезжелезивания ( в т.ч. ПИР)</t>
  </si>
  <si>
    <t>1560 куб.м/сутки</t>
  </si>
  <si>
    <t>Московская область, Одинцовский г.о., п.д.х. Жуковка-1</t>
  </si>
  <si>
    <t>20.01.2028-29.11.2028</t>
  </si>
  <si>
    <t>20.01.2028-
29.11.2028</t>
  </si>
  <si>
    <t>Реконструкция сети водоснабжения п. Кубинка-10 (в т.ч. ПИР)</t>
  </si>
  <si>
    <t>20.01.2026-
29.11.2028</t>
  </si>
  <si>
    <t>Московская область, Одинцовский г.о., с.Успенское</t>
  </si>
  <si>
    <t>Реконструкция
(в т.ч. проектные 
и изыскательские 
работы)</t>
  </si>
  <si>
    <t>20.01.2027-
29.11.2028</t>
  </si>
  <si>
    <t>Реконструкция самотёчного коллектора Подушкинское шоссе, строение 1 с увеличением диаметра на Ду 300 мм ( в т.ч. ПИР)</t>
  </si>
  <si>
    <t>Московская область, Одинцовский г.о., д. Подушкино</t>
  </si>
  <si>
    <t>Реконструкция участка самотечного коллектора  диаметра  Ду 800 мм п.Новоивановское (в т.ч. ПИР)</t>
  </si>
  <si>
    <t>Реконструкция 
(в т.ч. проектные 
и изыскательские 
работы)</t>
  </si>
  <si>
    <t>Московская область, Одинцовский г.о., п.Новоивановское</t>
  </si>
  <si>
    <t>20.01.2026-
29.11.2027</t>
  </si>
  <si>
    <t>Реконструкция КНС-2 ул. Гвардейская ЖК"Гусарская баллада", в связи с высоким износом, для обеспечения водоотведения ( в т.ч. ПИР)</t>
  </si>
  <si>
    <t>Реконструкция КНС №1 п. Ильинское ( в т.ч. ПИР)</t>
  </si>
  <si>
    <t>Московская область, Одинцовский г.о., п. Ильинское</t>
  </si>
  <si>
    <t>Реконструкция КНС №2 п. Ильинское ( в т.ч. ПИР)</t>
  </si>
  <si>
    <t>Реконструкция КНС-3 ул. Гвардейская ЖК "Гусарская баллада" ( в т.ч. ПИР)</t>
  </si>
  <si>
    <t>Мероприятие 01.03 - Организация в границах муниципального образования водоотведения</t>
  </si>
  <si>
    <t>Управление по строительству и модернизации объектов инженерной инфраструктуры (приложение 5 
к муниципальной программе)</t>
  </si>
  <si>
    <t>Управление по строительству и модернизации объектов инженерной инфраструктуры</t>
  </si>
  <si>
    <t>Управление по строительству и модернизации объектов инженерной инфраструктуры
(приложение 5
к муниципальной программе)</t>
  </si>
  <si>
    <t>Управление по строительству и модернизации объектов инженерной инфраструктуры
(приложение 6
к муниципальной программе)</t>
  </si>
  <si>
    <t>Управление по строительству и модернизации объектов инженерной инфраструктуры (приложение 5
к муниципальной программе)</t>
  </si>
  <si>
    <t>Управление по строительству и модернизации объектов инженерной инфраструктуры, Управление благоустройства (приложение 5
к муниципальной программе)</t>
  </si>
  <si>
    <t>2026 год</t>
  </si>
  <si>
    <t xml:space="preserve">2029 год </t>
  </si>
  <si>
    <t xml:space="preserve">2026 год </t>
  </si>
  <si>
    <t>Основное мероприятие И3 –  Модернизация коммунальной инфраструктуры</t>
  </si>
  <si>
    <t>Мероприятие 05.04. Утверждение схем водоснабжения и водоотведения муниципальных образований (актуализированных схем водоснабжения и водоотведения муниципальных образований)</t>
  </si>
  <si>
    <t>Мероприятие 05.01. Утверждение схем теплоснабжения муниципальных образований (актуализированных схем теплоснабжения муниципальных образований)</t>
  </si>
  <si>
    <t xml:space="preserve">Основное мероприятие И3 – «Модернизация коммунальной инфраструктуры» 
</t>
  </si>
  <si>
    <t>"Приложение 1 к муниципальной программе</t>
  </si>
  <si>
    <t>".</t>
  </si>
  <si>
    <t>"Приложение 5</t>
  </si>
  <si>
    <t>"Приложение 6 к муниципальной программе</t>
  </si>
  <si>
    <t>Реконструкция ЦТП по адресу: Московская область, Одинцовский г.о., г. Кубинка, Кубинка-10, в/г 10 (в т.ч. ПИР)</t>
  </si>
  <si>
    <t>5,8 МВт</t>
  </si>
  <si>
    <t>Перевод с 3 на 2 категорию надежности электроснабжения объекта: котельная, Одинцовский г.о., г. Звенигород, Нахабинское ш., д. 2</t>
  </si>
  <si>
    <t>Перевод с 3 на 2 категорию надежности электроснабжения объекта: котельная, Одинцовский г.о., г. Звенигород, Ветеранов проезд</t>
  </si>
  <si>
    <t>Перевод с 3 на 2 категорию надежности электроснабжения объекта: котельная, Одинцовский г.о., г. Звенигород, ул. Лермонтова, 6</t>
  </si>
  <si>
    <t>Перевод с 3 на 2 категорию надежности электроснабжения объекта: котельная, Одинцовский г.о., г. Звенигород, ул. Ленина 30</t>
  </si>
  <si>
    <t xml:space="preserve">18.11.2024-14.10.2026
</t>
  </si>
  <si>
    <t>Управление по строительству и модернизации объектов инженерной инфраструктуры (приложение 6
к муниципальной программе)</t>
  </si>
  <si>
    <t xml:space="preserve">Управление по строительству и модернизации объектов инженерной инфраструктуры </t>
  </si>
  <si>
    <t>Капитальный ремонт сетей водоотведения от КНС 3 до КНС 12, п. Горки 10 (в т.ч. ПИР)</t>
  </si>
  <si>
    <t>Капитальный ремонт сетей водоотведения п. Гарь-Покровское (в т.ч. ПИР)</t>
  </si>
  <si>
    <t>Капитальный ремонт сетей водоснабжения п. Покровский городок (в т.ч. ПИР)</t>
  </si>
  <si>
    <t>Реконструкция сетей водоснабжения по адресу: Московская область, Одинцовский г.о., п. Большие Вяземы.,ул. Городок -17, в том числе ПИР</t>
  </si>
  <si>
    <t>Реконструкция сетей водоотведения по адресу: Московская область, Одинцовский г.о., п. Большие Вяземы.,ул. Городок -17, в том числе ПИР</t>
  </si>
  <si>
    <t>3200 м</t>
  </si>
  <si>
    <t>Московская область, Одинцовский г.о., п. Городок-17</t>
  </si>
  <si>
    <t>08.07.2024-14.10.2026</t>
  </si>
  <si>
    <t>03.03.2025-14.10.2026</t>
  </si>
  <si>
    <t>Мероприятие 02.09. – Реализация мероприятий по капитальному ремонту сетей теплоснабжения на территории муниципальных образований</t>
  </si>
  <si>
    <t>Капитальный ремонт участков тепловых сетей по адресу: Московская область, Одинцовский г.о., санаторий им. Герцена (в т.ч. ПИР)</t>
  </si>
  <si>
    <t>10.09.2024-14.10.2026</t>
  </si>
  <si>
    <t>Реконструкция ВЗУ ПМС-4 п.Часцовское г.о. Одинцовский</t>
  </si>
  <si>
    <t>2000 куб.м/сут.</t>
  </si>
  <si>
    <t>2400 куб.м/сут.</t>
  </si>
  <si>
    <t>3000 куб.м/сут.</t>
  </si>
  <si>
    <t>2500 м.</t>
  </si>
  <si>
    <t>400 м.</t>
  </si>
  <si>
    <t>1080 куб.м/сут.</t>
  </si>
  <si>
    <t>2500 куб.м/сутки</t>
  </si>
  <si>
    <t>3277 м</t>
  </si>
  <si>
    <t>1500 пог. М.</t>
  </si>
  <si>
    <t>4740 м.</t>
  </si>
  <si>
    <t>Итого по мероприятию 01.06.</t>
  </si>
  <si>
    <t>Строительство БМК по адресу: Московская область, Одинцовский городской округ, г. Голицыно, 1-й Рабочий (в т.ч. ПИР)</t>
  </si>
  <si>
    <t>0,5 МВт</t>
  </si>
  <si>
    <t>Московская область,  Одинцовский г.о., г.Голицыно</t>
  </si>
  <si>
    <t>20.01.2026-
29.11.2029</t>
  </si>
  <si>
    <t>20.01.2027-29.11.2027</t>
  </si>
  <si>
    <t>8 МВт</t>
  </si>
  <si>
    <t xml:space="preserve">20.01.2025-14.10.2026 </t>
  </si>
  <si>
    <t>350  куб.м/сутки</t>
  </si>
  <si>
    <t>Приобретение, монтаж и ввод в эксплуатацию станции водоочистки Ликино г.о. Одинцовский</t>
  </si>
  <si>
    <t xml:space="preserve">Реконструкция котельной, расположенной по адресу: Московская область, Одинцовский г.о., п. д/х "Жуковка",  Жуковка-2 
(в т.ч. ПИР) </t>
  </si>
  <si>
    <t>13 Гкал/час</t>
  </si>
  <si>
    <t>Московская область, Одинцовский г.о., п. д/х "Жуковка", Жуковка-2</t>
  </si>
  <si>
    <t xml:space="preserve">Строительство блочно-модульной котельной мощностью 1,5 Гкал/час, расположенной по адресу: Московская область, Одинцовский г.о., п. д/х "Жуковка",  Жуковка-2 
(в т.ч. ПИР) </t>
  </si>
  <si>
    <t>1,5 Гкал/ч</t>
  </si>
  <si>
    <t>Московская область, Одинцовский г.о.,п. д/х "Жуковка",  Жуковка-2</t>
  </si>
  <si>
    <t xml:space="preserve">20.01.2023-29.05.2026 </t>
  </si>
  <si>
    <t>20.01.2023-29.05.2026</t>
  </si>
  <si>
    <t>Московская область, Одинцовский г.о.,  п. Кубинка-10</t>
  </si>
  <si>
    <t>Реконструкция участков тепловых сетей от котельной №1 по адресу: Московская область, Одинцовский г.о., г. Звенигород, ул. Нахабинское шоссе д.2 (в т.ч. ПИР)</t>
  </si>
  <si>
    <t>Реконструкция участков тепловых сетей котельной по адресу: Московская область, Одинцовский г.о., г. Звенигород, пр-д Ветеранов, д.6 (в т.ч. ПИР)</t>
  </si>
  <si>
    <t>Реконструкция участков тепловых сетей по адресу: Московская область, Одинцовский г.о., п. Новошихово (в т.ч. ПИР)</t>
  </si>
  <si>
    <t>Реконструкция участков тепловых сетей по адресу: Московская область, Одинцовский г.о., п. ПМС-4 (в т.ч. ПИР)</t>
  </si>
  <si>
    <t xml:space="preserve"> L=2068 м. </t>
  </si>
  <si>
    <t xml:space="preserve"> Московская область, Одинцовский г.о., г. Звенигород, ул. Нахабинское шоссе д.2 </t>
  </si>
  <si>
    <t xml:space="preserve"> L=343,5 м. </t>
  </si>
  <si>
    <t xml:space="preserve"> L=611 м. </t>
  </si>
  <si>
    <t>Московская область, Одинцовский г.о., д. Новошихово</t>
  </si>
  <si>
    <t xml:space="preserve"> L=360 м. </t>
  </si>
  <si>
    <t>Московская область, Одинцовский г.о., п. ПМС-4</t>
  </si>
  <si>
    <t xml:space="preserve">03.03.2025-29.05.2026 </t>
  </si>
  <si>
    <t xml:space="preserve">20.01.2025-14.10.2027 </t>
  </si>
  <si>
    <t>20.01.2022-31.05.2026</t>
  </si>
  <si>
    <t>Капитальный ремонт сетей водоснабжения п. Гарь-Покровское (в т.ч. ПИР)</t>
  </si>
  <si>
    <t>Капитальный ремонт сетей водоснабжения п. Жуковка (в т.ч. ПИР)</t>
  </si>
  <si>
    <t>Капитальный ремонт сетей водоснабжения п. Лесной городок (в т.ч. ПИР)</t>
  </si>
  <si>
    <t>20.01.2026-29.11.2028</t>
  </si>
  <si>
    <t>20.01.2025-29.04.2026</t>
  </si>
  <si>
    <t>20.01.2025-31.08.2026</t>
  </si>
  <si>
    <t>Реконструкция котельной №1 c установкой дополнительного котла на 5 МВт по адресу: Московская область, Одинцовский г.о., г. Звенигород, ул. Нахабинское шоссе д.2 (в т.ч. ПИР)</t>
  </si>
  <si>
    <t xml:space="preserve">20.01.2025-29.05.2026 </t>
  </si>
  <si>
    <t>Московская область, Одинцовский г.о., г. Звенигород, ул. Нахабинское шоссе д.2</t>
  </si>
  <si>
    <t>1.3.7.</t>
  </si>
  <si>
    <t>Демонтаж, вывоз и утилизация опор</t>
  </si>
  <si>
    <t>Мероприятие 01.13. Капитальный ремонт, приобретение, монтаж и ввод в эксплуатацию объектов очистки сточных вод муниципальной собственности за счет средств местного бюджета</t>
  </si>
  <si>
    <t>Приобретено и введено в эксплуатацию, капитально отремонтированы объекты очистки сточных вод за счет средств местного бюджета, ед.</t>
  </si>
  <si>
    <t>20.03.2026-31.12.2026</t>
  </si>
  <si>
    <t>Поставка и монтаж очистного сооружения биологической очистки хоз-бытовых стоков  д. Фуньково</t>
  </si>
  <si>
    <t>2.3.</t>
  </si>
  <si>
    <t>Мероприятие 02.04 – Строительство и реконструкция сетей водоснабжения, водоотведения муниципальной собственности за счет средств местного бюджета</t>
  </si>
  <si>
    <t>Построены и реконструированы сети водоснабжения, водоотведения за счет средств местного бюджета, ед.</t>
  </si>
  <si>
    <t>Управление по строительству и модернизации объектов инженерной инфраструктуры (приложение 5 к муниципальной программе)</t>
  </si>
  <si>
    <t>Строительство сетей водоснабжения к жилым домам на территории Одинцовского городского округа в районе с. Успенское (в т.ч. ПИР)</t>
  </si>
  <si>
    <t>1500 п.м.</t>
  </si>
  <si>
    <t>Московская область,в районе с. Успенское</t>
  </si>
  <si>
    <t>Строительство сети водоснабжения и сети хозяйственно-бытовой канализации д.п. Лесной городок Одинцовский г.о., 
(в т.ч. ПИР)
 (I этап)</t>
  </si>
  <si>
    <t>1400 п.м., 
2100 п.м.</t>
  </si>
  <si>
    <t xml:space="preserve">Московская область, д.п. Лесной городок </t>
  </si>
  <si>
    <t>Итого по мероприятию 02.04.</t>
  </si>
  <si>
    <t>01.01.2023-31.12.2026</t>
  </si>
  <si>
    <t>05.06.2023-31.12.2026</t>
  </si>
  <si>
    <t>Мероприятие 01.10 –  Приобретение аварийного запаса для аварийно-диспетчерских служб для локализации и ликвидации последствий аварий на объектах водоснабжения и водоотведения</t>
  </si>
  <si>
    <t>Приобретен аварийный запас для аварийно-диспетчерских служб для локализации и ликвидации последствий аварий на объектах водоснабжения и водоотведения, ед.</t>
  </si>
  <si>
    <t>Приобретен аварийный запас для аварийно-диспетчерских служб для локализации и ликвидации последствий аварий на объектах теплоснабжения, ед.</t>
  </si>
  <si>
    <t>Мероприятие 01.11 – Приобретение аварийного запаса для аварийно-диспетчерских служб для 
локализации и ликвидации последствий аварий на объектах теплоснабжения</t>
  </si>
  <si>
    <t>Мероприятие 02.08 ‒ Аварийно-восстановительные работы на объектах и (или) сетях водоснабжения муниципальной собственности</t>
  </si>
  <si>
    <t>Выполнены аварийно-восстановительные работы на объектах и (или) участках сетей водоснабжения, ед.</t>
  </si>
  <si>
    <t>Количество разработанных проектно-сметных документаций на выполнение работ по строительству и реконструкции объектов водоотведения, ед.</t>
  </si>
  <si>
    <t>Мероприятие 02.05 – Аварийно-восстановительные работы на объектах водоотведения</t>
  </si>
  <si>
    <t>Выполнены аварийно-восстановительные работы на объектах водоотведения, ед.</t>
  </si>
  <si>
    <t>5.5.</t>
  </si>
  <si>
    <t>Мероприятие 05.02 – Строительство (реконструкция) объектов коммунальной инфраструктуры (водоотведение) муниципальной собственности</t>
  </si>
  <si>
    <t>Построены и реконструированы объекты  коммунальной инфраструктуры муниципальной собственности, ед.</t>
  </si>
  <si>
    <t>Приложение 4 к постановлению</t>
  </si>
  <si>
    <t>2.9.</t>
  </si>
  <si>
    <t>Мероприятие 02.25 – Реализация мероприятий по строительству и реконструкции сетей теплоснабжения муниципальной собственности за счет средств местного бюджета</t>
  </si>
  <si>
    <t>Мероприятие 02.25 -Реализация мероприятий по строительству и реконструкции сетей теплоснабжения муниципальной собственности за счет средств местного бюджета</t>
  </si>
  <si>
    <t>Итого по мероприятию 02.25.</t>
  </si>
  <si>
    <t>Мероприятие 02.10 – Cтроительство и реконструкция сетей теплоснабжения муниципальной собственности</t>
  </si>
  <si>
    <t>01.01.2026-14.10.2026</t>
  </si>
  <si>
    <t>Управление по строительству и модернизации объектов инженерной инфраструктуры, Территориальные управления Администрации Одинцовского городского округа 
(приложение 5 
к муниципальной программе)</t>
  </si>
  <si>
    <t xml:space="preserve">Управление жилищно-коммунального хозяйства, Территориальные управления Администрации Одинцовского городского округа </t>
  </si>
  <si>
    <t xml:space="preserve">«Развитие инженерной инфраструктуры и энергоэффективности» </t>
  </si>
  <si>
    <t>Подпрограмма 1 «Чистая вода»</t>
  </si>
  <si>
    <t>ИТОГО по подпрограмме 2 «Системы водоотведения»</t>
  </si>
  <si>
    <t>ИТОГО по подпрограмме 1 «Чистая вода»</t>
  </si>
  <si>
    <t>Подпрограмма  5 «Энергосбережение и повышение энергетической эффективности»</t>
  </si>
  <si>
    <t>Подпрограмма 6 «Развитие газификации, топливнозаправочного 
комплекса и электроэнергетики»</t>
  </si>
  <si>
    <t>ИТОГО по подпрограмме 5 «Энергосбережение и повышение энергетической эффективности»</t>
  </si>
  <si>
    <t>Подпрограмма 7 «Обеспечивающая подпрограмма»</t>
  </si>
  <si>
    <t>ИТОГО по подпрограмме 7 «Обеспечивающая подпрограмма»</t>
  </si>
  <si>
    <t>ИТОГО по подпрограмме 8 «Реализация полномочий в сфере жилищно-коммунального хозяйства»</t>
  </si>
  <si>
    <t>АДРЕСНЫЙ ПЕРЕЧЕНЬ ПО СТРОИТЕЛЬСТВУ И РЕКОНСТРУКЦИИ
ОБЪЕКТОВ МУНИЦИПАЛЬНОЙ СОБСТВЕННОСТИ ОДИНЦОВСКОГО ГОРОДСКОГО ОКРУГА МОСКОВСКОЙ ОБЛАСТИ,
ФИНАНСИРОВАНИЕ КОТОРЫХ ПРЕДУСМОТРЕНО МУНИЦИПАЛЬНОЙ ПРОГРАММОЙ                                                                                                                                                                                                                 
 «Развитие инженерной инфраструктуры и энергоэффективности»</t>
  </si>
  <si>
    <t xml:space="preserve">Адресный перечень 
 по капитальному ремонту объектов инженерной инфраструктуры в рамках реализации мероприятий муниципальной программы Одинцовского городского округа Московской области
 «Развитие инженерной инфраструктуры и энергоэффективности»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</si>
</sst>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#,##0.00000"/>
    <numFmt numFmtId="165" formatCode="#,##0.000"/>
    <numFmt numFmtId="166" formatCode="0.00000"/>
    <numFmt numFmtId="167" formatCode="#,##0.0"/>
    <numFmt numFmtId="168" formatCode="0.0000000000"/>
    <numFmt numFmtId="169" formatCode="#,##0.0000000000"/>
  </numFmts>
  <fonts count="23" x14ac:knownFonts="1">
    <font>
      <sz val="11"/>
      <color rgb="FF000000"/>
      <name val="Calibri"/>
      <charset val="204"/>
    </font>
    <font>
      <sz val="13"/>
      <name val="Times New Roman"/>
      <family val="1"/>
      <charset val="204"/>
    </font>
    <font>
      <sz val="13"/>
      <name val="Calibri"/>
      <family val="2"/>
      <charset val="204"/>
    </font>
    <font>
      <b/>
      <sz val="13"/>
      <name val="Times New Roman"/>
      <family val="1"/>
      <charset val="204"/>
    </font>
    <font>
      <sz val="15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b/>
      <sz val="15"/>
      <name val="Times New Roman"/>
      <family val="1"/>
      <charset val="204"/>
    </font>
    <font>
      <sz val="20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8"/>
      <name val="Calibri"/>
      <family val="2"/>
      <charset val="204"/>
      <scheme val="minor"/>
    </font>
    <font>
      <sz val="16"/>
      <name val="Calibri"/>
      <family val="2"/>
      <charset val="204"/>
      <scheme val="minor"/>
    </font>
    <font>
      <sz val="15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Calibri"/>
      <family val="2"/>
      <charset val="204"/>
    </font>
    <font>
      <sz val="16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64">
    <xf numFmtId="0" fontId="0" fillId="0" borderId="0" xfId="0"/>
    <xf numFmtId="0" fontId="1" fillId="2" borderId="0" xfId="0" applyNumberFormat="1" applyFont="1" applyFill="1" applyBorder="1" applyAlignment="1" applyProtection="1">
      <alignment horizontal="center"/>
    </xf>
    <xf numFmtId="0" fontId="1" fillId="2" borderId="0" xfId="0" applyNumberFormat="1" applyFont="1" applyFill="1" applyBorder="1" applyAlignment="1" applyProtection="1"/>
    <xf numFmtId="0" fontId="2" fillId="2" borderId="0" xfId="0" applyNumberFormat="1" applyFont="1" applyFill="1" applyBorder="1" applyAlignment="1" applyProtection="1"/>
    <xf numFmtId="0" fontId="3" fillId="2" borderId="0" xfId="0" applyNumberFormat="1" applyFont="1" applyFill="1" applyBorder="1" applyAlignment="1" applyProtection="1">
      <alignment horizontal="center"/>
    </xf>
    <xf numFmtId="0" fontId="1" fillId="2" borderId="0" xfId="0" applyNumberFormat="1" applyFont="1" applyFill="1" applyBorder="1" applyAlignment="1" applyProtection="1">
      <alignment horizontal="right"/>
    </xf>
    <xf numFmtId="17" fontId="1" fillId="2" borderId="0" xfId="0" applyNumberFormat="1" applyFont="1" applyFill="1" applyBorder="1" applyAlignment="1" applyProtection="1"/>
    <xf numFmtId="0" fontId="1" fillId="2" borderId="0" xfId="0" applyNumberFormat="1" applyFont="1" applyFill="1" applyBorder="1" applyAlignment="1" applyProtection="1">
      <alignment wrapText="1"/>
    </xf>
    <xf numFmtId="0" fontId="1" fillId="2" borderId="3" xfId="0" applyNumberFormat="1" applyFont="1" applyFill="1" applyBorder="1" applyAlignment="1" applyProtection="1">
      <alignment horizontal="center" vertical="center" wrapText="1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1" fillId="2" borderId="1" xfId="0" applyNumberFormat="1" applyFont="1" applyFill="1" applyBorder="1" applyAlignment="1" applyProtection="1">
      <alignment horizontal="left" vertical="top"/>
    </xf>
    <xf numFmtId="164" fontId="1" fillId="2" borderId="1" xfId="0" applyNumberFormat="1" applyFont="1" applyFill="1" applyBorder="1" applyAlignment="1" applyProtection="1">
      <alignment horizontal="center" vertical="center"/>
    </xf>
    <xf numFmtId="164" fontId="1" fillId="2" borderId="3" xfId="0" applyNumberFormat="1" applyFont="1" applyFill="1" applyBorder="1" applyAlignment="1" applyProtection="1">
      <alignment horizontal="center" vertical="center"/>
    </xf>
    <xf numFmtId="0" fontId="1" fillId="2" borderId="1" xfId="0" applyNumberFormat="1" applyFont="1" applyFill="1" applyBorder="1" applyAlignment="1" applyProtection="1">
      <alignment horizontal="left" vertical="top" wrapText="1"/>
    </xf>
    <xf numFmtId="164" fontId="1" fillId="2" borderId="1" xfId="0" applyNumberFormat="1" applyFont="1" applyFill="1" applyBorder="1" applyAlignment="1" applyProtection="1">
      <alignment horizontal="center" vertical="center"/>
    </xf>
    <xf numFmtId="4" fontId="1" fillId="2" borderId="1" xfId="0" applyNumberFormat="1" applyFont="1" applyFill="1" applyBorder="1" applyAlignment="1" applyProtection="1">
      <alignment horizontal="center" vertical="center"/>
    </xf>
    <xf numFmtId="0" fontId="3" fillId="2" borderId="1" xfId="0" applyNumberFormat="1" applyFont="1" applyFill="1" applyBorder="1" applyAlignment="1" applyProtection="1">
      <alignment horizontal="left" vertical="top" wrapText="1"/>
    </xf>
    <xf numFmtId="164" fontId="3" fillId="2" borderId="1" xfId="0" applyNumberFormat="1" applyFont="1" applyFill="1" applyBorder="1" applyAlignment="1" applyProtection="1">
      <alignment horizontal="center" vertical="center"/>
    </xf>
    <xf numFmtId="164" fontId="3" fillId="2" borderId="3" xfId="0" applyNumberFormat="1" applyFont="1" applyFill="1" applyBorder="1" applyAlignment="1" applyProtection="1">
      <alignment horizontal="center" vertical="center"/>
    </xf>
    <xf numFmtId="164" fontId="1" fillId="2" borderId="7" xfId="0" applyNumberFormat="1" applyFont="1" applyFill="1" applyBorder="1" applyAlignment="1" applyProtection="1">
      <alignment horizontal="center" vertical="center"/>
    </xf>
    <xf numFmtId="164" fontId="1" fillId="2" borderId="1" xfId="0" applyNumberFormat="1" applyFont="1" applyFill="1" applyBorder="1" applyAlignment="1" applyProtection="1">
      <alignment horizontal="center" vertical="center" wrapText="1"/>
    </xf>
    <xf numFmtId="164" fontId="1" fillId="2" borderId="3" xfId="0" applyNumberFormat="1" applyFont="1" applyFill="1" applyBorder="1" applyAlignment="1" applyProtection="1">
      <alignment horizontal="center" vertical="center" wrapText="1"/>
    </xf>
    <xf numFmtId="0" fontId="21" fillId="2" borderId="0" xfId="0" applyNumberFormat="1" applyFont="1" applyFill="1" applyBorder="1" applyAlignment="1" applyProtection="1"/>
    <xf numFmtId="0" fontId="1" fillId="2" borderId="1" xfId="0" applyNumberFormat="1" applyFont="1" applyFill="1" applyBorder="1" applyAlignment="1" applyProtection="1">
      <alignment horizontal="center" vertical="top" wrapText="1"/>
    </xf>
    <xf numFmtId="164" fontId="2" fillId="2" borderId="0" xfId="0" applyNumberFormat="1" applyFont="1" applyFill="1" applyBorder="1" applyAlignment="1" applyProtection="1"/>
    <xf numFmtId="0" fontId="2" fillId="2" borderId="0" xfId="0" applyNumberFormat="1" applyFont="1" applyFill="1" applyBorder="1" applyAlignment="1" applyProtection="1">
      <alignment vertical="center"/>
    </xf>
    <xf numFmtId="0" fontId="2" fillId="2" borderId="0" xfId="0" applyNumberFormat="1" applyFont="1" applyFill="1" applyBorder="1" applyAlignment="1" applyProtection="1">
      <alignment vertical="top"/>
    </xf>
    <xf numFmtId="0" fontId="3" fillId="2" borderId="1" xfId="0" applyNumberFormat="1" applyFont="1" applyFill="1" applyBorder="1" applyAlignment="1" applyProtection="1">
      <alignment vertical="top" wrapText="1"/>
    </xf>
    <xf numFmtId="164" fontId="3" fillId="2" borderId="1" xfId="0" applyNumberFormat="1" applyFont="1" applyFill="1" applyBorder="1" applyAlignment="1" applyProtection="1">
      <alignment horizontal="center" vertical="center" wrapText="1"/>
    </xf>
    <xf numFmtId="164" fontId="3" fillId="2" borderId="3" xfId="0" applyNumberFormat="1" applyFont="1" applyFill="1" applyBorder="1" applyAlignment="1" applyProtection="1">
      <alignment horizontal="center" vertical="center" wrapText="1"/>
    </xf>
    <xf numFmtId="0" fontId="1" fillId="2" borderId="1" xfId="0" applyNumberFormat="1" applyFont="1" applyFill="1" applyBorder="1" applyAlignment="1" applyProtection="1">
      <alignment vertical="top" wrapText="1"/>
    </xf>
    <xf numFmtId="0" fontId="1" fillId="2" borderId="1" xfId="0" applyNumberFormat="1" applyFont="1" applyFill="1" applyBorder="1" applyAlignment="1" applyProtection="1">
      <alignment horizontal="center" vertical="top"/>
    </xf>
    <xf numFmtId="164" fontId="1" fillId="2" borderId="2" xfId="0" applyNumberFormat="1" applyFont="1" applyFill="1" applyBorder="1" applyAlignment="1" applyProtection="1">
      <alignment horizontal="center" vertical="center"/>
    </xf>
    <xf numFmtId="4" fontId="1" fillId="2" borderId="7" xfId="0" applyNumberFormat="1" applyFont="1" applyFill="1" applyBorder="1" applyAlignment="1" applyProtection="1">
      <alignment horizontal="center" vertical="center"/>
    </xf>
    <xf numFmtId="0" fontId="1" fillId="2" borderId="1" xfId="0" applyNumberFormat="1" applyFont="1" applyFill="1" applyBorder="1" applyAlignment="1" applyProtection="1">
      <alignment vertical="center" wrapText="1"/>
    </xf>
    <xf numFmtId="0" fontId="3" fillId="2" borderId="1" xfId="0" applyNumberFormat="1" applyFont="1" applyFill="1" applyBorder="1" applyAlignment="1" applyProtection="1">
      <alignment vertical="center" wrapText="1"/>
    </xf>
    <xf numFmtId="49" fontId="1" fillId="2" borderId="1" xfId="0" applyNumberFormat="1" applyFont="1" applyFill="1" applyBorder="1" applyAlignment="1" applyProtection="1">
      <alignment horizontal="center" vertical="top"/>
    </xf>
    <xf numFmtId="49" fontId="1" fillId="2" borderId="2" xfId="0" applyNumberFormat="1" applyFont="1" applyFill="1" applyBorder="1" applyAlignment="1" applyProtection="1">
      <alignment horizontal="center" vertical="top"/>
    </xf>
    <xf numFmtId="0" fontId="1" fillId="2" borderId="2" xfId="0" applyNumberFormat="1" applyFont="1" applyFill="1" applyBorder="1" applyAlignment="1" applyProtection="1">
      <alignment horizontal="left" vertical="top" wrapText="1"/>
    </xf>
    <xf numFmtId="0" fontId="1" fillId="2" borderId="2" xfId="0" applyNumberFormat="1" applyFont="1" applyFill="1" applyBorder="1" applyAlignment="1" applyProtection="1">
      <alignment horizontal="center" vertical="top" wrapText="1"/>
    </xf>
    <xf numFmtId="0" fontId="3" fillId="2" borderId="1" xfId="0" applyNumberFormat="1" applyFont="1" applyFill="1" applyBorder="1" applyAlignment="1" applyProtection="1">
      <alignment horizontal="left" vertical="center" wrapText="1"/>
    </xf>
    <xf numFmtId="0" fontId="3" fillId="2" borderId="0" xfId="0" applyNumberFormat="1" applyFont="1" applyFill="1" applyBorder="1" applyAlignment="1" applyProtection="1">
      <alignment horizontal="center" vertical="center" wrapText="1"/>
    </xf>
    <xf numFmtId="0" fontId="3" fillId="2" borderId="0" xfId="0" applyNumberFormat="1" applyFont="1" applyFill="1" applyBorder="1" applyAlignment="1" applyProtection="1">
      <alignment horizontal="left" vertical="center" wrapText="1"/>
    </xf>
    <xf numFmtId="4" fontId="8" fillId="2" borderId="0" xfId="0" applyNumberFormat="1" applyFont="1" applyFill="1"/>
    <xf numFmtId="164" fontId="3" fillId="2" borderId="0" xfId="0" applyNumberFormat="1" applyFont="1" applyFill="1" applyBorder="1" applyAlignment="1" applyProtection="1">
      <alignment horizontal="center" vertical="center"/>
    </xf>
    <xf numFmtId="165" fontId="3" fillId="2" borderId="0" xfId="0" applyNumberFormat="1" applyFont="1" applyFill="1" applyBorder="1" applyAlignment="1" applyProtection="1">
      <alignment horizontal="center" vertical="center" wrapText="1"/>
    </xf>
    <xf numFmtId="0" fontId="2" fillId="2" borderId="0" xfId="0" applyNumberFormat="1" applyFont="1" applyFill="1" applyBorder="1" applyAlignment="1" applyProtection="1">
      <alignment horizontal="center"/>
    </xf>
    <xf numFmtId="164" fontId="1" fillId="2" borderId="0" xfId="0" applyNumberFormat="1" applyFont="1" applyFill="1" applyBorder="1" applyAlignment="1" applyProtection="1"/>
    <xf numFmtId="165" fontId="1" fillId="2" borderId="0" xfId="0" applyNumberFormat="1" applyFont="1" applyFill="1" applyBorder="1" applyAlignment="1" applyProtection="1"/>
    <xf numFmtId="4" fontId="2" fillId="2" borderId="0" xfId="0" applyNumberFormat="1" applyFont="1" applyFill="1" applyBorder="1" applyAlignment="1" applyProtection="1"/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Border="1" applyAlignment="1">
      <alignment horizontal="right"/>
    </xf>
    <xf numFmtId="0" fontId="9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right"/>
    </xf>
    <xf numFmtId="0" fontId="10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right"/>
    </xf>
    <xf numFmtId="0" fontId="4" fillId="2" borderId="0" xfId="0" applyFont="1" applyFill="1" applyBorder="1" applyAlignment="1">
      <alignment horizontal="right" wrapText="1"/>
    </xf>
    <xf numFmtId="0" fontId="10" fillId="2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vertical="center" wrapText="1"/>
    </xf>
    <xf numFmtId="0" fontId="10" fillId="2" borderId="0" xfId="0" applyFont="1" applyFill="1"/>
    <xf numFmtId="0" fontId="8" fillId="2" borderId="8" xfId="0" applyFont="1" applyFill="1" applyBorder="1" applyAlignment="1">
      <alignment horizontal="right"/>
    </xf>
    <xf numFmtId="0" fontId="10" fillId="2" borderId="8" xfId="0" applyFont="1" applyFill="1" applyBorder="1" applyAlignment="1">
      <alignment horizontal="right"/>
    </xf>
    <xf numFmtId="0" fontId="10" fillId="2" borderId="8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166" fontId="4" fillId="2" borderId="1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 applyProtection="1">
      <alignment horizontal="center" vertical="center"/>
    </xf>
    <xf numFmtId="0" fontId="13" fillId="2" borderId="0" xfId="0" applyFont="1" applyFill="1"/>
    <xf numFmtId="164" fontId="5" fillId="2" borderId="0" xfId="0" applyNumberFormat="1" applyFont="1" applyFill="1"/>
    <xf numFmtId="0" fontId="15" fillId="2" borderId="0" xfId="0" applyFont="1" applyFill="1"/>
    <xf numFmtId="0" fontId="16" fillId="2" borderId="0" xfId="0" applyFont="1" applyFill="1"/>
    <xf numFmtId="164" fontId="4" fillId="2" borderId="7" xfId="0" applyNumberFormat="1" applyFont="1" applyFill="1" applyBorder="1" applyAlignment="1">
      <alignment horizontal="center" vertical="center" wrapText="1"/>
    </xf>
    <xf numFmtId="166" fontId="4" fillId="2" borderId="1" xfId="0" applyNumberFormat="1" applyFont="1" applyFill="1" applyBorder="1" applyAlignment="1">
      <alignment horizontal="center" vertical="center" wrapText="1"/>
    </xf>
    <xf numFmtId="169" fontId="5" fillId="2" borderId="0" xfId="0" applyNumberFormat="1" applyFont="1" applyFill="1"/>
    <xf numFmtId="169" fontId="16" fillId="2" borderId="0" xfId="0" applyNumberFormat="1" applyFont="1" applyFill="1"/>
    <xf numFmtId="0" fontId="14" fillId="2" borderId="0" xfId="0" applyFont="1" applyFill="1"/>
    <xf numFmtId="169" fontId="15" fillId="2" borderId="0" xfId="0" applyNumberFormat="1" applyFont="1" applyFill="1"/>
    <xf numFmtId="169" fontId="13" fillId="2" borderId="0" xfId="0" applyNumberFormat="1" applyFont="1" applyFill="1"/>
    <xf numFmtId="168" fontId="13" fillId="2" borderId="0" xfId="0" applyNumberFormat="1" applyFont="1" applyFill="1"/>
    <xf numFmtId="0" fontId="17" fillId="2" borderId="1" xfId="0" applyFont="1" applyFill="1" applyBorder="1"/>
    <xf numFmtId="4" fontId="12" fillId="2" borderId="1" xfId="0" applyNumberFormat="1" applyFont="1" applyFill="1" applyBorder="1" applyAlignment="1">
      <alignment horizontal="center"/>
    </xf>
    <xf numFmtId="164" fontId="12" fillId="2" borderId="1" xfId="0" applyNumberFormat="1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/>
    </xf>
    <xf numFmtId="0" fontId="4" fillId="2" borderId="1" xfId="0" applyFont="1" applyFill="1" applyBorder="1"/>
    <xf numFmtId="0" fontId="5" fillId="2" borderId="0" xfId="0" applyFont="1" applyFill="1" applyBorder="1"/>
    <xf numFmtId="4" fontId="18" fillId="2" borderId="0" xfId="0" applyNumberFormat="1" applyFont="1" applyFill="1" applyBorder="1" applyAlignment="1">
      <alignment horizont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1" fillId="2" borderId="0" xfId="0" applyFont="1" applyFill="1"/>
    <xf numFmtId="0" fontId="19" fillId="2" borderId="0" xfId="0" applyFont="1" applyFill="1" applyBorder="1" applyAlignment="1">
      <alignment horizontal="center"/>
    </xf>
    <xf numFmtId="0" fontId="4" fillId="2" borderId="0" xfId="0" applyFont="1" applyFill="1" applyAlignment="1">
      <alignment vertical="top"/>
    </xf>
    <xf numFmtId="167" fontId="11" fillId="2" borderId="0" xfId="0" applyNumberFormat="1" applyFont="1" applyFill="1" applyAlignment="1">
      <alignment horizontal="center" vertical="center" wrapText="1"/>
    </xf>
    <xf numFmtId="164" fontId="14" fillId="2" borderId="0" xfId="0" applyNumberFormat="1" applyFont="1" applyFill="1"/>
    <xf numFmtId="164" fontId="14" fillId="2" borderId="0" xfId="0" applyNumberFormat="1" applyFont="1" applyFill="1" applyAlignment="1">
      <alignment horizontal="center" vertical="center"/>
    </xf>
    <xf numFmtId="0" fontId="4" fillId="2" borderId="0" xfId="0" applyFont="1" applyFill="1"/>
    <xf numFmtId="0" fontId="11" fillId="2" borderId="0" xfId="0" applyFont="1" applyFill="1" applyAlignment="1"/>
    <xf numFmtId="0" fontId="20" fillId="2" borderId="0" xfId="0" applyFont="1" applyFill="1" applyAlignment="1">
      <alignment vertical="top"/>
    </xf>
    <xf numFmtId="0" fontId="20" fillId="2" borderId="0" xfId="0" applyFont="1" applyFill="1" applyAlignment="1">
      <alignment vertical="top" wrapText="1"/>
    </xf>
    <xf numFmtId="0" fontId="20" fillId="2" borderId="0" xfId="0" applyFont="1" applyFill="1"/>
    <xf numFmtId="0" fontId="11" fillId="2" borderId="0" xfId="0" applyFont="1" applyFill="1"/>
    <xf numFmtId="0" fontId="19" fillId="2" borderId="0" xfId="0" applyFont="1" applyFill="1"/>
    <xf numFmtId="0" fontId="19" fillId="2" borderId="0" xfId="0" applyFont="1" applyFill="1" applyAlignment="1">
      <alignment horizontal="center" vertical="center"/>
    </xf>
    <xf numFmtId="164" fontId="13" fillId="2" borderId="0" xfId="0" applyNumberFormat="1" applyFont="1" applyFill="1"/>
    <xf numFmtId="0" fontId="2" fillId="2" borderId="0" xfId="0" applyNumberFormat="1" applyFont="1" applyFill="1" applyBorder="1" applyAlignment="1" applyProtection="1">
      <alignment horizontal="center" vertical="top" wrapText="1"/>
    </xf>
    <xf numFmtId="0" fontId="2" fillId="2" borderId="0" xfId="0" applyNumberFormat="1" applyFont="1" applyFill="1" applyBorder="1" applyAlignment="1" applyProtection="1">
      <alignment horizontal="right" vertical="top" wrapText="1"/>
    </xf>
    <xf numFmtId="168" fontId="1" fillId="2" borderId="0" xfId="0" applyNumberFormat="1" applyFont="1" applyFill="1" applyBorder="1" applyAlignment="1" applyProtection="1"/>
    <xf numFmtId="169" fontId="1" fillId="2" borderId="0" xfId="0" applyNumberFormat="1" applyFont="1" applyFill="1" applyBorder="1" applyAlignment="1" applyProtection="1"/>
    <xf numFmtId="164" fontId="4" fillId="3" borderId="1" xfId="0" applyNumberFormat="1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 wrapText="1"/>
    </xf>
    <xf numFmtId="164" fontId="12" fillId="0" borderId="1" xfId="0" applyNumberFormat="1" applyFont="1" applyFill="1" applyBorder="1" applyAlignment="1">
      <alignment horizontal="center"/>
    </xf>
    <xf numFmtId="4" fontId="1" fillId="3" borderId="1" xfId="0" applyNumberFormat="1" applyFont="1" applyFill="1" applyBorder="1" applyAlignment="1" applyProtection="1">
      <alignment horizontal="center" vertical="center"/>
    </xf>
    <xf numFmtId="164" fontId="1" fillId="2" borderId="2" xfId="0" applyNumberFormat="1" applyFont="1" applyFill="1" applyBorder="1" applyAlignment="1" applyProtection="1">
      <alignment horizontal="center" vertical="center"/>
    </xf>
    <xf numFmtId="164" fontId="1" fillId="2" borderId="7" xfId="0" applyNumberFormat="1" applyFont="1" applyFill="1" applyBorder="1" applyAlignment="1" applyProtection="1">
      <alignment horizontal="center" vertical="center"/>
    </xf>
    <xf numFmtId="164" fontId="1" fillId="2" borderId="1" xfId="0" applyNumberFormat="1" applyFont="1" applyFill="1" applyBorder="1" applyAlignment="1" applyProtection="1">
      <alignment horizontal="center" vertical="center" wrapText="1"/>
    </xf>
    <xf numFmtId="164" fontId="1" fillId="2" borderId="1" xfId="0" applyNumberFormat="1" applyFont="1" applyFill="1" applyBorder="1" applyAlignment="1" applyProtection="1">
      <alignment horizontal="center" vertical="center"/>
    </xf>
    <xf numFmtId="0" fontId="1" fillId="2" borderId="1" xfId="0" applyNumberFormat="1" applyFont="1" applyFill="1" applyBorder="1" applyAlignment="1" applyProtection="1">
      <alignment horizontal="center" vertical="top"/>
    </xf>
    <xf numFmtId="0" fontId="1" fillId="2" borderId="1" xfId="0" applyNumberFormat="1" applyFont="1" applyFill="1" applyBorder="1" applyAlignment="1" applyProtection="1">
      <alignment horizontal="left" vertical="top" wrapText="1"/>
    </xf>
    <xf numFmtId="49" fontId="1" fillId="2" borderId="1" xfId="0" applyNumberFormat="1" applyFont="1" applyFill="1" applyBorder="1" applyAlignment="1" applyProtection="1">
      <alignment horizontal="center" vertical="top"/>
    </xf>
    <xf numFmtId="0" fontId="1" fillId="2" borderId="1" xfId="0" applyNumberFormat="1" applyFont="1" applyFill="1" applyBorder="1" applyAlignment="1" applyProtection="1">
      <alignment horizontal="center" vertical="top" wrapText="1"/>
    </xf>
    <xf numFmtId="164" fontId="1" fillId="2" borderId="3" xfId="0" applyNumberFormat="1" applyFont="1" applyFill="1" applyBorder="1" applyAlignment="1" applyProtection="1">
      <alignment horizontal="center" vertical="center"/>
    </xf>
    <xf numFmtId="164" fontId="1" fillId="2" borderId="4" xfId="0" applyNumberFormat="1" applyFont="1" applyFill="1" applyBorder="1" applyAlignment="1" applyProtection="1">
      <alignment horizontal="center" vertical="center"/>
    </xf>
    <xf numFmtId="164" fontId="1" fillId="2" borderId="5" xfId="0" applyNumberFormat="1" applyFont="1" applyFill="1" applyBorder="1" applyAlignment="1" applyProtection="1">
      <alignment horizontal="center" vertical="center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164" fontId="1" fillId="2" borderId="2" xfId="0" applyNumberFormat="1" applyFont="1" applyFill="1" applyBorder="1" applyAlignment="1" applyProtection="1">
      <alignment horizontal="center" vertical="center" wrapText="1"/>
    </xf>
    <xf numFmtId="2" fontId="1" fillId="2" borderId="1" xfId="0" applyNumberFormat="1" applyFont="1" applyFill="1" applyBorder="1" applyAlignment="1" applyProtection="1">
      <alignment horizontal="center" vertical="top"/>
    </xf>
    <xf numFmtId="0" fontId="1" fillId="2" borderId="2" xfId="0" applyNumberFormat="1" applyFont="1" applyFill="1" applyBorder="1" applyAlignment="1" applyProtection="1">
      <alignment horizontal="center" vertical="top" wrapText="1"/>
    </xf>
    <xf numFmtId="0" fontId="1" fillId="2" borderId="6" xfId="0" applyNumberFormat="1" applyFont="1" applyFill="1" applyBorder="1" applyAlignment="1" applyProtection="1">
      <alignment horizontal="center" vertical="top" wrapText="1"/>
    </xf>
    <xf numFmtId="0" fontId="1" fillId="2" borderId="7" xfId="0" applyNumberFormat="1" applyFont="1" applyFill="1" applyBorder="1" applyAlignment="1" applyProtection="1">
      <alignment horizontal="center" vertical="top" wrapText="1"/>
    </xf>
    <xf numFmtId="164" fontId="1" fillId="2" borderId="3" xfId="0" applyNumberFormat="1" applyFont="1" applyFill="1" applyBorder="1" applyAlignment="1" applyProtection="1">
      <alignment horizontal="center" vertical="center" wrapText="1"/>
    </xf>
    <xf numFmtId="164" fontId="1" fillId="2" borderId="4" xfId="0" applyNumberFormat="1" applyFont="1" applyFill="1" applyBorder="1" applyAlignment="1" applyProtection="1">
      <alignment horizontal="center" vertical="center" wrapText="1"/>
    </xf>
    <xf numFmtId="164" fontId="1" fillId="2" borderId="5" xfId="0" applyNumberFormat="1" applyFont="1" applyFill="1" applyBorder="1" applyAlignment="1" applyProtection="1">
      <alignment horizontal="center" vertical="center" wrapText="1"/>
    </xf>
    <xf numFmtId="0" fontId="21" fillId="2" borderId="10" xfId="0" applyNumberFormat="1" applyFont="1" applyFill="1" applyBorder="1" applyAlignment="1" applyProtection="1">
      <alignment horizontal="center" wrapText="1"/>
    </xf>
    <xf numFmtId="0" fontId="1" fillId="2" borderId="0" xfId="0" applyNumberFormat="1" applyFont="1" applyFill="1" applyBorder="1" applyAlignment="1" applyProtection="1">
      <alignment horizontal="right" wrapText="1"/>
    </xf>
    <xf numFmtId="0" fontId="1" fillId="2" borderId="0" xfId="0" applyNumberFormat="1" applyFont="1" applyFill="1" applyBorder="1" applyAlignment="1" applyProtection="1">
      <alignment horizontal="right"/>
    </xf>
    <xf numFmtId="0" fontId="3" fillId="2" borderId="0" xfId="0" applyNumberFormat="1" applyFont="1" applyFill="1" applyBorder="1" applyAlignment="1" applyProtection="1">
      <alignment horizontal="center"/>
    </xf>
    <xf numFmtId="0" fontId="3" fillId="2" borderId="1" xfId="0" applyNumberFormat="1" applyFont="1" applyFill="1" applyBorder="1" applyAlignment="1" applyProtection="1">
      <alignment horizontal="center" vertical="top"/>
    </xf>
    <xf numFmtId="16" fontId="1" fillId="2" borderId="1" xfId="0" applyNumberFormat="1" applyFont="1" applyFill="1" applyBorder="1" applyAlignment="1" applyProtection="1">
      <alignment horizontal="center" vertical="top"/>
    </xf>
    <xf numFmtId="0" fontId="3" fillId="2" borderId="1" xfId="0" applyNumberFormat="1" applyFont="1" applyFill="1" applyBorder="1" applyAlignment="1" applyProtection="1">
      <alignment horizontal="center" vertical="center"/>
    </xf>
    <xf numFmtId="0" fontId="1" fillId="2" borderId="2" xfId="0" applyNumberFormat="1" applyFont="1" applyFill="1" applyBorder="1" applyAlignment="1" applyProtection="1">
      <alignment horizontal="center" vertical="center" wrapText="1"/>
    </xf>
    <xf numFmtId="0" fontId="1" fillId="2" borderId="6" xfId="0" applyNumberFormat="1" applyFont="1" applyFill="1" applyBorder="1" applyAlignment="1" applyProtection="1">
      <alignment horizontal="center" vertical="center" wrapText="1"/>
    </xf>
    <xf numFmtId="0" fontId="1" fillId="2" borderId="7" xfId="0" applyNumberFormat="1" applyFont="1" applyFill="1" applyBorder="1" applyAlignment="1" applyProtection="1">
      <alignment horizontal="center" vertical="center" wrapText="1"/>
    </xf>
    <xf numFmtId="0" fontId="1" fillId="2" borderId="2" xfId="0" applyNumberFormat="1" applyFont="1" applyFill="1" applyBorder="1" applyAlignment="1" applyProtection="1">
      <alignment horizontal="left" vertical="top" wrapText="1"/>
    </xf>
    <xf numFmtId="0" fontId="1" fillId="2" borderId="6" xfId="0" applyNumberFormat="1" applyFont="1" applyFill="1" applyBorder="1" applyAlignment="1" applyProtection="1">
      <alignment horizontal="left" vertical="top" wrapText="1"/>
    </xf>
    <xf numFmtId="0" fontId="1" fillId="2" borderId="7" xfId="0" applyNumberFormat="1" applyFont="1" applyFill="1" applyBorder="1" applyAlignment="1" applyProtection="1">
      <alignment horizontal="left" vertical="top" wrapText="1"/>
    </xf>
    <xf numFmtId="0" fontId="3" fillId="2" borderId="1" xfId="0" applyNumberFormat="1" applyFont="1" applyFill="1" applyBorder="1" applyAlignment="1" applyProtection="1">
      <alignment horizontal="left" vertical="center" wrapText="1"/>
    </xf>
    <xf numFmtId="0" fontId="21" fillId="2" borderId="1" xfId="0" applyNumberFormat="1" applyFont="1" applyFill="1" applyBorder="1" applyAlignment="1" applyProtection="1">
      <alignment horizontal="center" vertical="top" wrapText="1"/>
    </xf>
    <xf numFmtId="164" fontId="3" fillId="2" borderId="3" xfId="0" applyNumberFormat="1" applyFont="1" applyFill="1" applyBorder="1" applyAlignment="1" applyProtection="1">
      <alignment horizontal="center" vertical="center"/>
    </xf>
    <xf numFmtId="164" fontId="3" fillId="2" borderId="4" xfId="0" applyNumberFormat="1" applyFont="1" applyFill="1" applyBorder="1" applyAlignment="1" applyProtection="1">
      <alignment horizontal="center" vertical="center"/>
    </xf>
    <xf numFmtId="164" fontId="3" fillId="2" borderId="5" xfId="0" applyNumberFormat="1" applyFont="1" applyFill="1" applyBorder="1" applyAlignment="1" applyProtection="1">
      <alignment horizontal="center" vertical="center"/>
    </xf>
    <xf numFmtId="164" fontId="3" fillId="2" borderId="1" xfId="0" applyNumberFormat="1" applyFont="1" applyFill="1" applyBorder="1" applyAlignment="1" applyProtection="1">
      <alignment horizontal="center" vertical="center"/>
    </xf>
    <xf numFmtId="2" fontId="1" fillId="2" borderId="2" xfId="0" applyNumberFormat="1" applyFont="1" applyFill="1" applyBorder="1" applyAlignment="1" applyProtection="1">
      <alignment horizontal="center" vertical="top"/>
    </xf>
    <xf numFmtId="2" fontId="1" fillId="2" borderId="6" xfId="0" applyNumberFormat="1" applyFont="1" applyFill="1" applyBorder="1" applyAlignment="1" applyProtection="1">
      <alignment horizontal="center" vertical="top"/>
    </xf>
    <xf numFmtId="2" fontId="1" fillId="2" borderId="7" xfId="0" applyNumberFormat="1" applyFont="1" applyFill="1" applyBorder="1" applyAlignment="1" applyProtection="1">
      <alignment horizontal="center" vertical="top"/>
    </xf>
    <xf numFmtId="14" fontId="1" fillId="2" borderId="1" xfId="0" applyNumberFormat="1" applyFont="1" applyFill="1" applyBorder="1" applyAlignment="1" applyProtection="1">
      <alignment horizontal="center" vertical="top"/>
    </xf>
    <xf numFmtId="0" fontId="1" fillId="2" borderId="3" xfId="0" applyNumberFormat="1" applyFont="1" applyFill="1" applyBorder="1" applyAlignment="1" applyProtection="1">
      <alignment horizontal="center" vertical="center"/>
    </xf>
    <xf numFmtId="0" fontId="1" fillId="2" borderId="4" xfId="0" applyNumberFormat="1" applyFont="1" applyFill="1" applyBorder="1" applyAlignment="1" applyProtection="1">
      <alignment horizontal="center" vertical="center"/>
    </xf>
    <xf numFmtId="0" fontId="1" fillId="2" borderId="5" xfId="0" applyNumberFormat="1" applyFont="1" applyFill="1" applyBorder="1" applyAlignment="1" applyProtection="1">
      <alignment horizontal="center" vertical="center"/>
    </xf>
    <xf numFmtId="0" fontId="1" fillId="2" borderId="2" xfId="0" applyNumberFormat="1" applyFont="1" applyFill="1" applyBorder="1" applyAlignment="1" applyProtection="1">
      <alignment horizontal="center" vertical="top"/>
    </xf>
    <xf numFmtId="0" fontId="1" fillId="2" borderId="6" xfId="0" applyNumberFormat="1" applyFont="1" applyFill="1" applyBorder="1" applyAlignment="1" applyProtection="1">
      <alignment horizontal="center" vertical="top"/>
    </xf>
    <xf numFmtId="0" fontId="1" fillId="2" borderId="7" xfId="0" applyNumberFormat="1" applyFont="1" applyFill="1" applyBorder="1" applyAlignment="1" applyProtection="1">
      <alignment horizontal="center" vertical="top"/>
    </xf>
    <xf numFmtId="0" fontId="3" fillId="2" borderId="2" xfId="0" applyNumberFormat="1" applyFont="1" applyFill="1" applyBorder="1" applyAlignment="1" applyProtection="1">
      <alignment horizontal="center" vertical="center" wrapText="1"/>
    </xf>
    <xf numFmtId="0" fontId="3" fillId="2" borderId="6" xfId="0" applyNumberFormat="1" applyFont="1" applyFill="1" applyBorder="1" applyAlignment="1" applyProtection="1">
      <alignment horizontal="center" vertical="center" wrapText="1"/>
    </xf>
    <xf numFmtId="0" fontId="3" fillId="2" borderId="7" xfId="0" applyNumberFormat="1" applyFont="1" applyFill="1" applyBorder="1" applyAlignment="1" applyProtection="1">
      <alignment horizontal="center" vertical="center" wrapText="1"/>
    </xf>
    <xf numFmtId="0" fontId="3" fillId="2" borderId="2" xfId="0" applyNumberFormat="1" applyFont="1" applyFill="1" applyBorder="1" applyAlignment="1" applyProtection="1">
      <alignment horizontal="left" vertical="center" wrapText="1"/>
    </xf>
    <xf numFmtId="0" fontId="3" fillId="2" borderId="6" xfId="0" applyNumberFormat="1" applyFont="1" applyFill="1" applyBorder="1" applyAlignment="1" applyProtection="1">
      <alignment horizontal="left" vertical="center" wrapText="1"/>
    </xf>
    <xf numFmtId="0" fontId="3" fillId="2" borderId="7" xfId="0" applyNumberFormat="1" applyFont="1" applyFill="1" applyBorder="1" applyAlignment="1" applyProtection="1">
      <alignment horizontal="left" vertical="center" wrapText="1"/>
    </xf>
    <xf numFmtId="0" fontId="1" fillId="2" borderId="1" xfId="0" applyNumberFormat="1" applyFont="1" applyFill="1" applyBorder="1" applyAlignment="1" applyProtection="1">
      <alignment horizontal="center" vertical="center"/>
    </xf>
    <xf numFmtId="0" fontId="1" fillId="2" borderId="3" xfId="0" applyNumberFormat="1" applyFont="1" applyFill="1" applyBorder="1" applyAlignment="1" applyProtection="1">
      <alignment horizontal="center" vertical="center" wrapText="1"/>
    </xf>
    <xf numFmtId="0" fontId="1" fillId="2" borderId="4" xfId="0" applyNumberFormat="1" applyFont="1" applyFill="1" applyBorder="1" applyAlignment="1" applyProtection="1">
      <alignment horizontal="center" vertical="center" wrapText="1"/>
    </xf>
    <xf numFmtId="0" fontId="1" fillId="2" borderId="5" xfId="0" applyNumberFormat="1" applyFont="1" applyFill="1" applyBorder="1" applyAlignment="1" applyProtection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center" vertical="center" wrapText="1"/>
    </xf>
    <xf numFmtId="0" fontId="3" fillId="2" borderId="4" xfId="0" applyNumberFormat="1" applyFont="1" applyFill="1" applyBorder="1" applyAlignment="1" applyProtection="1">
      <alignment horizontal="center" vertical="center" wrapText="1"/>
    </xf>
    <xf numFmtId="0" fontId="3" fillId="2" borderId="5" xfId="0" applyNumberFormat="1" applyFont="1" applyFill="1" applyBorder="1" applyAlignment="1" applyProtection="1">
      <alignment horizontal="center" vertical="center" wrapText="1"/>
    </xf>
    <xf numFmtId="164" fontId="3" fillId="2" borderId="1" xfId="0" applyNumberFormat="1" applyFont="1" applyFill="1" applyBorder="1" applyAlignment="1" applyProtection="1">
      <alignment horizontal="center" vertical="center" wrapText="1"/>
    </xf>
    <xf numFmtId="165" fontId="1" fillId="2" borderId="1" xfId="0" applyNumberFormat="1" applyFont="1" applyFill="1" applyBorder="1" applyAlignment="1" applyProtection="1">
      <alignment horizontal="center" vertical="top" wrapText="1"/>
    </xf>
    <xf numFmtId="164" fontId="3" fillId="2" borderId="3" xfId="0" applyNumberFormat="1" applyFont="1" applyFill="1" applyBorder="1" applyAlignment="1" applyProtection="1">
      <alignment horizontal="center" vertical="center" wrapText="1"/>
    </xf>
    <xf numFmtId="164" fontId="3" fillId="2" borderId="4" xfId="0" applyNumberFormat="1" applyFont="1" applyFill="1" applyBorder="1" applyAlignment="1" applyProtection="1">
      <alignment horizontal="center" vertical="center" wrapText="1"/>
    </xf>
    <xf numFmtId="164" fontId="3" fillId="2" borderId="5" xfId="0" applyNumberFormat="1" applyFont="1" applyFill="1" applyBorder="1" applyAlignment="1" applyProtection="1">
      <alignment horizontal="center" vertical="center" wrapText="1"/>
    </xf>
    <xf numFmtId="165" fontId="1" fillId="2" borderId="2" xfId="0" applyNumberFormat="1" applyFont="1" applyFill="1" applyBorder="1" applyAlignment="1" applyProtection="1">
      <alignment horizontal="center" vertical="top" wrapText="1"/>
    </xf>
    <xf numFmtId="165" fontId="1" fillId="2" borderId="6" xfId="0" applyNumberFormat="1" applyFont="1" applyFill="1" applyBorder="1" applyAlignment="1" applyProtection="1">
      <alignment horizontal="center" vertical="top" wrapText="1"/>
    </xf>
    <xf numFmtId="165" fontId="1" fillId="2" borderId="7" xfId="0" applyNumberFormat="1" applyFont="1" applyFill="1" applyBorder="1" applyAlignment="1" applyProtection="1">
      <alignment horizontal="center" vertical="top" wrapText="1"/>
    </xf>
    <xf numFmtId="164" fontId="1" fillId="2" borderId="1" xfId="0" applyNumberFormat="1" applyFont="1" applyFill="1" applyBorder="1" applyAlignment="1" applyProtection="1">
      <alignment horizontal="center" vertical="top" wrapText="1"/>
    </xf>
    <xf numFmtId="0" fontId="1" fillId="2" borderId="0" xfId="0" applyNumberFormat="1" applyFont="1" applyFill="1" applyBorder="1" applyAlignment="1" applyProtection="1">
      <alignment horizontal="center"/>
    </xf>
    <xf numFmtId="0" fontId="1" fillId="2" borderId="0" xfId="0" applyNumberFormat="1" applyFont="1" applyFill="1" applyBorder="1" applyAlignment="1" applyProtection="1">
      <alignment horizontal="right" vertical="center" wrapText="1"/>
    </xf>
    <xf numFmtId="0" fontId="1" fillId="2" borderId="0" xfId="0" applyNumberFormat="1" applyFont="1" applyFill="1" applyBorder="1" applyAlignment="1" applyProtection="1">
      <alignment horizontal="center" vertical="top" wrapText="1"/>
    </xf>
    <xf numFmtId="0" fontId="1" fillId="2" borderId="0" xfId="0" applyNumberFormat="1" applyFont="1" applyFill="1" applyBorder="1" applyAlignment="1" applyProtection="1">
      <alignment horizontal="center" vertical="center" wrapText="1"/>
    </xf>
    <xf numFmtId="0" fontId="22" fillId="2" borderId="10" xfId="0" applyNumberFormat="1" applyFont="1" applyFill="1" applyBorder="1" applyAlignment="1" applyProtection="1">
      <alignment horizontal="left" vertical="top" wrapText="1"/>
    </xf>
    <xf numFmtId="164" fontId="3" fillId="2" borderId="12" xfId="0" applyNumberFormat="1" applyFont="1" applyFill="1" applyBorder="1" applyAlignment="1" applyProtection="1">
      <alignment horizontal="center" vertical="center"/>
    </xf>
    <xf numFmtId="0" fontId="21" fillId="2" borderId="0" xfId="0" applyFont="1" applyFill="1" applyAlignment="1"/>
    <xf numFmtId="165" fontId="3" fillId="2" borderId="2" xfId="0" applyNumberFormat="1" applyFont="1" applyFill="1" applyBorder="1" applyAlignment="1" applyProtection="1">
      <alignment horizontal="center" vertical="center" wrapText="1"/>
    </xf>
    <xf numFmtId="165" fontId="3" fillId="2" borderId="6" xfId="0" applyNumberFormat="1" applyFont="1" applyFill="1" applyBorder="1" applyAlignment="1" applyProtection="1">
      <alignment horizontal="center" vertical="center" wrapText="1"/>
    </xf>
    <xf numFmtId="165" fontId="3" fillId="2" borderId="7" xfId="0" applyNumberFormat="1" applyFont="1" applyFill="1" applyBorder="1" applyAlignment="1" applyProtection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center" vertical="top" wrapText="1"/>
    </xf>
    <xf numFmtId="165" fontId="3" fillId="2" borderId="1" xfId="0" applyNumberFormat="1" applyFont="1" applyFill="1" applyBorder="1" applyAlignment="1" applyProtection="1">
      <alignment horizontal="center" vertical="center" wrapText="1"/>
    </xf>
    <xf numFmtId="164" fontId="1" fillId="2" borderId="2" xfId="0" applyNumberFormat="1" applyFont="1" applyFill="1" applyBorder="1" applyAlignment="1" applyProtection="1">
      <alignment horizontal="center" vertical="top" wrapText="1"/>
    </xf>
    <xf numFmtId="164" fontId="1" fillId="2" borderId="6" xfId="0" applyNumberFormat="1" applyFont="1" applyFill="1" applyBorder="1" applyAlignment="1" applyProtection="1">
      <alignment horizontal="center" vertical="top" wrapText="1"/>
    </xf>
    <xf numFmtId="164" fontId="1" fillId="2" borderId="7" xfId="0" applyNumberFormat="1" applyFont="1" applyFill="1" applyBorder="1" applyAlignment="1" applyProtection="1">
      <alignment horizontal="center" vertical="top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14" fontId="4" fillId="2" borderId="2" xfId="0" applyNumberFormat="1" applyFont="1" applyFill="1" applyBorder="1" applyAlignment="1">
      <alignment horizontal="center" vertical="center" wrapText="1"/>
    </xf>
    <xf numFmtId="14" fontId="4" fillId="2" borderId="6" xfId="0" applyNumberFormat="1" applyFont="1" applyFill="1" applyBorder="1" applyAlignment="1">
      <alignment horizontal="center" vertical="center" wrapText="1"/>
    </xf>
    <xf numFmtId="14" fontId="4" fillId="2" borderId="7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/>
    </xf>
    <xf numFmtId="14" fontId="4" fillId="2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left" vertical="center"/>
    </xf>
    <xf numFmtId="0" fontId="4" fillId="2" borderId="12" xfId="0" applyFont="1" applyFill="1" applyBorder="1" applyAlignment="1">
      <alignment horizontal="left" vertical="center"/>
    </xf>
    <xf numFmtId="0" fontId="4" fillId="2" borderId="13" xfId="0" applyFont="1" applyFill="1" applyBorder="1" applyAlignment="1">
      <alignment horizontal="left" vertical="center"/>
    </xf>
    <xf numFmtId="0" fontId="4" fillId="2" borderId="1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4" fillId="2" borderId="14" xfId="0" applyFont="1" applyFill="1" applyBorder="1" applyAlignment="1">
      <alignment horizontal="left" vertical="center"/>
    </xf>
    <xf numFmtId="0" fontId="4" fillId="2" borderId="11" xfId="0" applyFont="1" applyFill="1" applyBorder="1" applyAlignment="1">
      <alignment horizontal="left" vertical="center"/>
    </xf>
    <xf numFmtId="0" fontId="4" fillId="2" borderId="8" xfId="0" applyFont="1" applyFill="1" applyBorder="1" applyAlignment="1">
      <alignment horizontal="left" vertical="center"/>
    </xf>
    <xf numFmtId="0" fontId="4" fillId="2" borderId="15" xfId="0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/>
    </xf>
    <xf numFmtId="0" fontId="12" fillId="2" borderId="3" xfId="0" applyFont="1" applyFill="1" applyBorder="1" applyAlignment="1">
      <alignment horizontal="center"/>
    </xf>
    <xf numFmtId="0" fontId="12" fillId="2" borderId="4" xfId="0" applyFont="1" applyFill="1" applyBorder="1" applyAlignment="1">
      <alignment horizontal="center"/>
    </xf>
    <xf numFmtId="0" fontId="12" fillId="2" borderId="5" xfId="0" applyFont="1" applyFill="1" applyBorder="1" applyAlignment="1">
      <alignment horizontal="center"/>
    </xf>
    <xf numFmtId="164" fontId="15" fillId="2" borderId="10" xfId="0" applyNumberFormat="1" applyFont="1" applyFill="1" applyBorder="1" applyAlignment="1">
      <alignment horizontal="left" vertical="center"/>
    </xf>
    <xf numFmtId="0" fontId="15" fillId="2" borderId="10" xfId="0" applyFont="1" applyFill="1" applyBorder="1" applyAlignment="1">
      <alignment horizontal="left" vertical="center"/>
    </xf>
    <xf numFmtId="164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right" wrapText="1"/>
    </xf>
    <xf numFmtId="0" fontId="12" fillId="2" borderId="1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right"/>
    </xf>
    <xf numFmtId="0" fontId="12" fillId="2" borderId="0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/>
    </xf>
    <xf numFmtId="164" fontId="4" fillId="2" borderId="2" xfId="0" applyNumberFormat="1" applyFont="1" applyFill="1" applyBorder="1" applyAlignment="1">
      <alignment horizontal="center" vertical="center" wrapText="1"/>
    </xf>
    <xf numFmtId="164" fontId="4" fillId="2" borderId="6" xfId="0" applyNumberFormat="1" applyFont="1" applyFill="1" applyBorder="1" applyAlignment="1">
      <alignment horizontal="center" vertical="center" wrapText="1"/>
    </xf>
    <xf numFmtId="164" fontId="4" fillId="2" borderId="7" xfId="0" applyNumberFormat="1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horizontal="center" vertical="center" wrapText="1"/>
    </xf>
    <xf numFmtId="164" fontId="4" fillId="0" borderId="6" xfId="0" applyNumberFormat="1" applyFont="1" applyFill="1" applyBorder="1" applyAlignment="1">
      <alignment horizontal="center" vertical="center" wrapText="1"/>
    </xf>
    <xf numFmtId="164" fontId="4" fillId="0" borderId="7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/>
    </xf>
    <xf numFmtId="0" fontId="3" fillId="2" borderId="1" xfId="0" applyNumberFormat="1" applyFont="1" applyFill="1" applyBorder="1" applyAlignment="1" applyProtection="1">
      <alignment horizontal="left" vertical="top" wrapText="1"/>
    </xf>
    <xf numFmtId="0" fontId="3" fillId="2" borderId="0" xfId="0" applyNumberFormat="1" applyFont="1" applyFill="1" applyBorder="1" applyAlignment="1" applyProtection="1">
      <alignment horizontal="center" vertical="top" wrapText="1"/>
    </xf>
    <xf numFmtId="0" fontId="3" fillId="2" borderId="2" xfId="0" applyNumberFormat="1" applyFont="1" applyFill="1" applyBorder="1" applyAlignment="1" applyProtection="1">
      <alignment horizontal="left" vertical="top" wrapText="1"/>
    </xf>
    <xf numFmtId="0" fontId="3" fillId="2" borderId="6" xfId="0" applyNumberFormat="1" applyFont="1" applyFill="1" applyBorder="1" applyAlignment="1" applyProtection="1">
      <alignment horizontal="left" vertical="top" wrapText="1"/>
    </xf>
    <xf numFmtId="0" fontId="3" fillId="2" borderId="7" xfId="0" applyNumberFormat="1" applyFont="1" applyFill="1" applyBorder="1" applyAlignment="1" applyProtection="1">
      <alignment horizontal="left" vertical="top" wrapText="1"/>
    </xf>
    <xf numFmtId="14" fontId="1" fillId="2" borderId="1" xfId="0" applyNumberFormat="1" applyFont="1" applyFill="1" applyBorder="1" applyAlignment="1" applyProtection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00FFFF"/>
      <color rgb="FFFF99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YC428"/>
  <sheetViews>
    <sheetView tabSelected="1" view="pageBreakPreview" topLeftCell="D399" zoomScale="70" zoomScaleNormal="70" zoomScaleSheetLayoutView="70" zoomScalePageLayoutView="70" workbookViewId="0">
      <selection activeCell="F417" sqref="F417:J417"/>
    </sheetView>
  </sheetViews>
  <sheetFormatPr defaultColWidth="8.85546875" defaultRowHeight="75" customHeight="1" x14ac:dyDescent="0.3"/>
  <cols>
    <col min="1" max="1" width="14.140625" style="46" customWidth="1"/>
    <col min="2" max="2" width="43" style="3" customWidth="1"/>
    <col min="3" max="3" width="18" style="3" customWidth="1"/>
    <col min="4" max="4" width="37.5703125" style="3" customWidth="1"/>
    <col min="5" max="5" width="19.85546875" style="3" customWidth="1"/>
    <col min="6" max="10" width="15.85546875" style="3" customWidth="1"/>
    <col min="11" max="11" width="21" style="3" customWidth="1"/>
    <col min="12" max="12" width="20.140625" style="3" customWidth="1"/>
    <col min="13" max="13" width="23.140625" style="3" customWidth="1"/>
    <col min="14" max="14" width="19.42578125" style="3" customWidth="1"/>
    <col min="15" max="15" width="34" style="3" customWidth="1"/>
    <col min="16" max="16" width="32.85546875" style="3" customWidth="1"/>
    <col min="17" max="17" width="18.140625" style="3" customWidth="1"/>
    <col min="18" max="16384" width="8.85546875" style="3"/>
  </cols>
  <sheetData>
    <row r="1" spans="1:15" ht="33" hidden="1" customHeight="1" x14ac:dyDescent="0.3">
      <c r="A1" s="1"/>
      <c r="B1" s="1"/>
      <c r="C1" s="1"/>
      <c r="D1" s="2"/>
      <c r="E1" s="2"/>
      <c r="K1" s="4"/>
      <c r="L1" s="2"/>
      <c r="O1" s="5" t="s">
        <v>263</v>
      </c>
    </row>
    <row r="2" spans="1:15" ht="68.25" hidden="1" customHeight="1" x14ac:dyDescent="0.3">
      <c r="A2" s="1"/>
      <c r="B2" s="1"/>
      <c r="C2" s="1"/>
      <c r="D2" s="2"/>
      <c r="E2" s="2"/>
      <c r="K2" s="141" t="s">
        <v>357</v>
      </c>
      <c r="L2" s="190"/>
      <c r="N2" s="139" t="s">
        <v>355</v>
      </c>
      <c r="O2" s="139"/>
    </row>
    <row r="3" spans="1:15" ht="24.75" customHeight="1" x14ac:dyDescent="0.3">
      <c r="A3" s="2"/>
      <c r="B3" s="2"/>
      <c r="C3" s="2"/>
      <c r="D3" s="6"/>
      <c r="E3" s="2"/>
      <c r="F3" s="2"/>
      <c r="G3" s="2"/>
      <c r="H3" s="2"/>
      <c r="I3" s="2"/>
      <c r="J3" s="2"/>
      <c r="K3" s="2"/>
      <c r="L3" s="2"/>
      <c r="M3" s="2"/>
      <c r="N3" s="140" t="s">
        <v>263</v>
      </c>
      <c r="O3" s="140"/>
    </row>
    <row r="4" spans="1:15" ht="72" customHeight="1" x14ac:dyDescent="0.3">
      <c r="A4" s="7"/>
      <c r="B4" s="2"/>
      <c r="C4" s="2"/>
      <c r="D4" s="2"/>
      <c r="E4" s="2"/>
      <c r="F4" s="2"/>
      <c r="G4" s="141" t="s">
        <v>357</v>
      </c>
      <c r="H4" s="141"/>
      <c r="I4" s="2"/>
      <c r="J4" s="2"/>
      <c r="K4" s="2"/>
      <c r="L4" s="2"/>
      <c r="M4" s="2"/>
      <c r="N4" s="139" t="s">
        <v>355</v>
      </c>
      <c r="O4" s="140"/>
    </row>
    <row r="5" spans="1:15" ht="30.75" customHeight="1" x14ac:dyDescent="0.3">
      <c r="A5" s="191" t="s">
        <v>442</v>
      </c>
      <c r="B5" s="191"/>
      <c r="C5" s="191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</row>
    <row r="6" spans="1:15" ht="24.75" customHeight="1" x14ac:dyDescent="0.3">
      <c r="A6" s="192" t="s">
        <v>51</v>
      </c>
      <c r="B6" s="192"/>
      <c r="C6" s="192"/>
      <c r="D6" s="192"/>
      <c r="E6" s="192"/>
      <c r="F6" s="192"/>
      <c r="G6" s="192"/>
      <c r="H6" s="192"/>
      <c r="I6" s="192"/>
      <c r="J6" s="192"/>
      <c r="K6" s="192"/>
      <c r="L6" s="192"/>
      <c r="M6" s="192"/>
      <c r="N6" s="192"/>
      <c r="O6" s="192"/>
    </row>
    <row r="7" spans="1:15" ht="19.5" customHeight="1" x14ac:dyDescent="0.3">
      <c r="A7" s="192" t="s">
        <v>560</v>
      </c>
      <c r="B7" s="192"/>
      <c r="C7" s="192"/>
      <c r="D7" s="192"/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92"/>
    </row>
    <row r="8" spans="1:15" ht="15" customHeight="1" x14ac:dyDescent="0.3">
      <c r="A8" s="193"/>
      <c r="B8" s="193"/>
      <c r="C8" s="193"/>
      <c r="D8" s="193"/>
      <c r="E8" s="193"/>
      <c r="F8" s="193"/>
      <c r="G8" s="193"/>
      <c r="H8" s="193"/>
      <c r="I8" s="193"/>
      <c r="J8" s="193"/>
      <c r="K8" s="193"/>
      <c r="L8" s="193"/>
      <c r="M8" s="193"/>
      <c r="N8" s="193"/>
      <c r="O8" s="193"/>
    </row>
    <row r="9" spans="1:15" ht="38.25" customHeight="1" x14ac:dyDescent="0.3">
      <c r="A9" s="173" t="s">
        <v>0</v>
      </c>
      <c r="B9" s="129" t="s">
        <v>52</v>
      </c>
      <c r="C9" s="129" t="s">
        <v>1</v>
      </c>
      <c r="D9" s="129" t="s">
        <v>2</v>
      </c>
      <c r="E9" s="129" t="s">
        <v>3</v>
      </c>
      <c r="F9" s="161" t="s">
        <v>4</v>
      </c>
      <c r="G9" s="162"/>
      <c r="H9" s="162"/>
      <c r="I9" s="162"/>
      <c r="J9" s="162"/>
      <c r="K9" s="162"/>
      <c r="L9" s="162"/>
      <c r="M9" s="162"/>
      <c r="N9" s="163"/>
      <c r="O9" s="129" t="s">
        <v>5</v>
      </c>
    </row>
    <row r="10" spans="1:15" ht="36" customHeight="1" x14ac:dyDescent="0.3">
      <c r="A10" s="173"/>
      <c r="B10" s="129"/>
      <c r="C10" s="129"/>
      <c r="D10" s="129"/>
      <c r="E10" s="129"/>
      <c r="F10" s="174" t="s">
        <v>435</v>
      </c>
      <c r="G10" s="175"/>
      <c r="H10" s="175"/>
      <c r="I10" s="175"/>
      <c r="J10" s="176"/>
      <c r="K10" s="8" t="s">
        <v>87</v>
      </c>
      <c r="L10" s="8" t="s">
        <v>362</v>
      </c>
      <c r="M10" s="8" t="s">
        <v>436</v>
      </c>
      <c r="N10" s="9" t="s">
        <v>363</v>
      </c>
      <c r="O10" s="129"/>
    </row>
    <row r="11" spans="1:15" ht="17.25" customHeight="1" x14ac:dyDescent="0.3">
      <c r="A11" s="9">
        <v>1</v>
      </c>
      <c r="B11" s="9">
        <v>2</v>
      </c>
      <c r="C11" s="9">
        <v>3</v>
      </c>
      <c r="D11" s="9">
        <v>4</v>
      </c>
      <c r="E11" s="9">
        <v>5</v>
      </c>
      <c r="F11" s="174">
        <v>8</v>
      </c>
      <c r="G11" s="175"/>
      <c r="H11" s="175"/>
      <c r="I11" s="175"/>
      <c r="J11" s="176"/>
      <c r="K11" s="8">
        <v>6</v>
      </c>
      <c r="L11" s="8">
        <v>7</v>
      </c>
      <c r="M11" s="8">
        <v>8</v>
      </c>
      <c r="N11" s="9">
        <v>10</v>
      </c>
      <c r="O11" s="9">
        <v>11</v>
      </c>
    </row>
    <row r="12" spans="1:15" ht="19.5" customHeight="1" x14ac:dyDescent="0.3">
      <c r="A12" s="178" t="s">
        <v>561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9"/>
      <c r="O12" s="179"/>
    </row>
    <row r="13" spans="1:15" ht="30" customHeight="1" x14ac:dyDescent="0.3">
      <c r="A13" s="122" t="s">
        <v>6</v>
      </c>
      <c r="B13" s="123" t="s">
        <v>7</v>
      </c>
      <c r="C13" s="122" t="s">
        <v>365</v>
      </c>
      <c r="D13" s="10" t="s">
        <v>8</v>
      </c>
      <c r="E13" s="11">
        <f>F13+K13+L13+M13+N13</f>
        <v>4051774.64</v>
      </c>
      <c r="F13" s="126">
        <f>F14+F15+F16</f>
        <v>799313.84999999986</v>
      </c>
      <c r="G13" s="127"/>
      <c r="H13" s="127"/>
      <c r="I13" s="127"/>
      <c r="J13" s="128"/>
      <c r="K13" s="11">
        <f>SUM(K14:K15)</f>
        <v>1363702.98</v>
      </c>
      <c r="L13" s="12">
        <f>SUM(L14:L15)</f>
        <v>1886757.81</v>
      </c>
      <c r="M13" s="12">
        <f>SUM(M14:M15)</f>
        <v>1000</v>
      </c>
      <c r="N13" s="11">
        <f>SUM(N14:N15)</f>
        <v>1000</v>
      </c>
      <c r="O13" s="125"/>
    </row>
    <row r="14" spans="1:15" ht="36.75" customHeight="1" x14ac:dyDescent="0.3">
      <c r="A14" s="122"/>
      <c r="B14" s="123"/>
      <c r="C14" s="122"/>
      <c r="D14" s="13" t="s">
        <v>10</v>
      </c>
      <c r="E14" s="11">
        <f>F14+K14+L14+M14+N14</f>
        <v>2568856.25</v>
      </c>
      <c r="F14" s="126">
        <f>F18+F24+F31</f>
        <v>545953.18999999994</v>
      </c>
      <c r="G14" s="127"/>
      <c r="H14" s="127"/>
      <c r="I14" s="127"/>
      <c r="J14" s="128"/>
      <c r="K14" s="11">
        <f t="shared" ref="K14:N15" si="0">K18+K24+K31</f>
        <v>853366.42999999993</v>
      </c>
      <c r="L14" s="11">
        <f t="shared" si="0"/>
        <v>1169536.6300000001</v>
      </c>
      <c r="M14" s="11">
        <f t="shared" si="0"/>
        <v>0</v>
      </c>
      <c r="N14" s="11">
        <f t="shared" si="0"/>
        <v>0</v>
      </c>
      <c r="O14" s="125"/>
    </row>
    <row r="15" spans="1:15" ht="39.75" customHeight="1" x14ac:dyDescent="0.3">
      <c r="A15" s="122"/>
      <c r="B15" s="123"/>
      <c r="C15" s="122"/>
      <c r="D15" s="13" t="s">
        <v>11</v>
      </c>
      <c r="E15" s="11">
        <f>F15+K15+L15+M15+N15</f>
        <v>1482918.3900000001</v>
      </c>
      <c r="F15" s="126">
        <f>F19+F25+F32</f>
        <v>253360.65999999997</v>
      </c>
      <c r="G15" s="127"/>
      <c r="H15" s="127"/>
      <c r="I15" s="127"/>
      <c r="J15" s="128"/>
      <c r="K15" s="11">
        <f t="shared" si="0"/>
        <v>510336.55000000005</v>
      </c>
      <c r="L15" s="11">
        <f t="shared" si="0"/>
        <v>717221.18</v>
      </c>
      <c r="M15" s="11">
        <f t="shared" si="0"/>
        <v>1000</v>
      </c>
      <c r="N15" s="11">
        <f t="shared" si="0"/>
        <v>1000</v>
      </c>
      <c r="O15" s="125"/>
    </row>
    <row r="16" spans="1:15" ht="35.25" customHeight="1" x14ac:dyDescent="0.3">
      <c r="A16" s="122"/>
      <c r="B16" s="123"/>
      <c r="C16" s="122"/>
      <c r="D16" s="13" t="s">
        <v>12</v>
      </c>
      <c r="E16" s="11">
        <f t="shared" ref="E16" si="1">F16+K16+L16+M16</f>
        <v>0</v>
      </c>
      <c r="F16" s="126">
        <f t="shared" ref="F16" si="2">F26</f>
        <v>0</v>
      </c>
      <c r="G16" s="127"/>
      <c r="H16" s="127"/>
      <c r="I16" s="127"/>
      <c r="J16" s="128"/>
      <c r="K16" s="11">
        <f>K26</f>
        <v>0</v>
      </c>
      <c r="L16" s="12">
        <f>L26</f>
        <v>0</v>
      </c>
      <c r="M16" s="12">
        <f t="shared" ref="M16:N16" si="3">M26</f>
        <v>0</v>
      </c>
      <c r="N16" s="11">
        <f t="shared" si="3"/>
        <v>0</v>
      </c>
      <c r="O16" s="125"/>
    </row>
    <row r="17" spans="1:15" ht="32.25" customHeight="1" x14ac:dyDescent="0.3">
      <c r="A17" s="122" t="s">
        <v>13</v>
      </c>
      <c r="B17" s="123" t="s">
        <v>64</v>
      </c>
      <c r="C17" s="122" t="s">
        <v>365</v>
      </c>
      <c r="D17" s="13" t="s">
        <v>8</v>
      </c>
      <c r="E17" s="11">
        <f>F17+K17+L17+M17+N17</f>
        <v>3419767.9699999997</v>
      </c>
      <c r="F17" s="126">
        <f>'Строительство и реконструкция'!L74</f>
        <v>319647.18</v>
      </c>
      <c r="G17" s="127"/>
      <c r="H17" s="127"/>
      <c r="I17" s="127"/>
      <c r="J17" s="128"/>
      <c r="K17" s="11">
        <f>'Строительство и реконструкция'!M74</f>
        <v>1214362.98</v>
      </c>
      <c r="L17" s="11">
        <f>'Строительство и реконструкция'!N74</f>
        <v>1885757.81</v>
      </c>
      <c r="M17" s="11">
        <f>'Строительство и реконструкция'!O74</f>
        <v>0</v>
      </c>
      <c r="N17" s="11">
        <f>'Строительство и реконструкция'!P74</f>
        <v>0</v>
      </c>
      <c r="O17" s="125" t="s">
        <v>558</v>
      </c>
    </row>
    <row r="18" spans="1:15" ht="39.75" customHeight="1" x14ac:dyDescent="0.3">
      <c r="A18" s="122"/>
      <c r="B18" s="123"/>
      <c r="C18" s="122"/>
      <c r="D18" s="13" t="s">
        <v>10</v>
      </c>
      <c r="E18" s="11">
        <f t="shared" ref="E18:E19" si="4">F18+K18+L18+M18+N18</f>
        <v>2140395.9700000002</v>
      </c>
      <c r="F18" s="126">
        <f>'Строительство и реконструкция'!L75</f>
        <v>209760.38999999998</v>
      </c>
      <c r="G18" s="127"/>
      <c r="H18" s="127"/>
      <c r="I18" s="127"/>
      <c r="J18" s="128"/>
      <c r="K18" s="11">
        <f>'Строительство и реконструкция'!M75</f>
        <v>761098.95</v>
      </c>
      <c r="L18" s="11">
        <f>'Строительство и реконструкция'!N75</f>
        <v>1169536.6300000001</v>
      </c>
      <c r="M18" s="11">
        <f>'Строительство и реконструкция'!O75</f>
        <v>0</v>
      </c>
      <c r="N18" s="11">
        <f>'Строительство и реконструкция'!P75</f>
        <v>0</v>
      </c>
      <c r="O18" s="125"/>
    </row>
    <row r="19" spans="1:15" ht="39" customHeight="1" x14ac:dyDescent="0.3">
      <c r="A19" s="122"/>
      <c r="B19" s="123"/>
      <c r="C19" s="122"/>
      <c r="D19" s="13" t="s">
        <v>11</v>
      </c>
      <c r="E19" s="11">
        <f t="shared" si="4"/>
        <v>1279372</v>
      </c>
      <c r="F19" s="126">
        <f>'Строительство и реконструкция'!L76</f>
        <v>109886.79</v>
      </c>
      <c r="G19" s="127"/>
      <c r="H19" s="127"/>
      <c r="I19" s="127"/>
      <c r="J19" s="128"/>
      <c r="K19" s="11">
        <f>'Строительство и реконструкция'!M76</f>
        <v>453264.03</v>
      </c>
      <c r="L19" s="11">
        <f>'Строительство и реконструкция'!N76</f>
        <v>716221.18</v>
      </c>
      <c r="M19" s="11">
        <f>'Строительство и реконструкция'!O76</f>
        <v>0</v>
      </c>
      <c r="N19" s="11">
        <f>'Строительство и реконструкция'!P76</f>
        <v>0</v>
      </c>
      <c r="O19" s="125"/>
    </row>
    <row r="20" spans="1:15" ht="25.5" customHeight="1" x14ac:dyDescent="0.3">
      <c r="A20" s="122"/>
      <c r="B20" s="123" t="s">
        <v>193</v>
      </c>
      <c r="C20" s="129" t="s">
        <v>83</v>
      </c>
      <c r="D20" s="129" t="s">
        <v>83</v>
      </c>
      <c r="E20" s="121" t="s">
        <v>84</v>
      </c>
      <c r="F20" s="120" t="s">
        <v>361</v>
      </c>
      <c r="G20" s="126" t="s">
        <v>215</v>
      </c>
      <c r="H20" s="127"/>
      <c r="I20" s="127"/>
      <c r="J20" s="128"/>
      <c r="K20" s="121" t="s">
        <v>87</v>
      </c>
      <c r="L20" s="130" t="s">
        <v>362</v>
      </c>
      <c r="M20" s="120" t="s">
        <v>364</v>
      </c>
      <c r="N20" s="118" t="s">
        <v>363</v>
      </c>
      <c r="O20" s="125"/>
    </row>
    <row r="21" spans="1:15" ht="23.25" customHeight="1" x14ac:dyDescent="0.3">
      <c r="A21" s="122"/>
      <c r="B21" s="123"/>
      <c r="C21" s="129"/>
      <c r="D21" s="129"/>
      <c r="E21" s="121"/>
      <c r="F21" s="121"/>
      <c r="G21" s="11" t="s">
        <v>210</v>
      </c>
      <c r="H21" s="11" t="s">
        <v>211</v>
      </c>
      <c r="I21" s="11" t="s">
        <v>212</v>
      </c>
      <c r="J21" s="11" t="s">
        <v>213</v>
      </c>
      <c r="K21" s="121"/>
      <c r="L21" s="119"/>
      <c r="M21" s="121"/>
      <c r="N21" s="119"/>
      <c r="O21" s="125"/>
    </row>
    <row r="22" spans="1:15" ht="24.75" customHeight="1" x14ac:dyDescent="0.3">
      <c r="A22" s="122"/>
      <c r="B22" s="123"/>
      <c r="C22" s="129"/>
      <c r="D22" s="129"/>
      <c r="E22" s="15">
        <f>F22+K22+L22+M22+N22</f>
        <v>20</v>
      </c>
      <c r="F22" s="15">
        <f>G22+H22+I22+J22</f>
        <v>1</v>
      </c>
      <c r="G22" s="15">
        <v>0</v>
      </c>
      <c r="H22" s="15">
        <v>1</v>
      </c>
      <c r="I22" s="15">
        <v>0</v>
      </c>
      <c r="J22" s="15">
        <v>0</v>
      </c>
      <c r="K22" s="15">
        <v>3</v>
      </c>
      <c r="L22" s="15">
        <v>16</v>
      </c>
      <c r="M22" s="15">
        <v>0</v>
      </c>
      <c r="N22" s="15">
        <v>0</v>
      </c>
      <c r="O22" s="125"/>
    </row>
    <row r="23" spans="1:15" ht="27" customHeight="1" x14ac:dyDescent="0.3">
      <c r="A23" s="124" t="s">
        <v>16</v>
      </c>
      <c r="B23" s="123" t="s">
        <v>65</v>
      </c>
      <c r="C23" s="122" t="s">
        <v>365</v>
      </c>
      <c r="D23" s="13" t="s">
        <v>8</v>
      </c>
      <c r="E23" s="11">
        <f>F23+K23+L23+M23+N23</f>
        <v>627006.66999999993</v>
      </c>
      <c r="F23" s="126">
        <f>F24+F25+F26</f>
        <v>478666.67</v>
      </c>
      <c r="G23" s="127"/>
      <c r="H23" s="127"/>
      <c r="I23" s="127"/>
      <c r="J23" s="128"/>
      <c r="K23" s="11">
        <f>'Строительство и реконструкция'!M93</f>
        <v>148340</v>
      </c>
      <c r="L23" s="11">
        <f>'Строительство и реконструкция'!N93</f>
        <v>0</v>
      </c>
      <c r="M23" s="11">
        <f>'Строительство и реконструкция'!O93</f>
        <v>0</v>
      </c>
      <c r="N23" s="11">
        <f>'Строительство и реконструкция'!P93</f>
        <v>0</v>
      </c>
      <c r="O23" s="125" t="s">
        <v>429</v>
      </c>
    </row>
    <row r="24" spans="1:15" ht="34.5" customHeight="1" x14ac:dyDescent="0.3">
      <c r="A24" s="124"/>
      <c r="B24" s="123"/>
      <c r="C24" s="122"/>
      <c r="D24" s="13" t="s">
        <v>10</v>
      </c>
      <c r="E24" s="11">
        <f>F24+K24+L24+M24+N24</f>
        <v>428460.27999999997</v>
      </c>
      <c r="F24" s="126">
        <f>'Строительство и реконструкция'!L94</f>
        <v>336192.8</v>
      </c>
      <c r="G24" s="127"/>
      <c r="H24" s="127"/>
      <c r="I24" s="127"/>
      <c r="J24" s="128"/>
      <c r="K24" s="11">
        <f>'Строительство и реконструкция'!M94</f>
        <v>92267.48</v>
      </c>
      <c r="L24" s="11">
        <f>'Строительство и реконструкция'!N94</f>
        <v>0</v>
      </c>
      <c r="M24" s="11">
        <f>'Строительство и реконструкция'!O94</f>
        <v>0</v>
      </c>
      <c r="N24" s="11">
        <f>'Строительство и реконструкция'!P94</f>
        <v>0</v>
      </c>
      <c r="O24" s="125"/>
    </row>
    <row r="25" spans="1:15" ht="34.5" customHeight="1" x14ac:dyDescent="0.3">
      <c r="A25" s="124"/>
      <c r="B25" s="123"/>
      <c r="C25" s="122"/>
      <c r="D25" s="13" t="s">
        <v>11</v>
      </c>
      <c r="E25" s="11">
        <f>F25+K25+L25+M25+N25</f>
        <v>198546.38999999998</v>
      </c>
      <c r="F25" s="126">
        <f>'Строительство и реконструкция'!L95</f>
        <v>142473.87</v>
      </c>
      <c r="G25" s="127"/>
      <c r="H25" s="127"/>
      <c r="I25" s="127"/>
      <c r="J25" s="128"/>
      <c r="K25" s="11">
        <f>'Строительство и реконструкция'!M95</f>
        <v>56072.52</v>
      </c>
      <c r="L25" s="11">
        <f>'Строительство и реконструкция'!N95</f>
        <v>0</v>
      </c>
      <c r="M25" s="11">
        <f>'Строительство и реконструкция'!O95</f>
        <v>0</v>
      </c>
      <c r="N25" s="11">
        <f>'Строительство и реконструкция'!P95</f>
        <v>0</v>
      </c>
      <c r="O25" s="125"/>
    </row>
    <row r="26" spans="1:15" ht="24.75" customHeight="1" x14ac:dyDescent="0.3">
      <c r="A26" s="124"/>
      <c r="B26" s="123"/>
      <c r="C26" s="122"/>
      <c r="D26" s="13" t="s">
        <v>15</v>
      </c>
      <c r="E26" s="11">
        <f>F26+K26+L26+M26+N26</f>
        <v>0</v>
      </c>
      <c r="F26" s="126">
        <v>0</v>
      </c>
      <c r="G26" s="127"/>
      <c r="H26" s="127"/>
      <c r="I26" s="127"/>
      <c r="J26" s="128"/>
      <c r="K26" s="11">
        <v>0</v>
      </c>
      <c r="L26" s="11">
        <v>0</v>
      </c>
      <c r="M26" s="12">
        <v>0</v>
      </c>
      <c r="N26" s="11">
        <v>0</v>
      </c>
      <c r="O26" s="125"/>
    </row>
    <row r="27" spans="1:15" ht="28.5" customHeight="1" x14ac:dyDescent="0.3">
      <c r="A27" s="124"/>
      <c r="B27" s="123" t="s">
        <v>194</v>
      </c>
      <c r="C27" s="129" t="s">
        <v>83</v>
      </c>
      <c r="D27" s="129" t="s">
        <v>83</v>
      </c>
      <c r="E27" s="121" t="s">
        <v>84</v>
      </c>
      <c r="F27" s="120" t="s">
        <v>361</v>
      </c>
      <c r="G27" s="126" t="s">
        <v>215</v>
      </c>
      <c r="H27" s="127"/>
      <c r="I27" s="127"/>
      <c r="J27" s="128"/>
      <c r="K27" s="121" t="s">
        <v>87</v>
      </c>
      <c r="L27" s="130" t="s">
        <v>362</v>
      </c>
      <c r="M27" s="120" t="s">
        <v>364</v>
      </c>
      <c r="N27" s="118" t="s">
        <v>363</v>
      </c>
      <c r="O27" s="125"/>
    </row>
    <row r="28" spans="1:15" ht="24" customHeight="1" x14ac:dyDescent="0.3">
      <c r="A28" s="124"/>
      <c r="B28" s="123"/>
      <c r="C28" s="129"/>
      <c r="D28" s="129"/>
      <c r="E28" s="121"/>
      <c r="F28" s="121"/>
      <c r="G28" s="11" t="s">
        <v>210</v>
      </c>
      <c r="H28" s="11" t="s">
        <v>211</v>
      </c>
      <c r="I28" s="11" t="s">
        <v>212</v>
      </c>
      <c r="J28" s="11" t="s">
        <v>213</v>
      </c>
      <c r="K28" s="121"/>
      <c r="L28" s="119"/>
      <c r="M28" s="121"/>
      <c r="N28" s="119"/>
      <c r="O28" s="125"/>
    </row>
    <row r="29" spans="1:15" ht="27.75" customHeight="1" x14ac:dyDescent="0.3">
      <c r="A29" s="124"/>
      <c r="B29" s="123"/>
      <c r="C29" s="129"/>
      <c r="D29" s="129"/>
      <c r="E29" s="15">
        <f>F29+K29+L29+M29+N29</f>
        <v>5</v>
      </c>
      <c r="F29" s="15">
        <f>G29+H29+J29</f>
        <v>3</v>
      </c>
      <c r="G29" s="15">
        <v>0</v>
      </c>
      <c r="H29" s="15">
        <v>0</v>
      </c>
      <c r="I29" s="15">
        <v>0</v>
      </c>
      <c r="J29" s="15">
        <v>3</v>
      </c>
      <c r="K29" s="15">
        <v>2</v>
      </c>
      <c r="L29" s="15">
        <v>0</v>
      </c>
      <c r="M29" s="15">
        <v>0</v>
      </c>
      <c r="N29" s="15">
        <v>0</v>
      </c>
      <c r="O29" s="125"/>
    </row>
    <row r="30" spans="1:15" ht="28.9" customHeight="1" x14ac:dyDescent="0.3">
      <c r="A30" s="124" t="s">
        <v>21</v>
      </c>
      <c r="B30" s="123" t="s">
        <v>88</v>
      </c>
      <c r="C30" s="122" t="s">
        <v>365</v>
      </c>
      <c r="D30" s="13" t="s">
        <v>14</v>
      </c>
      <c r="E30" s="14">
        <f>F30+K30+L30+M30+N30</f>
        <v>5000</v>
      </c>
      <c r="F30" s="121">
        <f>F31+F32</f>
        <v>1000</v>
      </c>
      <c r="G30" s="121"/>
      <c r="H30" s="121"/>
      <c r="I30" s="121"/>
      <c r="J30" s="121"/>
      <c r="K30" s="14">
        <f>K31+K32</f>
        <v>1000</v>
      </c>
      <c r="L30" s="14">
        <f>L31+L32</f>
        <v>1000</v>
      </c>
      <c r="M30" s="14">
        <f>M31+M32</f>
        <v>1000</v>
      </c>
      <c r="N30" s="14">
        <f>N31+N32</f>
        <v>1000</v>
      </c>
      <c r="O30" s="125" t="s">
        <v>559</v>
      </c>
    </row>
    <row r="31" spans="1:15" ht="36.6" customHeight="1" x14ac:dyDescent="0.3">
      <c r="A31" s="124"/>
      <c r="B31" s="123"/>
      <c r="C31" s="122"/>
      <c r="D31" s="13" t="s">
        <v>10</v>
      </c>
      <c r="E31" s="14">
        <f>F31+K31+L31+M31+N31</f>
        <v>0</v>
      </c>
      <c r="F31" s="121">
        <v>0</v>
      </c>
      <c r="G31" s="121"/>
      <c r="H31" s="121"/>
      <c r="I31" s="121"/>
      <c r="J31" s="121"/>
      <c r="K31" s="14">
        <v>0</v>
      </c>
      <c r="L31" s="14">
        <v>0</v>
      </c>
      <c r="M31" s="14">
        <v>0</v>
      </c>
      <c r="N31" s="14">
        <v>0</v>
      </c>
      <c r="O31" s="125"/>
    </row>
    <row r="32" spans="1:15" ht="39" customHeight="1" x14ac:dyDescent="0.3">
      <c r="A32" s="124"/>
      <c r="B32" s="123"/>
      <c r="C32" s="122"/>
      <c r="D32" s="13" t="s">
        <v>11</v>
      </c>
      <c r="E32" s="14">
        <f>F32+K32+L32+M32+N32</f>
        <v>5000</v>
      </c>
      <c r="F32" s="121">
        <v>1000</v>
      </c>
      <c r="G32" s="121"/>
      <c r="H32" s="121"/>
      <c r="I32" s="121"/>
      <c r="J32" s="121"/>
      <c r="K32" s="14">
        <v>1000</v>
      </c>
      <c r="L32" s="14">
        <v>1000</v>
      </c>
      <c r="M32" s="14">
        <v>1000</v>
      </c>
      <c r="N32" s="14">
        <v>1000</v>
      </c>
      <c r="O32" s="125"/>
    </row>
    <row r="33" spans="1:15" ht="21.75" customHeight="1" x14ac:dyDescent="0.3">
      <c r="A33" s="124"/>
      <c r="B33" s="123" t="s">
        <v>183</v>
      </c>
      <c r="C33" s="129" t="s">
        <v>83</v>
      </c>
      <c r="D33" s="129" t="s">
        <v>83</v>
      </c>
      <c r="E33" s="121" t="s">
        <v>84</v>
      </c>
      <c r="F33" s="120" t="s">
        <v>361</v>
      </c>
      <c r="G33" s="121" t="s">
        <v>215</v>
      </c>
      <c r="H33" s="121"/>
      <c r="I33" s="121"/>
      <c r="J33" s="121"/>
      <c r="K33" s="121" t="s">
        <v>87</v>
      </c>
      <c r="L33" s="120" t="s">
        <v>362</v>
      </c>
      <c r="M33" s="120" t="s">
        <v>364</v>
      </c>
      <c r="N33" s="121" t="s">
        <v>363</v>
      </c>
      <c r="O33" s="125"/>
    </row>
    <row r="34" spans="1:15" ht="21.75" customHeight="1" x14ac:dyDescent="0.3">
      <c r="A34" s="124"/>
      <c r="B34" s="123"/>
      <c r="C34" s="129"/>
      <c r="D34" s="129"/>
      <c r="E34" s="121"/>
      <c r="F34" s="121"/>
      <c r="G34" s="14" t="s">
        <v>210</v>
      </c>
      <c r="H34" s="14" t="s">
        <v>211</v>
      </c>
      <c r="I34" s="14" t="s">
        <v>212</v>
      </c>
      <c r="J34" s="14" t="s">
        <v>213</v>
      </c>
      <c r="K34" s="121"/>
      <c r="L34" s="121"/>
      <c r="M34" s="121"/>
      <c r="N34" s="121"/>
      <c r="O34" s="125"/>
    </row>
    <row r="35" spans="1:15" ht="30" customHeight="1" x14ac:dyDescent="0.3">
      <c r="A35" s="124"/>
      <c r="B35" s="123"/>
      <c r="C35" s="129"/>
      <c r="D35" s="129"/>
      <c r="E35" s="15">
        <f>F35+K35+L35+M35+N35</f>
        <v>100</v>
      </c>
      <c r="F35" s="15">
        <v>20</v>
      </c>
      <c r="G35" s="15">
        <v>0</v>
      </c>
      <c r="H35" s="15">
        <v>0</v>
      </c>
      <c r="I35" s="15">
        <v>0</v>
      </c>
      <c r="J35" s="15">
        <v>20</v>
      </c>
      <c r="K35" s="15">
        <v>20</v>
      </c>
      <c r="L35" s="15">
        <v>20</v>
      </c>
      <c r="M35" s="15">
        <v>20</v>
      </c>
      <c r="N35" s="15">
        <v>20</v>
      </c>
      <c r="O35" s="125"/>
    </row>
    <row r="36" spans="1:15" ht="28.9" customHeight="1" x14ac:dyDescent="0.3">
      <c r="A36" s="124" t="s">
        <v>19</v>
      </c>
      <c r="B36" s="123" t="s">
        <v>543</v>
      </c>
      <c r="C36" s="122" t="s">
        <v>365</v>
      </c>
      <c r="D36" s="13" t="s">
        <v>14</v>
      </c>
      <c r="E36" s="14">
        <f>F36+K36+L36+M36+N36</f>
        <v>0</v>
      </c>
      <c r="F36" s="121">
        <f>F37+F38</f>
        <v>0</v>
      </c>
      <c r="G36" s="121"/>
      <c r="H36" s="121"/>
      <c r="I36" s="121"/>
      <c r="J36" s="121"/>
      <c r="K36" s="14">
        <f>K37+K38</f>
        <v>0</v>
      </c>
      <c r="L36" s="14">
        <f>L37+L38</f>
        <v>0</v>
      </c>
      <c r="M36" s="14">
        <f>M37+M38</f>
        <v>0</v>
      </c>
      <c r="N36" s="14">
        <f>N37+N38</f>
        <v>0</v>
      </c>
      <c r="O36" s="125" t="s">
        <v>17</v>
      </c>
    </row>
    <row r="37" spans="1:15" ht="36.6" customHeight="1" x14ac:dyDescent="0.3">
      <c r="A37" s="124"/>
      <c r="B37" s="123"/>
      <c r="C37" s="122"/>
      <c r="D37" s="13" t="s">
        <v>10</v>
      </c>
      <c r="E37" s="14">
        <f>F37+K37+L37+M37+N37</f>
        <v>0</v>
      </c>
      <c r="F37" s="121">
        <v>0</v>
      </c>
      <c r="G37" s="121"/>
      <c r="H37" s="121"/>
      <c r="I37" s="121"/>
      <c r="J37" s="121"/>
      <c r="K37" s="14">
        <v>0</v>
      </c>
      <c r="L37" s="14">
        <v>0</v>
      </c>
      <c r="M37" s="14">
        <v>0</v>
      </c>
      <c r="N37" s="14">
        <v>0</v>
      </c>
      <c r="O37" s="125"/>
    </row>
    <row r="38" spans="1:15" ht="39" customHeight="1" x14ac:dyDescent="0.3">
      <c r="A38" s="124"/>
      <c r="B38" s="123"/>
      <c r="C38" s="122"/>
      <c r="D38" s="13" t="s">
        <v>11</v>
      </c>
      <c r="E38" s="14">
        <f>F38+K38+L38+M38+N38</f>
        <v>0</v>
      </c>
      <c r="F38" s="121">
        <v>0</v>
      </c>
      <c r="G38" s="121"/>
      <c r="H38" s="121"/>
      <c r="I38" s="121"/>
      <c r="J38" s="121"/>
      <c r="K38" s="14">
        <v>0</v>
      </c>
      <c r="L38" s="14">
        <v>0</v>
      </c>
      <c r="M38" s="14">
        <v>0</v>
      </c>
      <c r="N38" s="14">
        <v>0</v>
      </c>
      <c r="O38" s="125"/>
    </row>
    <row r="39" spans="1:15" ht="21.75" customHeight="1" x14ac:dyDescent="0.3">
      <c r="A39" s="124"/>
      <c r="B39" s="123" t="s">
        <v>544</v>
      </c>
      <c r="C39" s="129" t="s">
        <v>83</v>
      </c>
      <c r="D39" s="129" t="s">
        <v>83</v>
      </c>
      <c r="E39" s="121" t="s">
        <v>84</v>
      </c>
      <c r="F39" s="120" t="s">
        <v>361</v>
      </c>
      <c r="G39" s="121" t="s">
        <v>215</v>
      </c>
      <c r="H39" s="121"/>
      <c r="I39" s="121"/>
      <c r="J39" s="121"/>
      <c r="K39" s="121" t="s">
        <v>87</v>
      </c>
      <c r="L39" s="120" t="s">
        <v>362</v>
      </c>
      <c r="M39" s="120" t="s">
        <v>364</v>
      </c>
      <c r="N39" s="121" t="s">
        <v>363</v>
      </c>
      <c r="O39" s="125"/>
    </row>
    <row r="40" spans="1:15" ht="21.75" customHeight="1" x14ac:dyDescent="0.3">
      <c r="A40" s="124"/>
      <c r="B40" s="123"/>
      <c r="C40" s="129"/>
      <c r="D40" s="129"/>
      <c r="E40" s="121"/>
      <c r="F40" s="121"/>
      <c r="G40" s="11" t="s">
        <v>210</v>
      </c>
      <c r="H40" s="11" t="s">
        <v>211</v>
      </c>
      <c r="I40" s="11" t="s">
        <v>212</v>
      </c>
      <c r="J40" s="11" t="s">
        <v>213</v>
      </c>
      <c r="K40" s="121"/>
      <c r="L40" s="121"/>
      <c r="M40" s="121"/>
      <c r="N40" s="121"/>
      <c r="O40" s="125"/>
    </row>
    <row r="41" spans="1:15" ht="30" customHeight="1" x14ac:dyDescent="0.3">
      <c r="A41" s="124"/>
      <c r="B41" s="123"/>
      <c r="C41" s="129"/>
      <c r="D41" s="129"/>
      <c r="E41" s="15">
        <f>F41+K41+L41+M41+N41</f>
        <v>0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5">
        <v>0</v>
      </c>
      <c r="O41" s="125"/>
    </row>
    <row r="42" spans="1:15" ht="30" customHeight="1" x14ac:dyDescent="0.3">
      <c r="A42" s="144"/>
      <c r="B42" s="151" t="s">
        <v>563</v>
      </c>
      <c r="C42" s="142"/>
      <c r="D42" s="16" t="s">
        <v>200</v>
      </c>
      <c r="E42" s="17">
        <f>F42+K42+L42+M42+N42</f>
        <v>4051774.64</v>
      </c>
      <c r="F42" s="153">
        <f>SUM(F43:F45)</f>
        <v>799313.84999999986</v>
      </c>
      <c r="G42" s="154"/>
      <c r="H42" s="154"/>
      <c r="I42" s="154"/>
      <c r="J42" s="155"/>
      <c r="K42" s="17">
        <f>SUM(K43:K45)</f>
        <v>1363702.98</v>
      </c>
      <c r="L42" s="18">
        <f>SUM(L43:L45)</f>
        <v>1886757.81</v>
      </c>
      <c r="M42" s="18">
        <f>SUM(M43:M45)</f>
        <v>1000</v>
      </c>
      <c r="N42" s="17">
        <f>SUM(N43:N45)</f>
        <v>1000</v>
      </c>
      <c r="O42" s="122"/>
    </row>
    <row r="43" spans="1:15" ht="39" customHeight="1" x14ac:dyDescent="0.3">
      <c r="A43" s="144"/>
      <c r="B43" s="151"/>
      <c r="C43" s="142"/>
      <c r="D43" s="16" t="s">
        <v>10</v>
      </c>
      <c r="E43" s="17">
        <f>F43+K43+L43+M43+N43</f>
        <v>2568856.25</v>
      </c>
      <c r="F43" s="153">
        <f>F14</f>
        <v>545953.18999999994</v>
      </c>
      <c r="G43" s="154"/>
      <c r="H43" s="154"/>
      <c r="I43" s="154"/>
      <c r="J43" s="155"/>
      <c r="K43" s="17">
        <f t="shared" ref="K43:N44" si="5">K14</f>
        <v>853366.42999999993</v>
      </c>
      <c r="L43" s="18">
        <f t="shared" si="5"/>
        <v>1169536.6300000001</v>
      </c>
      <c r="M43" s="18">
        <f t="shared" si="5"/>
        <v>0</v>
      </c>
      <c r="N43" s="17">
        <f t="shared" si="5"/>
        <v>0</v>
      </c>
      <c r="O43" s="122"/>
    </row>
    <row r="44" spans="1:15" ht="39" customHeight="1" x14ac:dyDescent="0.3">
      <c r="A44" s="144"/>
      <c r="B44" s="151"/>
      <c r="C44" s="142"/>
      <c r="D44" s="16" t="s">
        <v>18</v>
      </c>
      <c r="E44" s="17">
        <f>F44+K44+L44+M44+N44</f>
        <v>1482918.3900000001</v>
      </c>
      <c r="F44" s="153">
        <f>F15</f>
        <v>253360.65999999997</v>
      </c>
      <c r="G44" s="154"/>
      <c r="H44" s="154"/>
      <c r="I44" s="154"/>
      <c r="J44" s="155"/>
      <c r="K44" s="17">
        <f t="shared" si="5"/>
        <v>510336.55000000005</v>
      </c>
      <c r="L44" s="18">
        <f t="shared" si="5"/>
        <v>717221.18</v>
      </c>
      <c r="M44" s="18">
        <f t="shared" si="5"/>
        <v>1000</v>
      </c>
      <c r="N44" s="17">
        <f t="shared" si="5"/>
        <v>1000</v>
      </c>
      <c r="O44" s="122"/>
    </row>
    <row r="45" spans="1:15" ht="32.25" customHeight="1" x14ac:dyDescent="0.3">
      <c r="A45" s="144"/>
      <c r="B45" s="151"/>
      <c r="C45" s="142"/>
      <c r="D45" s="16" t="s">
        <v>15</v>
      </c>
      <c r="E45" s="17">
        <f>F45+K45+L45+M45+N45</f>
        <v>0</v>
      </c>
      <c r="F45" s="153">
        <v>0</v>
      </c>
      <c r="G45" s="154"/>
      <c r="H45" s="154"/>
      <c r="I45" s="154"/>
      <c r="J45" s="155"/>
      <c r="K45" s="17">
        <v>0</v>
      </c>
      <c r="L45" s="18">
        <v>0</v>
      </c>
      <c r="M45" s="18">
        <v>0</v>
      </c>
      <c r="N45" s="17">
        <v>0</v>
      </c>
      <c r="O45" s="122"/>
    </row>
    <row r="46" spans="1:15" ht="33" customHeight="1" x14ac:dyDescent="0.3">
      <c r="A46" s="178" t="s">
        <v>377</v>
      </c>
      <c r="B46" s="179"/>
      <c r="C46" s="179"/>
      <c r="D46" s="179"/>
      <c r="E46" s="179"/>
      <c r="F46" s="179"/>
      <c r="G46" s="179"/>
      <c r="H46" s="179"/>
      <c r="I46" s="179"/>
      <c r="J46" s="179"/>
      <c r="K46" s="179"/>
      <c r="L46" s="179"/>
      <c r="M46" s="179"/>
      <c r="N46" s="179"/>
      <c r="O46" s="180"/>
    </row>
    <row r="47" spans="1:15" ht="31.5" customHeight="1" x14ac:dyDescent="0.3">
      <c r="A47" s="122" t="s">
        <v>6</v>
      </c>
      <c r="B47" s="123" t="s">
        <v>20</v>
      </c>
      <c r="C47" s="122" t="s">
        <v>365</v>
      </c>
      <c r="D47" s="13" t="s">
        <v>8</v>
      </c>
      <c r="E47" s="11">
        <f>F47+K47+L47+M47+N47</f>
        <v>3476813.7</v>
      </c>
      <c r="F47" s="126">
        <f>F50+F49+F48</f>
        <v>2932035.17</v>
      </c>
      <c r="G47" s="127"/>
      <c r="H47" s="127"/>
      <c r="I47" s="127"/>
      <c r="J47" s="128"/>
      <c r="K47" s="11">
        <f>K50+K49+K48</f>
        <v>450096.57999999996</v>
      </c>
      <c r="L47" s="12">
        <f>L50+L49+L48</f>
        <v>94681.95</v>
      </c>
      <c r="M47" s="12">
        <f t="shared" ref="M47:N47" si="6">M50+M49+M48</f>
        <v>0</v>
      </c>
      <c r="N47" s="11">
        <f t="shared" si="6"/>
        <v>0</v>
      </c>
      <c r="O47" s="125"/>
    </row>
    <row r="48" spans="1:15" ht="33.75" customHeight="1" x14ac:dyDescent="0.3">
      <c r="A48" s="122"/>
      <c r="B48" s="123"/>
      <c r="C48" s="122"/>
      <c r="D48" s="13" t="s">
        <v>9</v>
      </c>
      <c r="E48" s="11">
        <f t="shared" ref="E48:E53" si="7">F48+K48+L48+M48+N48</f>
        <v>0</v>
      </c>
      <c r="F48" s="126">
        <f t="shared" ref="F48" si="8">F69</f>
        <v>0</v>
      </c>
      <c r="G48" s="127"/>
      <c r="H48" s="127"/>
      <c r="I48" s="127"/>
      <c r="J48" s="128"/>
      <c r="K48" s="11">
        <f t="shared" ref="K48" si="9">K69</f>
        <v>0</v>
      </c>
      <c r="L48" s="12">
        <f>L69</f>
        <v>0</v>
      </c>
      <c r="M48" s="12">
        <f t="shared" ref="M48:N48" si="10">M69</f>
        <v>0</v>
      </c>
      <c r="N48" s="11">
        <f t="shared" si="10"/>
        <v>0</v>
      </c>
      <c r="O48" s="125"/>
    </row>
    <row r="49" spans="1:15" ht="33.75" customHeight="1" x14ac:dyDescent="0.3">
      <c r="A49" s="122"/>
      <c r="B49" s="123"/>
      <c r="C49" s="122"/>
      <c r="D49" s="13" t="s">
        <v>10</v>
      </c>
      <c r="E49" s="11">
        <f>F49+K49+L49+M49+N49</f>
        <v>2911055.05</v>
      </c>
      <c r="F49" s="126">
        <f>F52+F70+F58</f>
        <v>2531367.5099999998</v>
      </c>
      <c r="G49" s="127"/>
      <c r="H49" s="127"/>
      <c r="I49" s="127"/>
      <c r="J49" s="128"/>
      <c r="K49" s="11">
        <f>K52+K70</f>
        <v>320511.32999999996</v>
      </c>
      <c r="L49" s="12">
        <f>L52+L70</f>
        <v>59176.21</v>
      </c>
      <c r="M49" s="12">
        <f>M52+M70</f>
        <v>0</v>
      </c>
      <c r="N49" s="11">
        <f>N52+N70</f>
        <v>0</v>
      </c>
      <c r="O49" s="125"/>
    </row>
    <row r="50" spans="1:15" ht="43.5" customHeight="1" x14ac:dyDescent="0.3">
      <c r="A50" s="122"/>
      <c r="B50" s="123"/>
      <c r="C50" s="122"/>
      <c r="D50" s="13" t="s">
        <v>11</v>
      </c>
      <c r="E50" s="11">
        <f>F50+K50+L50+M50+N50</f>
        <v>565758.65</v>
      </c>
      <c r="F50" s="126">
        <f>F53+F71+F59+F76+F64</f>
        <v>400667.66000000003</v>
      </c>
      <c r="G50" s="127"/>
      <c r="H50" s="127"/>
      <c r="I50" s="127"/>
      <c r="J50" s="128"/>
      <c r="K50" s="11">
        <f>+K53+K59+K71</f>
        <v>129585.25</v>
      </c>
      <c r="L50" s="12">
        <f>+L53+L59+L71</f>
        <v>35505.74</v>
      </c>
      <c r="M50" s="12">
        <f>+M53+M59+M71</f>
        <v>0</v>
      </c>
      <c r="N50" s="11">
        <f>+N53+N59</f>
        <v>0</v>
      </c>
      <c r="O50" s="152"/>
    </row>
    <row r="51" spans="1:15" ht="27" customHeight="1" x14ac:dyDescent="0.3">
      <c r="A51" s="131" t="s">
        <v>13</v>
      </c>
      <c r="B51" s="123" t="s">
        <v>66</v>
      </c>
      <c r="C51" s="125" t="s">
        <v>365</v>
      </c>
      <c r="D51" s="13" t="s">
        <v>8</v>
      </c>
      <c r="E51" s="11">
        <f t="shared" si="7"/>
        <v>1198134.47</v>
      </c>
      <c r="F51" s="135">
        <f>'Строительство и реконструкция'!L110</f>
        <v>653355.93999999994</v>
      </c>
      <c r="G51" s="136"/>
      <c r="H51" s="136"/>
      <c r="I51" s="136"/>
      <c r="J51" s="137"/>
      <c r="K51" s="11">
        <f>'Строительство и реконструкция'!M110</f>
        <v>450096.57999999996</v>
      </c>
      <c r="L51" s="11">
        <f>'Строительство и реконструкция'!N110</f>
        <v>94681.95</v>
      </c>
      <c r="M51" s="11">
        <f>'Строительство и реконструкция'!O110</f>
        <v>0</v>
      </c>
      <c r="N51" s="11">
        <f>'Строительство и реконструкция'!P110</f>
        <v>0</v>
      </c>
      <c r="O51" s="125" t="s">
        <v>431</v>
      </c>
    </row>
    <row r="52" spans="1:15" ht="39" customHeight="1" x14ac:dyDescent="0.3">
      <c r="A52" s="131"/>
      <c r="B52" s="123"/>
      <c r="C52" s="125"/>
      <c r="D52" s="13" t="s">
        <v>10</v>
      </c>
      <c r="E52" s="11">
        <f t="shared" si="7"/>
        <v>788945.5199999999</v>
      </c>
      <c r="F52" s="135">
        <f>'Строительство и реконструкция'!L111</f>
        <v>409257.98</v>
      </c>
      <c r="G52" s="136"/>
      <c r="H52" s="136"/>
      <c r="I52" s="136"/>
      <c r="J52" s="137"/>
      <c r="K52" s="11">
        <f>'Строительство и реконструкция'!M111</f>
        <v>320511.32999999996</v>
      </c>
      <c r="L52" s="11">
        <f>'Строительство и реконструкция'!N111</f>
        <v>59176.21</v>
      </c>
      <c r="M52" s="11">
        <f>'Строительство и реконструкция'!O111</f>
        <v>0</v>
      </c>
      <c r="N52" s="11">
        <f>'Строительство и реконструкция'!P111</f>
        <v>0</v>
      </c>
      <c r="O52" s="125"/>
    </row>
    <row r="53" spans="1:15" ht="39.75" customHeight="1" x14ac:dyDescent="0.3">
      <c r="A53" s="131"/>
      <c r="B53" s="123"/>
      <c r="C53" s="125"/>
      <c r="D53" s="13" t="s">
        <v>11</v>
      </c>
      <c r="E53" s="11">
        <f t="shared" si="7"/>
        <v>409188.95</v>
      </c>
      <c r="F53" s="135">
        <f>'Строительство и реконструкция'!L112</f>
        <v>244097.96000000002</v>
      </c>
      <c r="G53" s="136"/>
      <c r="H53" s="136"/>
      <c r="I53" s="136"/>
      <c r="J53" s="137"/>
      <c r="K53" s="11">
        <f>'Строительство и реконструкция'!M112</f>
        <v>129585.25</v>
      </c>
      <c r="L53" s="11">
        <f>'Строительство и реконструкция'!N112</f>
        <v>35505.74</v>
      </c>
      <c r="M53" s="11">
        <f>'Строительство и реконструкция'!O112</f>
        <v>0</v>
      </c>
      <c r="N53" s="11">
        <f>'Строительство и реконструкция'!P112</f>
        <v>0</v>
      </c>
      <c r="O53" s="125"/>
    </row>
    <row r="54" spans="1:15" ht="28.5" customHeight="1" x14ac:dyDescent="0.3">
      <c r="A54" s="131"/>
      <c r="B54" s="123" t="s">
        <v>195</v>
      </c>
      <c r="C54" s="129" t="s">
        <v>83</v>
      </c>
      <c r="D54" s="129" t="s">
        <v>83</v>
      </c>
      <c r="E54" s="121" t="s">
        <v>84</v>
      </c>
      <c r="F54" s="120" t="s">
        <v>361</v>
      </c>
      <c r="G54" s="126" t="s">
        <v>215</v>
      </c>
      <c r="H54" s="127"/>
      <c r="I54" s="127"/>
      <c r="J54" s="128"/>
      <c r="K54" s="121" t="s">
        <v>87</v>
      </c>
      <c r="L54" s="130" t="s">
        <v>362</v>
      </c>
      <c r="M54" s="120" t="s">
        <v>364</v>
      </c>
      <c r="N54" s="118" t="s">
        <v>363</v>
      </c>
      <c r="O54" s="125"/>
    </row>
    <row r="55" spans="1:15" ht="24" customHeight="1" x14ac:dyDescent="0.3">
      <c r="A55" s="131"/>
      <c r="B55" s="123"/>
      <c r="C55" s="129"/>
      <c r="D55" s="129"/>
      <c r="E55" s="121"/>
      <c r="F55" s="121"/>
      <c r="G55" s="19" t="s">
        <v>210</v>
      </c>
      <c r="H55" s="19" t="s">
        <v>211</v>
      </c>
      <c r="I55" s="19" t="s">
        <v>212</v>
      </c>
      <c r="J55" s="19" t="s">
        <v>213</v>
      </c>
      <c r="K55" s="121"/>
      <c r="L55" s="119"/>
      <c r="M55" s="121"/>
      <c r="N55" s="119"/>
      <c r="O55" s="125"/>
    </row>
    <row r="56" spans="1:15" ht="35.25" customHeight="1" x14ac:dyDescent="0.3">
      <c r="A56" s="131"/>
      <c r="B56" s="123"/>
      <c r="C56" s="129"/>
      <c r="D56" s="129"/>
      <c r="E56" s="15">
        <f>F56+K56+L56+M56+N56</f>
        <v>3</v>
      </c>
      <c r="F56" s="117">
        <f>G56+H56+I56+J56</f>
        <v>1</v>
      </c>
      <c r="G56" s="117">
        <v>0</v>
      </c>
      <c r="H56" s="117">
        <v>0</v>
      </c>
      <c r="I56" s="117">
        <v>0</v>
      </c>
      <c r="J56" s="117">
        <v>1</v>
      </c>
      <c r="K56" s="117">
        <v>1</v>
      </c>
      <c r="L56" s="15">
        <v>1</v>
      </c>
      <c r="M56" s="15">
        <v>0</v>
      </c>
      <c r="N56" s="15">
        <v>0</v>
      </c>
      <c r="O56" s="125"/>
    </row>
    <row r="57" spans="1:15" ht="35.25" customHeight="1" x14ac:dyDescent="0.3">
      <c r="A57" s="157" t="s">
        <v>16</v>
      </c>
      <c r="B57" s="148" t="s">
        <v>196</v>
      </c>
      <c r="C57" s="132" t="s">
        <v>365</v>
      </c>
      <c r="D57" s="13" t="s">
        <v>8</v>
      </c>
      <c r="E57" s="11">
        <f>'Капитальный ремонт'!E14</f>
        <v>212000</v>
      </c>
      <c r="F57" s="126">
        <f>'Капитальный ремонт'!F14</f>
        <v>212000</v>
      </c>
      <c r="G57" s="127"/>
      <c r="H57" s="127"/>
      <c r="I57" s="127"/>
      <c r="J57" s="128"/>
      <c r="K57" s="11">
        <f>'Капитальный ремонт'!G14</f>
        <v>0</v>
      </c>
      <c r="L57" s="11">
        <f>'Капитальный ремонт'!H14</f>
        <v>0</v>
      </c>
      <c r="M57" s="11">
        <f>'Капитальный ремонт'!I14</f>
        <v>0</v>
      </c>
      <c r="N57" s="11">
        <f>'Капитальный ремонт'!J14</f>
        <v>0</v>
      </c>
      <c r="O57" s="132" t="s">
        <v>432</v>
      </c>
    </row>
    <row r="58" spans="1:15" ht="35.25" customHeight="1" x14ac:dyDescent="0.3">
      <c r="A58" s="158"/>
      <c r="B58" s="149"/>
      <c r="C58" s="133"/>
      <c r="D58" s="13" t="s">
        <v>10</v>
      </c>
      <c r="E58" s="11">
        <f>'Капитальный ремонт'!E15</f>
        <v>131864</v>
      </c>
      <c r="F58" s="126">
        <f>'Капитальный ремонт'!F15</f>
        <v>131864</v>
      </c>
      <c r="G58" s="127"/>
      <c r="H58" s="127"/>
      <c r="I58" s="127"/>
      <c r="J58" s="128"/>
      <c r="K58" s="11">
        <f>'Капитальный ремонт'!G15</f>
        <v>0</v>
      </c>
      <c r="L58" s="11">
        <f>'Капитальный ремонт'!H15</f>
        <v>0</v>
      </c>
      <c r="M58" s="11">
        <f>'Капитальный ремонт'!I15</f>
        <v>0</v>
      </c>
      <c r="N58" s="11">
        <f>'Капитальный ремонт'!J15</f>
        <v>0</v>
      </c>
      <c r="O58" s="133"/>
    </row>
    <row r="59" spans="1:15" ht="56.25" customHeight="1" x14ac:dyDescent="0.3">
      <c r="A59" s="158"/>
      <c r="B59" s="150"/>
      <c r="C59" s="134"/>
      <c r="D59" s="13" t="s">
        <v>11</v>
      </c>
      <c r="E59" s="11">
        <f>'Капитальный ремонт'!E16</f>
        <v>80136</v>
      </c>
      <c r="F59" s="126">
        <f>'Капитальный ремонт'!F16</f>
        <v>80136</v>
      </c>
      <c r="G59" s="127"/>
      <c r="H59" s="127"/>
      <c r="I59" s="127"/>
      <c r="J59" s="128"/>
      <c r="K59" s="11">
        <f>'Капитальный ремонт'!G16</f>
        <v>0</v>
      </c>
      <c r="L59" s="11">
        <f>'Капитальный ремонт'!H16</f>
        <v>0</v>
      </c>
      <c r="M59" s="11">
        <f>'Капитальный ремонт'!I16</f>
        <v>0</v>
      </c>
      <c r="N59" s="11">
        <f>'Капитальный ремонт'!J16</f>
        <v>0</v>
      </c>
      <c r="O59" s="133"/>
    </row>
    <row r="60" spans="1:15" ht="28.5" customHeight="1" x14ac:dyDescent="0.3">
      <c r="A60" s="158"/>
      <c r="B60" s="123" t="s">
        <v>374</v>
      </c>
      <c r="C60" s="129" t="s">
        <v>83</v>
      </c>
      <c r="D60" s="129" t="s">
        <v>83</v>
      </c>
      <c r="E60" s="121" t="s">
        <v>84</v>
      </c>
      <c r="F60" s="120" t="s">
        <v>361</v>
      </c>
      <c r="G60" s="126" t="s">
        <v>215</v>
      </c>
      <c r="H60" s="127"/>
      <c r="I60" s="127"/>
      <c r="J60" s="128"/>
      <c r="K60" s="121" t="s">
        <v>87</v>
      </c>
      <c r="L60" s="130" t="s">
        <v>362</v>
      </c>
      <c r="M60" s="120" t="s">
        <v>364</v>
      </c>
      <c r="N60" s="118" t="s">
        <v>363</v>
      </c>
      <c r="O60" s="133"/>
    </row>
    <row r="61" spans="1:15" ht="24" customHeight="1" x14ac:dyDescent="0.3">
      <c r="A61" s="158"/>
      <c r="B61" s="123"/>
      <c r="C61" s="129"/>
      <c r="D61" s="129"/>
      <c r="E61" s="121"/>
      <c r="F61" s="121"/>
      <c r="G61" s="19" t="s">
        <v>210</v>
      </c>
      <c r="H61" s="19" t="s">
        <v>211</v>
      </c>
      <c r="I61" s="19" t="s">
        <v>212</v>
      </c>
      <c r="J61" s="19" t="s">
        <v>213</v>
      </c>
      <c r="K61" s="121"/>
      <c r="L61" s="119"/>
      <c r="M61" s="121"/>
      <c r="N61" s="119"/>
      <c r="O61" s="133"/>
    </row>
    <row r="62" spans="1:15" ht="35.25" customHeight="1" x14ac:dyDescent="0.3">
      <c r="A62" s="159"/>
      <c r="B62" s="123"/>
      <c r="C62" s="129"/>
      <c r="D62" s="129"/>
      <c r="E62" s="15">
        <f t="shared" ref="E62:E71" si="11">F62+K62+L62+M62+N62</f>
        <v>1</v>
      </c>
      <c r="F62" s="15">
        <v>1</v>
      </c>
      <c r="G62" s="15">
        <v>0</v>
      </c>
      <c r="H62" s="15">
        <v>0</v>
      </c>
      <c r="I62" s="15">
        <v>0</v>
      </c>
      <c r="J62" s="15">
        <v>1</v>
      </c>
      <c r="K62" s="15">
        <v>0</v>
      </c>
      <c r="L62" s="15">
        <v>0</v>
      </c>
      <c r="M62" s="15">
        <v>0</v>
      </c>
      <c r="N62" s="15">
        <v>0</v>
      </c>
      <c r="O62" s="134"/>
    </row>
    <row r="63" spans="1:15" ht="35.25" customHeight="1" x14ac:dyDescent="0.3">
      <c r="A63" s="131" t="s">
        <v>21</v>
      </c>
      <c r="B63" s="123" t="s">
        <v>428</v>
      </c>
      <c r="C63" s="125" t="s">
        <v>365</v>
      </c>
      <c r="D63" s="13" t="s">
        <v>8</v>
      </c>
      <c r="E63" s="14">
        <f t="shared" si="11"/>
        <v>8490</v>
      </c>
      <c r="F63" s="121">
        <f>F64</f>
        <v>8490</v>
      </c>
      <c r="G63" s="121"/>
      <c r="H63" s="121"/>
      <c r="I63" s="121"/>
      <c r="J63" s="121"/>
      <c r="K63" s="14">
        <f>'Капитальный ремонт'!G72</f>
        <v>0</v>
      </c>
      <c r="L63" s="14">
        <f>'Капитальный ремонт'!H72</f>
        <v>0</v>
      </c>
      <c r="M63" s="14">
        <f>'Капитальный ремонт'!I72</f>
        <v>0</v>
      </c>
      <c r="N63" s="14">
        <f>'Капитальный ремонт'!J72</f>
        <v>0</v>
      </c>
      <c r="O63" s="125" t="s">
        <v>430</v>
      </c>
    </row>
    <row r="64" spans="1:15" ht="43.5" customHeight="1" x14ac:dyDescent="0.3">
      <c r="A64" s="131"/>
      <c r="B64" s="123"/>
      <c r="C64" s="125"/>
      <c r="D64" s="13" t="s">
        <v>11</v>
      </c>
      <c r="E64" s="14">
        <f t="shared" si="11"/>
        <v>8490</v>
      </c>
      <c r="F64" s="121">
        <f>8000+490</f>
        <v>8490</v>
      </c>
      <c r="G64" s="121"/>
      <c r="H64" s="121"/>
      <c r="I64" s="121"/>
      <c r="J64" s="121"/>
      <c r="K64" s="14">
        <f>'Капитальный ремонт'!G74</f>
        <v>0</v>
      </c>
      <c r="L64" s="14">
        <f>'Капитальный ремонт'!H74</f>
        <v>0</v>
      </c>
      <c r="M64" s="14">
        <f>'Капитальный ремонт'!I74</f>
        <v>0</v>
      </c>
      <c r="N64" s="14">
        <f>'Капитальный ремонт'!J74</f>
        <v>0</v>
      </c>
      <c r="O64" s="125"/>
    </row>
    <row r="65" spans="1:15" ht="27" customHeight="1" x14ac:dyDescent="0.3">
      <c r="A65" s="131"/>
      <c r="B65" s="123" t="s">
        <v>545</v>
      </c>
      <c r="C65" s="129" t="s">
        <v>83</v>
      </c>
      <c r="D65" s="129" t="s">
        <v>83</v>
      </c>
      <c r="E65" s="121" t="s">
        <v>84</v>
      </c>
      <c r="F65" s="120" t="s">
        <v>361</v>
      </c>
      <c r="G65" s="121" t="s">
        <v>215</v>
      </c>
      <c r="H65" s="121"/>
      <c r="I65" s="121"/>
      <c r="J65" s="121"/>
      <c r="K65" s="121" t="s">
        <v>87</v>
      </c>
      <c r="L65" s="120" t="s">
        <v>362</v>
      </c>
      <c r="M65" s="120" t="s">
        <v>364</v>
      </c>
      <c r="N65" s="121" t="s">
        <v>363</v>
      </c>
      <c r="O65" s="125"/>
    </row>
    <row r="66" spans="1:15" ht="27.75" customHeight="1" x14ac:dyDescent="0.3">
      <c r="A66" s="131"/>
      <c r="B66" s="123"/>
      <c r="C66" s="129"/>
      <c r="D66" s="129"/>
      <c r="E66" s="121"/>
      <c r="F66" s="121"/>
      <c r="G66" s="14" t="s">
        <v>210</v>
      </c>
      <c r="H66" s="14" t="s">
        <v>211</v>
      </c>
      <c r="I66" s="14" t="s">
        <v>212</v>
      </c>
      <c r="J66" s="14" t="s">
        <v>213</v>
      </c>
      <c r="K66" s="121"/>
      <c r="L66" s="121"/>
      <c r="M66" s="121"/>
      <c r="N66" s="121"/>
      <c r="O66" s="125"/>
    </row>
    <row r="67" spans="1:15" ht="33" customHeight="1" x14ac:dyDescent="0.3">
      <c r="A67" s="131"/>
      <c r="B67" s="123"/>
      <c r="C67" s="129"/>
      <c r="D67" s="129"/>
      <c r="E67" s="15">
        <f t="shared" ref="E67" si="12">F67+K67+L67+M67+N67</f>
        <v>1</v>
      </c>
      <c r="F67" s="15">
        <v>1</v>
      </c>
      <c r="G67" s="15">
        <v>0</v>
      </c>
      <c r="H67" s="15">
        <v>0</v>
      </c>
      <c r="I67" s="15">
        <v>0</v>
      </c>
      <c r="J67" s="15">
        <v>1</v>
      </c>
      <c r="K67" s="15">
        <v>0</v>
      </c>
      <c r="L67" s="15">
        <v>0</v>
      </c>
      <c r="M67" s="15">
        <v>0</v>
      </c>
      <c r="N67" s="15">
        <v>0</v>
      </c>
      <c r="O67" s="125"/>
    </row>
    <row r="68" spans="1:15" ht="35.25" customHeight="1" x14ac:dyDescent="0.3">
      <c r="A68" s="131" t="s">
        <v>19</v>
      </c>
      <c r="B68" s="123" t="s">
        <v>103</v>
      </c>
      <c r="C68" s="125" t="s">
        <v>365</v>
      </c>
      <c r="D68" s="13" t="s">
        <v>8</v>
      </c>
      <c r="E68" s="14">
        <f t="shared" si="11"/>
        <v>2010351.23</v>
      </c>
      <c r="F68" s="121">
        <f>'Строительство и реконструкция'!L118</f>
        <v>2010351.23</v>
      </c>
      <c r="G68" s="121"/>
      <c r="H68" s="121"/>
      <c r="I68" s="121"/>
      <c r="J68" s="121"/>
      <c r="K68" s="14">
        <f>'Строительство и реконструкция'!M118</f>
        <v>0</v>
      </c>
      <c r="L68" s="14">
        <f>'Строительство и реконструкция'!N118</f>
        <v>0</v>
      </c>
      <c r="M68" s="14">
        <f>'Строительство и реконструкция'!O118</f>
        <v>0</v>
      </c>
      <c r="N68" s="14">
        <f>'Строительство и реконструкция'!P118</f>
        <v>0</v>
      </c>
      <c r="O68" s="125" t="s">
        <v>433</v>
      </c>
    </row>
    <row r="69" spans="1:15" ht="35.25" customHeight="1" x14ac:dyDescent="0.3">
      <c r="A69" s="131"/>
      <c r="B69" s="123"/>
      <c r="C69" s="125"/>
      <c r="D69" s="13" t="s">
        <v>9</v>
      </c>
      <c r="E69" s="14">
        <f t="shared" si="11"/>
        <v>0</v>
      </c>
      <c r="F69" s="121">
        <f>'Строительство и реконструкция'!L119</f>
        <v>0</v>
      </c>
      <c r="G69" s="121"/>
      <c r="H69" s="121"/>
      <c r="I69" s="121"/>
      <c r="J69" s="121"/>
      <c r="K69" s="14">
        <f>'Строительство и реконструкция'!M119</f>
        <v>0</v>
      </c>
      <c r="L69" s="14">
        <f>'Строительство и реконструкция'!N119</f>
        <v>0</v>
      </c>
      <c r="M69" s="14">
        <f>'Строительство и реконструкция'!O119</f>
        <v>0</v>
      </c>
      <c r="N69" s="14">
        <f>'Строительство и реконструкция'!P119</f>
        <v>0</v>
      </c>
      <c r="O69" s="125"/>
    </row>
    <row r="70" spans="1:15" ht="35.25" customHeight="1" x14ac:dyDescent="0.3">
      <c r="A70" s="131"/>
      <c r="B70" s="123"/>
      <c r="C70" s="125"/>
      <c r="D70" s="13" t="s">
        <v>10</v>
      </c>
      <c r="E70" s="14">
        <f t="shared" si="11"/>
        <v>1990245.53</v>
      </c>
      <c r="F70" s="121">
        <f>'Строительство и реконструкция'!L120</f>
        <v>1990245.53</v>
      </c>
      <c r="G70" s="121"/>
      <c r="H70" s="121"/>
      <c r="I70" s="121"/>
      <c r="J70" s="121"/>
      <c r="K70" s="14">
        <f>'Строительство и реконструкция'!M120</f>
        <v>0</v>
      </c>
      <c r="L70" s="14">
        <f>'Строительство и реконструкция'!N120</f>
        <v>0</v>
      </c>
      <c r="M70" s="14">
        <f>'Строительство и реконструкция'!O120</f>
        <v>0</v>
      </c>
      <c r="N70" s="14">
        <f>'Строительство и реконструкция'!P120</f>
        <v>0</v>
      </c>
      <c r="O70" s="125"/>
    </row>
    <row r="71" spans="1:15" ht="51.75" customHeight="1" x14ac:dyDescent="0.3">
      <c r="A71" s="131"/>
      <c r="B71" s="123"/>
      <c r="C71" s="125"/>
      <c r="D71" s="13" t="s">
        <v>11</v>
      </c>
      <c r="E71" s="14">
        <f t="shared" si="11"/>
        <v>20105.699999999997</v>
      </c>
      <c r="F71" s="121">
        <f>'Строительство и реконструкция'!L121</f>
        <v>20105.699999999997</v>
      </c>
      <c r="G71" s="121"/>
      <c r="H71" s="121"/>
      <c r="I71" s="121"/>
      <c r="J71" s="121"/>
      <c r="K71" s="14">
        <f>'Строительство и реконструкция'!M121</f>
        <v>0</v>
      </c>
      <c r="L71" s="14">
        <f>'Строительство и реконструкция'!N121</f>
        <v>0</v>
      </c>
      <c r="M71" s="14">
        <f>'Строительство и реконструкция'!O121</f>
        <v>0</v>
      </c>
      <c r="N71" s="14">
        <f>'Строительство и реконструкция'!P121</f>
        <v>0</v>
      </c>
      <c r="O71" s="125"/>
    </row>
    <row r="72" spans="1:15" ht="18.75" customHeight="1" x14ac:dyDescent="0.3">
      <c r="A72" s="131"/>
      <c r="B72" s="123" t="s">
        <v>372</v>
      </c>
      <c r="C72" s="129" t="s">
        <v>83</v>
      </c>
      <c r="D72" s="129" t="s">
        <v>83</v>
      </c>
      <c r="E72" s="121" t="s">
        <v>84</v>
      </c>
      <c r="F72" s="120" t="s">
        <v>361</v>
      </c>
      <c r="G72" s="121" t="s">
        <v>215</v>
      </c>
      <c r="H72" s="121"/>
      <c r="I72" s="121"/>
      <c r="J72" s="121"/>
      <c r="K72" s="121" t="s">
        <v>87</v>
      </c>
      <c r="L72" s="120" t="s">
        <v>362</v>
      </c>
      <c r="M72" s="120" t="s">
        <v>364</v>
      </c>
      <c r="N72" s="121" t="s">
        <v>363</v>
      </c>
      <c r="O72" s="125"/>
    </row>
    <row r="73" spans="1:15" ht="19.5" customHeight="1" x14ac:dyDescent="0.3">
      <c r="A73" s="131"/>
      <c r="B73" s="123"/>
      <c r="C73" s="129"/>
      <c r="D73" s="129"/>
      <c r="E73" s="121"/>
      <c r="F73" s="121"/>
      <c r="G73" s="14" t="s">
        <v>210</v>
      </c>
      <c r="H73" s="14" t="s">
        <v>211</v>
      </c>
      <c r="I73" s="14" t="s">
        <v>212</v>
      </c>
      <c r="J73" s="14" t="s">
        <v>213</v>
      </c>
      <c r="K73" s="121"/>
      <c r="L73" s="121"/>
      <c r="M73" s="121"/>
      <c r="N73" s="121"/>
      <c r="O73" s="125"/>
    </row>
    <row r="74" spans="1:15" ht="27" customHeight="1" x14ac:dyDescent="0.3">
      <c r="A74" s="131"/>
      <c r="B74" s="123"/>
      <c r="C74" s="129"/>
      <c r="D74" s="129"/>
      <c r="E74" s="15">
        <f t="shared" ref="E74:E84" si="13">F74+K74+L74+M74+N74</f>
        <v>1</v>
      </c>
      <c r="F74" s="15">
        <v>1</v>
      </c>
      <c r="G74" s="15">
        <v>0</v>
      </c>
      <c r="H74" s="15">
        <v>0</v>
      </c>
      <c r="I74" s="15">
        <v>0</v>
      </c>
      <c r="J74" s="15">
        <v>1</v>
      </c>
      <c r="K74" s="15">
        <v>0</v>
      </c>
      <c r="L74" s="15">
        <v>0</v>
      </c>
      <c r="M74" s="15">
        <v>0</v>
      </c>
      <c r="N74" s="15">
        <v>0</v>
      </c>
      <c r="O74" s="125"/>
    </row>
    <row r="75" spans="1:15" ht="39" customHeight="1" x14ac:dyDescent="0.3">
      <c r="A75" s="157" t="s">
        <v>28</v>
      </c>
      <c r="B75" s="148" t="s">
        <v>522</v>
      </c>
      <c r="C75" s="132" t="s">
        <v>365</v>
      </c>
      <c r="D75" s="13" t="s">
        <v>8</v>
      </c>
      <c r="E75" s="11">
        <f>'Капитальный ремонт'!E21</f>
        <v>47838</v>
      </c>
      <c r="F75" s="126">
        <f>'Капитальный ремонт'!F21</f>
        <v>47838</v>
      </c>
      <c r="G75" s="127"/>
      <c r="H75" s="127"/>
      <c r="I75" s="127"/>
      <c r="J75" s="128"/>
      <c r="K75" s="11">
        <f>'Капитальный ремонт'!G34</f>
        <v>0</v>
      </c>
      <c r="L75" s="11">
        <f>'Капитальный ремонт'!H34</f>
        <v>0</v>
      </c>
      <c r="M75" s="11">
        <f>'Капитальный ремонт'!I34</f>
        <v>0</v>
      </c>
      <c r="N75" s="11">
        <f>'Капитальный ремонт'!J34</f>
        <v>0</v>
      </c>
      <c r="O75" s="132" t="s">
        <v>432</v>
      </c>
    </row>
    <row r="76" spans="1:15" ht="60.75" customHeight="1" x14ac:dyDescent="0.3">
      <c r="A76" s="158"/>
      <c r="B76" s="150"/>
      <c r="C76" s="134"/>
      <c r="D76" s="13" t="s">
        <v>11</v>
      </c>
      <c r="E76" s="11">
        <f>'Капитальный ремонт'!E22</f>
        <v>47838</v>
      </c>
      <c r="F76" s="126">
        <f>'Капитальный ремонт'!F22</f>
        <v>47838</v>
      </c>
      <c r="G76" s="127"/>
      <c r="H76" s="127"/>
      <c r="I76" s="127"/>
      <c r="J76" s="128"/>
      <c r="K76" s="11">
        <f>'Капитальный ремонт'!G36</f>
        <v>0</v>
      </c>
      <c r="L76" s="11">
        <f>'Капитальный ремонт'!H36</f>
        <v>0</v>
      </c>
      <c r="M76" s="11">
        <f>'Капитальный ремонт'!I36</f>
        <v>0</v>
      </c>
      <c r="N76" s="11">
        <f>'Капитальный ремонт'!J36</f>
        <v>0</v>
      </c>
      <c r="O76" s="133"/>
    </row>
    <row r="77" spans="1:15" ht="28.5" customHeight="1" x14ac:dyDescent="0.3">
      <c r="A77" s="158"/>
      <c r="B77" s="123" t="s">
        <v>523</v>
      </c>
      <c r="C77" s="129" t="s">
        <v>83</v>
      </c>
      <c r="D77" s="129" t="s">
        <v>83</v>
      </c>
      <c r="E77" s="121" t="s">
        <v>84</v>
      </c>
      <c r="F77" s="120" t="s">
        <v>361</v>
      </c>
      <c r="G77" s="126" t="s">
        <v>215</v>
      </c>
      <c r="H77" s="127"/>
      <c r="I77" s="127"/>
      <c r="J77" s="128"/>
      <c r="K77" s="121" t="s">
        <v>87</v>
      </c>
      <c r="L77" s="130" t="s">
        <v>362</v>
      </c>
      <c r="M77" s="120" t="s">
        <v>364</v>
      </c>
      <c r="N77" s="118" t="s">
        <v>363</v>
      </c>
      <c r="O77" s="133"/>
    </row>
    <row r="78" spans="1:15" ht="24" customHeight="1" x14ac:dyDescent="0.3">
      <c r="A78" s="158"/>
      <c r="B78" s="123"/>
      <c r="C78" s="129"/>
      <c r="D78" s="129"/>
      <c r="E78" s="121"/>
      <c r="F78" s="121"/>
      <c r="G78" s="19" t="s">
        <v>210</v>
      </c>
      <c r="H78" s="19" t="s">
        <v>211</v>
      </c>
      <c r="I78" s="19" t="s">
        <v>212</v>
      </c>
      <c r="J78" s="19" t="s">
        <v>213</v>
      </c>
      <c r="K78" s="121"/>
      <c r="L78" s="119"/>
      <c r="M78" s="121"/>
      <c r="N78" s="119"/>
      <c r="O78" s="133"/>
    </row>
    <row r="79" spans="1:15" ht="30" customHeight="1" x14ac:dyDescent="0.3">
      <c r="A79" s="159"/>
      <c r="B79" s="123"/>
      <c r="C79" s="129"/>
      <c r="D79" s="129"/>
      <c r="E79" s="15">
        <f t="shared" ref="E79" si="14">F79+K79+L79+M79+N79</f>
        <v>1</v>
      </c>
      <c r="F79" s="15">
        <v>1</v>
      </c>
      <c r="G79" s="15">
        <v>0</v>
      </c>
      <c r="H79" s="15">
        <v>0</v>
      </c>
      <c r="I79" s="15">
        <v>0</v>
      </c>
      <c r="J79" s="15">
        <v>1</v>
      </c>
      <c r="K79" s="15">
        <v>0</v>
      </c>
      <c r="L79" s="15">
        <v>0</v>
      </c>
      <c r="M79" s="15">
        <v>0</v>
      </c>
      <c r="N79" s="15">
        <v>0</v>
      </c>
      <c r="O79" s="134"/>
    </row>
    <row r="80" spans="1:15" ht="30.75" customHeight="1" x14ac:dyDescent="0.3">
      <c r="A80" s="122" t="s">
        <v>22</v>
      </c>
      <c r="B80" s="123" t="s">
        <v>23</v>
      </c>
      <c r="C80" s="122" t="s">
        <v>365</v>
      </c>
      <c r="D80" s="13" t="s">
        <v>8</v>
      </c>
      <c r="E80" s="11">
        <f>F80+K80+L80+M80+N80</f>
        <v>1059134.3199999998</v>
      </c>
      <c r="F80" s="121">
        <f t="shared" ref="F80:N80" si="15">SUM(F81:F83)</f>
        <v>253528.5</v>
      </c>
      <c r="G80" s="121">
        <f t="shared" si="15"/>
        <v>0</v>
      </c>
      <c r="H80" s="121">
        <f t="shared" si="15"/>
        <v>0</v>
      </c>
      <c r="I80" s="121">
        <f t="shared" si="15"/>
        <v>0</v>
      </c>
      <c r="J80" s="121">
        <f t="shared" si="15"/>
        <v>0</v>
      </c>
      <c r="K80" s="11">
        <f t="shared" si="15"/>
        <v>348355.2</v>
      </c>
      <c r="L80" s="11">
        <f t="shared" si="15"/>
        <v>367279.12</v>
      </c>
      <c r="M80" s="11">
        <f t="shared" si="15"/>
        <v>89971.5</v>
      </c>
      <c r="N80" s="11">
        <f t="shared" si="15"/>
        <v>0</v>
      </c>
      <c r="O80" s="125"/>
    </row>
    <row r="81" spans="1:15" ht="35.25" customHeight="1" x14ac:dyDescent="0.3">
      <c r="A81" s="122"/>
      <c r="B81" s="123"/>
      <c r="C81" s="122"/>
      <c r="D81" s="13" t="s">
        <v>10</v>
      </c>
      <c r="E81" s="11">
        <f>F81+K81+L81+M81+N81</f>
        <v>668395.05999999994</v>
      </c>
      <c r="F81" s="121">
        <f t="shared" ref="F81:J81" si="16">F85+F91</f>
        <v>157104.72</v>
      </c>
      <c r="G81" s="121">
        <f t="shared" si="16"/>
        <v>0</v>
      </c>
      <c r="H81" s="121">
        <f t="shared" si="16"/>
        <v>0</v>
      </c>
      <c r="I81" s="121">
        <f t="shared" si="16"/>
        <v>0</v>
      </c>
      <c r="J81" s="121">
        <f t="shared" si="16"/>
        <v>0</v>
      </c>
      <c r="K81" s="11">
        <f>K85+K91</f>
        <v>227643</v>
      </c>
      <c r="L81" s="11">
        <f t="shared" ref="L81:N82" si="17">L85+L91</f>
        <v>227685.06999999998</v>
      </c>
      <c r="M81" s="11">
        <f t="shared" si="17"/>
        <v>55962.27</v>
      </c>
      <c r="N81" s="11">
        <f t="shared" si="17"/>
        <v>0</v>
      </c>
      <c r="O81" s="125"/>
    </row>
    <row r="82" spans="1:15" ht="38.25" customHeight="1" x14ac:dyDescent="0.3">
      <c r="A82" s="122"/>
      <c r="B82" s="123"/>
      <c r="C82" s="122"/>
      <c r="D82" s="13" t="s">
        <v>18</v>
      </c>
      <c r="E82" s="11">
        <f>F82+K82+L82+M82+N82</f>
        <v>390739.26</v>
      </c>
      <c r="F82" s="121">
        <f>F86+F92</f>
        <v>96423.78</v>
      </c>
      <c r="G82" s="121">
        <f t="shared" ref="G82:J82" si="18">G86+G92</f>
        <v>0</v>
      </c>
      <c r="H82" s="121">
        <f t="shared" si="18"/>
        <v>0</v>
      </c>
      <c r="I82" s="121">
        <f t="shared" si="18"/>
        <v>0</v>
      </c>
      <c r="J82" s="121">
        <f t="shared" si="18"/>
        <v>0</v>
      </c>
      <c r="K82" s="11">
        <f>K86+K92</f>
        <v>120712.2</v>
      </c>
      <c r="L82" s="11">
        <f t="shared" si="17"/>
        <v>139594.05000000002</v>
      </c>
      <c r="M82" s="11">
        <f t="shared" si="17"/>
        <v>34009.230000000003</v>
      </c>
      <c r="N82" s="11">
        <f t="shared" si="17"/>
        <v>0</v>
      </c>
      <c r="O82" s="125"/>
    </row>
    <row r="83" spans="1:15" ht="29.25" customHeight="1" x14ac:dyDescent="0.3">
      <c r="A83" s="122"/>
      <c r="B83" s="123"/>
      <c r="C83" s="122"/>
      <c r="D83" s="13" t="s">
        <v>15</v>
      </c>
      <c r="E83" s="11">
        <f t="shared" si="13"/>
        <v>0</v>
      </c>
      <c r="F83" s="126">
        <v>0</v>
      </c>
      <c r="G83" s="127"/>
      <c r="H83" s="127"/>
      <c r="I83" s="127"/>
      <c r="J83" s="128"/>
      <c r="K83" s="11">
        <v>0</v>
      </c>
      <c r="L83" s="11">
        <v>0</v>
      </c>
      <c r="M83" s="11">
        <v>0</v>
      </c>
      <c r="N83" s="11">
        <v>0</v>
      </c>
      <c r="O83" s="125"/>
    </row>
    <row r="84" spans="1:15" ht="23.25" customHeight="1" x14ac:dyDescent="0.3">
      <c r="A84" s="122" t="s">
        <v>24</v>
      </c>
      <c r="B84" s="123" t="s">
        <v>67</v>
      </c>
      <c r="C84" s="122" t="s">
        <v>365</v>
      </c>
      <c r="D84" s="13" t="s">
        <v>8</v>
      </c>
      <c r="E84" s="11">
        <f t="shared" si="13"/>
        <v>1059134.3199999998</v>
      </c>
      <c r="F84" s="126">
        <f>'Строительство и реконструкция'!L144</f>
        <v>253528.5</v>
      </c>
      <c r="G84" s="127"/>
      <c r="H84" s="127"/>
      <c r="I84" s="127"/>
      <c r="J84" s="128"/>
      <c r="K84" s="11">
        <f>'Строительство и реконструкция'!M144</f>
        <v>348355.2</v>
      </c>
      <c r="L84" s="11">
        <f>'Строительство и реконструкция'!N144</f>
        <v>367279.12</v>
      </c>
      <c r="M84" s="11">
        <f>'Строительство и реконструкция'!O144</f>
        <v>89971.5</v>
      </c>
      <c r="N84" s="11">
        <f>'Строительство и реконструкция'!P144</f>
        <v>0</v>
      </c>
      <c r="O84" s="125" t="s">
        <v>433</v>
      </c>
    </row>
    <row r="85" spans="1:15" ht="36" customHeight="1" x14ac:dyDescent="0.3">
      <c r="A85" s="122"/>
      <c r="B85" s="123"/>
      <c r="C85" s="122"/>
      <c r="D85" s="13" t="s">
        <v>10</v>
      </c>
      <c r="E85" s="11">
        <f t="shared" ref="E85:E86" si="19">F85+K85+L85+M85+N85</f>
        <v>668395.05999999994</v>
      </c>
      <c r="F85" s="126">
        <f>'Строительство и реконструкция'!L145</f>
        <v>157104.72</v>
      </c>
      <c r="G85" s="127"/>
      <c r="H85" s="127"/>
      <c r="I85" s="127"/>
      <c r="J85" s="128"/>
      <c r="K85" s="11">
        <f>'Строительство и реконструкция'!M145</f>
        <v>227643</v>
      </c>
      <c r="L85" s="11">
        <f>'Строительство и реконструкция'!N145</f>
        <v>227685.06999999998</v>
      </c>
      <c r="M85" s="11">
        <f>'Строительство и реконструкция'!O145</f>
        <v>55962.27</v>
      </c>
      <c r="N85" s="11">
        <f>'Строительство и реконструкция'!P145</f>
        <v>0</v>
      </c>
      <c r="O85" s="125"/>
    </row>
    <row r="86" spans="1:15" ht="36.75" customHeight="1" x14ac:dyDescent="0.3">
      <c r="A86" s="122"/>
      <c r="B86" s="123"/>
      <c r="C86" s="122"/>
      <c r="D86" s="13" t="s">
        <v>18</v>
      </c>
      <c r="E86" s="11">
        <f t="shared" si="19"/>
        <v>390739.26</v>
      </c>
      <c r="F86" s="126">
        <f>'Строительство и реконструкция'!L146</f>
        <v>96423.78</v>
      </c>
      <c r="G86" s="127"/>
      <c r="H86" s="127"/>
      <c r="I86" s="127"/>
      <c r="J86" s="128"/>
      <c r="K86" s="11">
        <f>'Строительство и реконструкция'!M146</f>
        <v>120712.2</v>
      </c>
      <c r="L86" s="11">
        <f>'Строительство и реконструкция'!N146</f>
        <v>139594.05000000002</v>
      </c>
      <c r="M86" s="11">
        <f>'Строительство и реконструкция'!O146</f>
        <v>34009.230000000003</v>
      </c>
      <c r="N86" s="11">
        <f>'Строительство и реконструкция'!P146</f>
        <v>0</v>
      </c>
      <c r="O86" s="125"/>
    </row>
    <row r="87" spans="1:15" ht="21.75" customHeight="1" x14ac:dyDescent="0.3">
      <c r="A87" s="122"/>
      <c r="B87" s="123" t="s">
        <v>209</v>
      </c>
      <c r="C87" s="129" t="s">
        <v>83</v>
      </c>
      <c r="D87" s="129" t="s">
        <v>83</v>
      </c>
      <c r="E87" s="121" t="s">
        <v>84</v>
      </c>
      <c r="F87" s="120" t="s">
        <v>361</v>
      </c>
      <c r="G87" s="126" t="s">
        <v>215</v>
      </c>
      <c r="H87" s="127"/>
      <c r="I87" s="127"/>
      <c r="J87" s="128"/>
      <c r="K87" s="121" t="s">
        <v>87</v>
      </c>
      <c r="L87" s="130" t="s">
        <v>362</v>
      </c>
      <c r="M87" s="120" t="s">
        <v>364</v>
      </c>
      <c r="N87" s="118" t="s">
        <v>363</v>
      </c>
      <c r="O87" s="125"/>
    </row>
    <row r="88" spans="1:15" ht="21" customHeight="1" x14ac:dyDescent="0.3">
      <c r="A88" s="122"/>
      <c r="B88" s="123"/>
      <c r="C88" s="129"/>
      <c r="D88" s="129"/>
      <c r="E88" s="121"/>
      <c r="F88" s="121"/>
      <c r="G88" s="19" t="s">
        <v>210</v>
      </c>
      <c r="H88" s="19" t="s">
        <v>211</v>
      </c>
      <c r="I88" s="19" t="s">
        <v>212</v>
      </c>
      <c r="J88" s="19" t="s">
        <v>213</v>
      </c>
      <c r="K88" s="121"/>
      <c r="L88" s="119"/>
      <c r="M88" s="121"/>
      <c r="N88" s="119"/>
      <c r="O88" s="125"/>
    </row>
    <row r="89" spans="1:15" ht="22.5" customHeight="1" x14ac:dyDescent="0.3">
      <c r="A89" s="122"/>
      <c r="B89" s="123"/>
      <c r="C89" s="129"/>
      <c r="D89" s="129"/>
      <c r="E89" s="15">
        <f>F89+K89+L89+M89+N89</f>
        <v>7</v>
      </c>
      <c r="F89" s="15">
        <v>0</v>
      </c>
      <c r="G89" s="15">
        <v>0</v>
      </c>
      <c r="H89" s="15">
        <v>0</v>
      </c>
      <c r="I89" s="15">
        <v>0</v>
      </c>
      <c r="J89" s="15">
        <v>0</v>
      </c>
      <c r="K89" s="15">
        <v>1</v>
      </c>
      <c r="L89" s="15">
        <v>5</v>
      </c>
      <c r="M89" s="15">
        <v>1</v>
      </c>
      <c r="N89" s="15">
        <v>0</v>
      </c>
      <c r="O89" s="125"/>
    </row>
    <row r="90" spans="1:15" ht="30" customHeight="1" x14ac:dyDescent="0.3">
      <c r="A90" s="122" t="s">
        <v>25</v>
      </c>
      <c r="B90" s="123" t="s">
        <v>199</v>
      </c>
      <c r="C90" s="122" t="s">
        <v>365</v>
      </c>
      <c r="D90" s="13" t="s">
        <v>8</v>
      </c>
      <c r="E90" s="11">
        <f t="shared" ref="E90:E92" si="20">F90+K90+L90+M90+N90</f>
        <v>0</v>
      </c>
      <c r="F90" s="126">
        <f>F91+F92</f>
        <v>0</v>
      </c>
      <c r="G90" s="127"/>
      <c r="H90" s="127"/>
      <c r="I90" s="127"/>
      <c r="J90" s="128"/>
      <c r="K90" s="11">
        <f>K91+K92</f>
        <v>0</v>
      </c>
      <c r="L90" s="11">
        <f>L91+L92</f>
        <v>0</v>
      </c>
      <c r="M90" s="12">
        <f>M91+M92</f>
        <v>0</v>
      </c>
      <c r="N90" s="11">
        <f>N91+N92</f>
        <v>0</v>
      </c>
      <c r="O90" s="125" t="s">
        <v>430</v>
      </c>
    </row>
    <row r="91" spans="1:15" ht="39" customHeight="1" x14ac:dyDescent="0.3">
      <c r="A91" s="122"/>
      <c r="B91" s="123"/>
      <c r="C91" s="122"/>
      <c r="D91" s="13" t="s">
        <v>10</v>
      </c>
      <c r="E91" s="11">
        <f t="shared" si="20"/>
        <v>0</v>
      </c>
      <c r="F91" s="126">
        <v>0</v>
      </c>
      <c r="G91" s="127"/>
      <c r="H91" s="127"/>
      <c r="I91" s="127"/>
      <c r="J91" s="128"/>
      <c r="K91" s="11">
        <v>0</v>
      </c>
      <c r="L91" s="11">
        <v>0</v>
      </c>
      <c r="M91" s="12">
        <v>0</v>
      </c>
      <c r="N91" s="11">
        <v>0</v>
      </c>
      <c r="O91" s="125"/>
    </row>
    <row r="92" spans="1:15" ht="39" customHeight="1" x14ac:dyDescent="0.3">
      <c r="A92" s="122"/>
      <c r="B92" s="123"/>
      <c r="C92" s="122"/>
      <c r="D92" s="13" t="s">
        <v>11</v>
      </c>
      <c r="E92" s="11">
        <f t="shared" si="20"/>
        <v>0</v>
      </c>
      <c r="F92" s="126">
        <v>0</v>
      </c>
      <c r="G92" s="127"/>
      <c r="H92" s="127"/>
      <c r="I92" s="127"/>
      <c r="J92" s="128"/>
      <c r="K92" s="11">
        <v>0</v>
      </c>
      <c r="L92" s="11">
        <v>0</v>
      </c>
      <c r="M92" s="12">
        <v>0</v>
      </c>
      <c r="N92" s="11">
        <v>0</v>
      </c>
      <c r="O92" s="125"/>
    </row>
    <row r="93" spans="1:15" ht="28.5" customHeight="1" x14ac:dyDescent="0.3">
      <c r="A93" s="122"/>
      <c r="B93" s="123" t="s">
        <v>366</v>
      </c>
      <c r="C93" s="129" t="s">
        <v>83</v>
      </c>
      <c r="D93" s="129" t="s">
        <v>83</v>
      </c>
      <c r="E93" s="121" t="s">
        <v>84</v>
      </c>
      <c r="F93" s="120" t="s">
        <v>361</v>
      </c>
      <c r="G93" s="126" t="s">
        <v>215</v>
      </c>
      <c r="H93" s="127"/>
      <c r="I93" s="127"/>
      <c r="J93" s="128"/>
      <c r="K93" s="121" t="s">
        <v>87</v>
      </c>
      <c r="L93" s="130" t="s">
        <v>362</v>
      </c>
      <c r="M93" s="120" t="s">
        <v>364</v>
      </c>
      <c r="N93" s="118" t="s">
        <v>363</v>
      </c>
      <c r="O93" s="125"/>
    </row>
    <row r="94" spans="1:15" ht="24" customHeight="1" x14ac:dyDescent="0.3">
      <c r="A94" s="122"/>
      <c r="B94" s="123"/>
      <c r="C94" s="129"/>
      <c r="D94" s="129"/>
      <c r="E94" s="121"/>
      <c r="F94" s="121"/>
      <c r="G94" s="19" t="s">
        <v>210</v>
      </c>
      <c r="H94" s="19" t="s">
        <v>211</v>
      </c>
      <c r="I94" s="19" t="s">
        <v>212</v>
      </c>
      <c r="J94" s="19" t="s">
        <v>213</v>
      </c>
      <c r="K94" s="121"/>
      <c r="L94" s="119"/>
      <c r="M94" s="121"/>
      <c r="N94" s="119"/>
      <c r="O94" s="125"/>
    </row>
    <row r="95" spans="1:15" ht="30" customHeight="1" x14ac:dyDescent="0.3">
      <c r="A95" s="122"/>
      <c r="B95" s="123"/>
      <c r="C95" s="129"/>
      <c r="D95" s="129"/>
      <c r="E95" s="15">
        <f>F95+K95+L95+M95+N95</f>
        <v>0</v>
      </c>
      <c r="F95" s="15">
        <v>0</v>
      </c>
      <c r="G95" s="15">
        <v>0</v>
      </c>
      <c r="H95" s="15">
        <v>0</v>
      </c>
      <c r="I95" s="15">
        <v>0</v>
      </c>
      <c r="J95" s="15">
        <v>0</v>
      </c>
      <c r="K95" s="15">
        <v>0</v>
      </c>
      <c r="L95" s="15">
        <v>0</v>
      </c>
      <c r="M95" s="15">
        <v>0</v>
      </c>
      <c r="N95" s="15">
        <v>0</v>
      </c>
      <c r="O95" s="125"/>
    </row>
    <row r="96" spans="1:15" ht="24.75" customHeight="1" x14ac:dyDescent="0.3">
      <c r="A96" s="122" t="s">
        <v>526</v>
      </c>
      <c r="B96" s="123" t="s">
        <v>546</v>
      </c>
      <c r="C96" s="122" t="s">
        <v>365</v>
      </c>
      <c r="D96" s="13" t="s">
        <v>8</v>
      </c>
      <c r="E96" s="14">
        <f t="shared" ref="E96:E98" si="21">F96+K96+L96+M96+N96</f>
        <v>0</v>
      </c>
      <c r="F96" s="121">
        <f>F97+F98</f>
        <v>0</v>
      </c>
      <c r="G96" s="121"/>
      <c r="H96" s="121"/>
      <c r="I96" s="121"/>
      <c r="J96" s="121"/>
      <c r="K96" s="14">
        <f>K97+K98</f>
        <v>0</v>
      </c>
      <c r="L96" s="14">
        <f>L97+L98</f>
        <v>0</v>
      </c>
      <c r="M96" s="14">
        <f>M97+M98</f>
        <v>0</v>
      </c>
      <c r="N96" s="14">
        <f>N97+N98</f>
        <v>0</v>
      </c>
      <c r="O96" s="125" t="s">
        <v>430</v>
      </c>
    </row>
    <row r="97" spans="1:15" ht="39" customHeight="1" x14ac:dyDescent="0.3">
      <c r="A97" s="122"/>
      <c r="B97" s="123"/>
      <c r="C97" s="122"/>
      <c r="D97" s="13" t="s">
        <v>10</v>
      </c>
      <c r="E97" s="14">
        <f t="shared" si="21"/>
        <v>0</v>
      </c>
      <c r="F97" s="121">
        <v>0</v>
      </c>
      <c r="G97" s="121"/>
      <c r="H97" s="121"/>
      <c r="I97" s="121"/>
      <c r="J97" s="121"/>
      <c r="K97" s="14">
        <v>0</v>
      </c>
      <c r="L97" s="14">
        <v>0</v>
      </c>
      <c r="M97" s="14">
        <v>0</v>
      </c>
      <c r="N97" s="14">
        <v>0</v>
      </c>
      <c r="O97" s="125"/>
    </row>
    <row r="98" spans="1:15" ht="39" customHeight="1" x14ac:dyDescent="0.3">
      <c r="A98" s="122"/>
      <c r="B98" s="123"/>
      <c r="C98" s="122"/>
      <c r="D98" s="13" t="s">
        <v>11</v>
      </c>
      <c r="E98" s="14">
        <f t="shared" si="21"/>
        <v>0</v>
      </c>
      <c r="F98" s="121">
        <v>0</v>
      </c>
      <c r="G98" s="121"/>
      <c r="H98" s="121"/>
      <c r="I98" s="121"/>
      <c r="J98" s="121"/>
      <c r="K98" s="14">
        <v>0</v>
      </c>
      <c r="L98" s="14">
        <v>0</v>
      </c>
      <c r="M98" s="14">
        <v>0</v>
      </c>
      <c r="N98" s="14">
        <v>0</v>
      </c>
      <c r="O98" s="125"/>
    </row>
    <row r="99" spans="1:15" ht="28.5" customHeight="1" x14ac:dyDescent="0.3">
      <c r="A99" s="122"/>
      <c r="B99" s="123" t="s">
        <v>547</v>
      </c>
      <c r="C99" s="129" t="s">
        <v>83</v>
      </c>
      <c r="D99" s="129" t="s">
        <v>83</v>
      </c>
      <c r="E99" s="121" t="s">
        <v>84</v>
      </c>
      <c r="F99" s="120" t="s">
        <v>361</v>
      </c>
      <c r="G99" s="121" t="s">
        <v>215</v>
      </c>
      <c r="H99" s="121"/>
      <c r="I99" s="121"/>
      <c r="J99" s="121"/>
      <c r="K99" s="121" t="s">
        <v>87</v>
      </c>
      <c r="L99" s="120" t="s">
        <v>362</v>
      </c>
      <c r="M99" s="120" t="s">
        <v>364</v>
      </c>
      <c r="N99" s="121" t="s">
        <v>363</v>
      </c>
      <c r="O99" s="125"/>
    </row>
    <row r="100" spans="1:15" ht="24" customHeight="1" x14ac:dyDescent="0.3">
      <c r="A100" s="122"/>
      <c r="B100" s="123"/>
      <c r="C100" s="129"/>
      <c r="D100" s="129"/>
      <c r="E100" s="121"/>
      <c r="F100" s="121"/>
      <c r="G100" s="14" t="s">
        <v>210</v>
      </c>
      <c r="H100" s="14" t="s">
        <v>211</v>
      </c>
      <c r="I100" s="14" t="s">
        <v>212</v>
      </c>
      <c r="J100" s="14" t="s">
        <v>213</v>
      </c>
      <c r="K100" s="121"/>
      <c r="L100" s="121"/>
      <c r="M100" s="121"/>
      <c r="N100" s="121"/>
      <c r="O100" s="125"/>
    </row>
    <row r="101" spans="1:15" ht="30" customHeight="1" x14ac:dyDescent="0.3">
      <c r="A101" s="122"/>
      <c r="B101" s="123"/>
      <c r="C101" s="129"/>
      <c r="D101" s="129"/>
      <c r="E101" s="15">
        <f>F101+K101+L101+M101+N101</f>
        <v>0</v>
      </c>
      <c r="F101" s="15">
        <v>0</v>
      </c>
      <c r="G101" s="15">
        <v>0</v>
      </c>
      <c r="H101" s="15">
        <v>0</v>
      </c>
      <c r="I101" s="15">
        <v>0</v>
      </c>
      <c r="J101" s="15">
        <v>0</v>
      </c>
      <c r="K101" s="15">
        <v>0</v>
      </c>
      <c r="L101" s="15">
        <v>0</v>
      </c>
      <c r="M101" s="15">
        <v>0</v>
      </c>
      <c r="N101" s="15">
        <v>0</v>
      </c>
      <c r="O101" s="125"/>
    </row>
    <row r="102" spans="1:15" ht="26.25" customHeight="1" x14ac:dyDescent="0.3">
      <c r="A102" s="122" t="s">
        <v>26</v>
      </c>
      <c r="B102" s="123" t="s">
        <v>438</v>
      </c>
      <c r="C102" s="122" t="s">
        <v>365</v>
      </c>
      <c r="D102" s="13" t="s">
        <v>8</v>
      </c>
      <c r="E102" s="14">
        <f t="shared" ref="E102:E109" si="22">F102+K102+L102+M102+N102</f>
        <v>0</v>
      </c>
      <c r="F102" s="121">
        <f t="shared" ref="F102" si="23">F103+F104</f>
        <v>0</v>
      </c>
      <c r="G102" s="121"/>
      <c r="H102" s="121"/>
      <c r="I102" s="121"/>
      <c r="J102" s="121"/>
      <c r="K102" s="14">
        <f>K103+K104</f>
        <v>0</v>
      </c>
      <c r="L102" s="14">
        <f t="shared" ref="L102:M102" si="24">L103+L104</f>
        <v>0</v>
      </c>
      <c r="M102" s="14">
        <f t="shared" si="24"/>
        <v>0</v>
      </c>
      <c r="N102" s="14">
        <f t="shared" ref="N102" si="25">N103+N104</f>
        <v>0</v>
      </c>
      <c r="O102" s="125"/>
    </row>
    <row r="103" spans="1:15" ht="39" customHeight="1" x14ac:dyDescent="0.3">
      <c r="A103" s="122"/>
      <c r="B103" s="123"/>
      <c r="C103" s="122"/>
      <c r="D103" s="13" t="s">
        <v>10</v>
      </c>
      <c r="E103" s="14">
        <f t="shared" si="22"/>
        <v>0</v>
      </c>
      <c r="F103" s="121">
        <v>0</v>
      </c>
      <c r="G103" s="121"/>
      <c r="H103" s="121"/>
      <c r="I103" s="121"/>
      <c r="J103" s="121"/>
      <c r="K103" s="14">
        <v>0</v>
      </c>
      <c r="L103" s="14">
        <v>0</v>
      </c>
      <c r="M103" s="14">
        <v>0</v>
      </c>
      <c r="N103" s="14">
        <v>0</v>
      </c>
      <c r="O103" s="125"/>
    </row>
    <row r="104" spans="1:15" ht="39" customHeight="1" x14ac:dyDescent="0.3">
      <c r="A104" s="122"/>
      <c r="B104" s="123"/>
      <c r="C104" s="122"/>
      <c r="D104" s="13" t="s">
        <v>11</v>
      </c>
      <c r="E104" s="14">
        <f t="shared" si="22"/>
        <v>0</v>
      </c>
      <c r="F104" s="121">
        <v>0</v>
      </c>
      <c r="G104" s="121"/>
      <c r="H104" s="121"/>
      <c r="I104" s="121"/>
      <c r="J104" s="121"/>
      <c r="K104" s="14">
        <v>0</v>
      </c>
      <c r="L104" s="14">
        <v>0</v>
      </c>
      <c r="M104" s="14">
        <v>0</v>
      </c>
      <c r="N104" s="14">
        <v>0</v>
      </c>
      <c r="O104" s="125"/>
    </row>
    <row r="105" spans="1:15" ht="30" customHeight="1" x14ac:dyDescent="0.3">
      <c r="A105" s="122"/>
      <c r="B105" s="123"/>
      <c r="C105" s="122"/>
      <c r="D105" s="13" t="s">
        <v>12</v>
      </c>
      <c r="E105" s="14">
        <f t="shared" si="22"/>
        <v>0</v>
      </c>
      <c r="F105" s="121">
        <v>0</v>
      </c>
      <c r="G105" s="121"/>
      <c r="H105" s="121"/>
      <c r="I105" s="121"/>
      <c r="J105" s="121"/>
      <c r="K105" s="14">
        <v>0</v>
      </c>
      <c r="L105" s="14">
        <v>0</v>
      </c>
      <c r="M105" s="14">
        <v>0</v>
      </c>
      <c r="N105" s="14">
        <v>0</v>
      </c>
      <c r="O105" s="125"/>
    </row>
    <row r="106" spans="1:15" ht="27.75" customHeight="1" x14ac:dyDescent="0.3">
      <c r="A106" s="164" t="s">
        <v>27</v>
      </c>
      <c r="B106" s="123" t="s">
        <v>318</v>
      </c>
      <c r="C106" s="122" t="s">
        <v>365</v>
      </c>
      <c r="D106" s="13" t="s">
        <v>8</v>
      </c>
      <c r="E106" s="11">
        <f t="shared" si="22"/>
        <v>0</v>
      </c>
      <c r="F106" s="121">
        <f t="shared" ref="F106" si="26">F107+F108</f>
        <v>0</v>
      </c>
      <c r="G106" s="121"/>
      <c r="H106" s="121"/>
      <c r="I106" s="121"/>
      <c r="J106" s="121"/>
      <c r="K106" s="11">
        <f>K107+K108</f>
        <v>0</v>
      </c>
      <c r="L106" s="11">
        <f t="shared" ref="L106:M106" si="27">L107+L108</f>
        <v>0</v>
      </c>
      <c r="M106" s="11">
        <f t="shared" si="27"/>
        <v>0</v>
      </c>
      <c r="N106" s="11">
        <f t="shared" ref="N106" si="28">N107+N108</f>
        <v>0</v>
      </c>
      <c r="O106" s="132" t="s">
        <v>430</v>
      </c>
    </row>
    <row r="107" spans="1:15" ht="36" customHeight="1" x14ac:dyDescent="0.3">
      <c r="A107" s="165"/>
      <c r="B107" s="123"/>
      <c r="C107" s="122"/>
      <c r="D107" s="13" t="s">
        <v>10</v>
      </c>
      <c r="E107" s="11">
        <f t="shared" si="22"/>
        <v>0</v>
      </c>
      <c r="F107" s="121">
        <v>0</v>
      </c>
      <c r="G107" s="121"/>
      <c r="H107" s="121"/>
      <c r="I107" s="121"/>
      <c r="J107" s="121"/>
      <c r="K107" s="11">
        <v>0</v>
      </c>
      <c r="L107" s="11">
        <v>0</v>
      </c>
      <c r="M107" s="11">
        <v>0</v>
      </c>
      <c r="N107" s="11">
        <v>0</v>
      </c>
      <c r="O107" s="133"/>
    </row>
    <row r="108" spans="1:15" ht="38.25" customHeight="1" x14ac:dyDescent="0.3">
      <c r="A108" s="165"/>
      <c r="B108" s="123"/>
      <c r="C108" s="122"/>
      <c r="D108" s="13" t="s">
        <v>11</v>
      </c>
      <c r="E108" s="11">
        <f t="shared" si="22"/>
        <v>0</v>
      </c>
      <c r="F108" s="121">
        <v>0</v>
      </c>
      <c r="G108" s="121"/>
      <c r="H108" s="121"/>
      <c r="I108" s="121"/>
      <c r="J108" s="121"/>
      <c r="K108" s="11">
        <v>0</v>
      </c>
      <c r="L108" s="11">
        <v>0</v>
      </c>
      <c r="M108" s="11">
        <v>0</v>
      </c>
      <c r="N108" s="11">
        <v>0</v>
      </c>
      <c r="O108" s="133"/>
    </row>
    <row r="109" spans="1:15" ht="26.25" customHeight="1" x14ac:dyDescent="0.3">
      <c r="A109" s="165"/>
      <c r="B109" s="123"/>
      <c r="C109" s="122"/>
      <c r="D109" s="13" t="s">
        <v>12</v>
      </c>
      <c r="E109" s="11">
        <f t="shared" si="22"/>
        <v>0</v>
      </c>
      <c r="F109" s="121">
        <v>0</v>
      </c>
      <c r="G109" s="121"/>
      <c r="H109" s="121"/>
      <c r="I109" s="121"/>
      <c r="J109" s="121"/>
      <c r="K109" s="11">
        <v>0</v>
      </c>
      <c r="L109" s="11">
        <v>0</v>
      </c>
      <c r="M109" s="11">
        <v>0</v>
      </c>
      <c r="N109" s="11">
        <v>0</v>
      </c>
      <c r="O109" s="133"/>
    </row>
    <row r="110" spans="1:15" ht="23.25" customHeight="1" x14ac:dyDescent="0.3">
      <c r="A110" s="165"/>
      <c r="B110" s="123" t="s">
        <v>328</v>
      </c>
      <c r="C110" s="129" t="s">
        <v>83</v>
      </c>
      <c r="D110" s="129" t="s">
        <v>83</v>
      </c>
      <c r="E110" s="121" t="s">
        <v>84</v>
      </c>
      <c r="F110" s="120" t="s">
        <v>361</v>
      </c>
      <c r="G110" s="121" t="s">
        <v>215</v>
      </c>
      <c r="H110" s="121"/>
      <c r="I110" s="121"/>
      <c r="J110" s="121"/>
      <c r="K110" s="121" t="s">
        <v>87</v>
      </c>
      <c r="L110" s="120" t="s">
        <v>362</v>
      </c>
      <c r="M110" s="120" t="s">
        <v>364</v>
      </c>
      <c r="N110" s="121" t="s">
        <v>363</v>
      </c>
      <c r="O110" s="133"/>
    </row>
    <row r="111" spans="1:15" ht="23.25" customHeight="1" x14ac:dyDescent="0.3">
      <c r="A111" s="165"/>
      <c r="B111" s="123"/>
      <c r="C111" s="129"/>
      <c r="D111" s="129"/>
      <c r="E111" s="121"/>
      <c r="F111" s="121"/>
      <c r="G111" s="11" t="s">
        <v>210</v>
      </c>
      <c r="H111" s="11" t="s">
        <v>211</v>
      </c>
      <c r="I111" s="11" t="s">
        <v>212</v>
      </c>
      <c r="J111" s="11" t="s">
        <v>213</v>
      </c>
      <c r="K111" s="121"/>
      <c r="L111" s="121"/>
      <c r="M111" s="121"/>
      <c r="N111" s="121"/>
      <c r="O111" s="133"/>
    </row>
    <row r="112" spans="1:15" ht="42" customHeight="1" x14ac:dyDescent="0.3">
      <c r="A112" s="166"/>
      <c r="B112" s="123"/>
      <c r="C112" s="129"/>
      <c r="D112" s="129"/>
      <c r="E112" s="15">
        <f>F112+K112+L112+M112+N112</f>
        <v>0</v>
      </c>
      <c r="F112" s="15">
        <v>0</v>
      </c>
      <c r="G112" s="15">
        <v>0</v>
      </c>
      <c r="H112" s="15">
        <v>0</v>
      </c>
      <c r="I112" s="15">
        <v>0</v>
      </c>
      <c r="J112" s="15">
        <v>0</v>
      </c>
      <c r="K112" s="15">
        <v>0</v>
      </c>
      <c r="L112" s="15">
        <v>0</v>
      </c>
      <c r="M112" s="15">
        <v>0</v>
      </c>
      <c r="N112" s="15">
        <v>0</v>
      </c>
      <c r="O112" s="134"/>
    </row>
    <row r="113" spans="1:15" ht="39.75" customHeight="1" x14ac:dyDescent="0.3">
      <c r="A113" s="144"/>
      <c r="B113" s="151" t="s">
        <v>562</v>
      </c>
      <c r="C113" s="142"/>
      <c r="D113" s="16" t="s">
        <v>200</v>
      </c>
      <c r="E113" s="17">
        <f>F113+K113+L113+M113+N113</f>
        <v>4535948.0200000005</v>
      </c>
      <c r="F113" s="156">
        <f>SUM(F114:F117)</f>
        <v>3185563.67</v>
      </c>
      <c r="G113" s="156"/>
      <c r="H113" s="156"/>
      <c r="I113" s="156"/>
      <c r="J113" s="156"/>
      <c r="K113" s="17">
        <f>SUM(K114:K117)</f>
        <v>798451.78</v>
      </c>
      <c r="L113" s="17">
        <f t="shared" ref="L113:N113" si="29">SUM(L114:L117)</f>
        <v>461961.06999999995</v>
      </c>
      <c r="M113" s="17">
        <f>SUM(M114:M117)</f>
        <v>89971.5</v>
      </c>
      <c r="N113" s="17">
        <f t="shared" si="29"/>
        <v>0</v>
      </c>
      <c r="O113" s="122"/>
    </row>
    <row r="114" spans="1:15" ht="35.25" customHeight="1" x14ac:dyDescent="0.3">
      <c r="A114" s="144"/>
      <c r="B114" s="151"/>
      <c r="C114" s="142"/>
      <c r="D114" s="16" t="s">
        <v>9</v>
      </c>
      <c r="E114" s="17">
        <f t="shared" ref="E114:E117" si="30">F114+K114+L114+M114+N114</f>
        <v>0</v>
      </c>
      <c r="F114" s="156">
        <f>F48</f>
        <v>0</v>
      </c>
      <c r="G114" s="156"/>
      <c r="H114" s="156"/>
      <c r="I114" s="156"/>
      <c r="J114" s="156"/>
      <c r="K114" s="17">
        <f>K48</f>
        <v>0</v>
      </c>
      <c r="L114" s="17">
        <f>L48</f>
        <v>0</v>
      </c>
      <c r="M114" s="17">
        <f>M48</f>
        <v>0</v>
      </c>
      <c r="N114" s="17">
        <f>N48</f>
        <v>0</v>
      </c>
      <c r="O114" s="122"/>
    </row>
    <row r="115" spans="1:15" ht="35.25" customHeight="1" x14ac:dyDescent="0.3">
      <c r="A115" s="144"/>
      <c r="B115" s="151"/>
      <c r="C115" s="142"/>
      <c r="D115" s="16" t="s">
        <v>10</v>
      </c>
      <c r="E115" s="17">
        <f t="shared" si="30"/>
        <v>3579450.11</v>
      </c>
      <c r="F115" s="156">
        <f>F81+F49</f>
        <v>2688472.23</v>
      </c>
      <c r="G115" s="156"/>
      <c r="H115" s="156"/>
      <c r="I115" s="156"/>
      <c r="J115" s="156"/>
      <c r="K115" s="17">
        <f t="shared" ref="K115:N116" si="31">K81+K49</f>
        <v>548154.32999999996</v>
      </c>
      <c r="L115" s="17">
        <f t="shared" si="31"/>
        <v>286861.27999999997</v>
      </c>
      <c r="M115" s="17">
        <f t="shared" si="31"/>
        <v>55962.27</v>
      </c>
      <c r="N115" s="17">
        <f t="shared" si="31"/>
        <v>0</v>
      </c>
      <c r="O115" s="122"/>
    </row>
    <row r="116" spans="1:15" ht="37.5" customHeight="1" x14ac:dyDescent="0.3">
      <c r="A116" s="144"/>
      <c r="B116" s="151"/>
      <c r="C116" s="142"/>
      <c r="D116" s="16" t="s">
        <v>18</v>
      </c>
      <c r="E116" s="17">
        <f t="shared" si="30"/>
        <v>956497.91000000015</v>
      </c>
      <c r="F116" s="156">
        <f>F82+F50</f>
        <v>497091.44000000006</v>
      </c>
      <c r="G116" s="156"/>
      <c r="H116" s="156"/>
      <c r="I116" s="156"/>
      <c r="J116" s="156"/>
      <c r="K116" s="17">
        <f t="shared" si="31"/>
        <v>250297.45</v>
      </c>
      <c r="L116" s="17">
        <f t="shared" si="31"/>
        <v>175099.79</v>
      </c>
      <c r="M116" s="17">
        <f t="shared" si="31"/>
        <v>34009.230000000003</v>
      </c>
      <c r="N116" s="17">
        <f t="shared" si="31"/>
        <v>0</v>
      </c>
      <c r="O116" s="122"/>
    </row>
    <row r="117" spans="1:15" ht="34.5" customHeight="1" x14ac:dyDescent="0.3">
      <c r="A117" s="144"/>
      <c r="B117" s="151"/>
      <c r="C117" s="142"/>
      <c r="D117" s="16" t="s">
        <v>15</v>
      </c>
      <c r="E117" s="17">
        <f t="shared" si="30"/>
        <v>0</v>
      </c>
      <c r="F117" s="156">
        <f>F83</f>
        <v>0</v>
      </c>
      <c r="G117" s="156"/>
      <c r="H117" s="156"/>
      <c r="I117" s="156"/>
      <c r="J117" s="156"/>
      <c r="K117" s="17">
        <f>K83</f>
        <v>0</v>
      </c>
      <c r="L117" s="17">
        <f>L83</f>
        <v>0</v>
      </c>
      <c r="M117" s="17">
        <f>M83</f>
        <v>0</v>
      </c>
      <c r="N117" s="17">
        <f>N83</f>
        <v>0</v>
      </c>
      <c r="O117" s="122"/>
    </row>
    <row r="118" spans="1:15" s="2" customFormat="1" ht="31.5" customHeight="1" x14ac:dyDescent="0.25">
      <c r="A118" s="177" t="s">
        <v>108</v>
      </c>
      <c r="B118" s="177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</row>
    <row r="119" spans="1:15" s="2" customFormat="1" ht="36" customHeight="1" x14ac:dyDescent="0.25">
      <c r="A119" s="122" t="s">
        <v>6</v>
      </c>
      <c r="B119" s="123" t="s">
        <v>68</v>
      </c>
      <c r="C119" s="122" t="s">
        <v>365</v>
      </c>
      <c r="D119" s="13" t="s">
        <v>14</v>
      </c>
      <c r="E119" s="20">
        <f>F119+K119+L119+M119+N119</f>
        <v>1150312.90814</v>
      </c>
      <c r="F119" s="120">
        <f>F123+F130+F136+F142+F148+F154+F160</f>
        <v>677319.64503000001</v>
      </c>
      <c r="G119" s="120"/>
      <c r="H119" s="120"/>
      <c r="I119" s="120"/>
      <c r="J119" s="120"/>
      <c r="K119" s="20">
        <f>K123+K130+K136+K142+K148+K154+K160</f>
        <v>472993.26310999994</v>
      </c>
      <c r="L119" s="20">
        <f>L123+L130+L136+L142+L148+L154</f>
        <v>0</v>
      </c>
      <c r="M119" s="20">
        <f>M123+M130+M136+M142+M148+M154</f>
        <v>0</v>
      </c>
      <c r="N119" s="20">
        <f t="shared" ref="N119" si="32">N123+N130+N136+N142</f>
        <v>0</v>
      </c>
      <c r="O119" s="125"/>
    </row>
    <row r="120" spans="1:15" s="2" customFormat="1" ht="36" customHeight="1" x14ac:dyDescent="0.25">
      <c r="A120" s="122"/>
      <c r="B120" s="123"/>
      <c r="C120" s="122"/>
      <c r="D120" s="13" t="s">
        <v>10</v>
      </c>
      <c r="E120" s="20">
        <f>F120+K120+L120+M120+N120</f>
        <v>667191.24</v>
      </c>
      <c r="F120" s="120">
        <f>F124+F131+F137+F143+F149+F155+F161</f>
        <v>393365.53</v>
      </c>
      <c r="G120" s="120"/>
      <c r="H120" s="120"/>
      <c r="I120" s="120"/>
      <c r="J120" s="120"/>
      <c r="K120" s="20">
        <f>K124+K131+K137+K143+K149+K155+K161</f>
        <v>273825.70999999996</v>
      </c>
      <c r="L120" s="20">
        <f t="shared" ref="L120:L121" si="33">L124+L131+L137+L143+L149+L155</f>
        <v>0</v>
      </c>
      <c r="M120" s="20">
        <f>M124+M131+M137+M143+M149+M155</f>
        <v>0</v>
      </c>
      <c r="N120" s="20">
        <f t="shared" ref="N120:N121" si="34">N124+N131+N137+N143</f>
        <v>0</v>
      </c>
      <c r="O120" s="125"/>
    </row>
    <row r="121" spans="1:15" s="2" customFormat="1" ht="36" customHeight="1" x14ac:dyDescent="0.25">
      <c r="A121" s="122"/>
      <c r="B121" s="123"/>
      <c r="C121" s="122"/>
      <c r="D121" s="13" t="s">
        <v>18</v>
      </c>
      <c r="E121" s="20">
        <f>F121+K121+L121+M121+N121</f>
        <v>483121.66813999997</v>
      </c>
      <c r="F121" s="120">
        <f>F125+F132+F138+F144+F150+F156+F162</f>
        <v>283954.11502999999</v>
      </c>
      <c r="G121" s="120"/>
      <c r="H121" s="120"/>
      <c r="I121" s="120"/>
      <c r="J121" s="120"/>
      <c r="K121" s="20">
        <f>K125+K132+K138+K144+K150+K154+K160</f>
        <v>199167.55311000001</v>
      </c>
      <c r="L121" s="20">
        <f t="shared" si="33"/>
        <v>0</v>
      </c>
      <c r="M121" s="20">
        <f>M125+M132+M138+M144+M150+M156</f>
        <v>0</v>
      </c>
      <c r="N121" s="20">
        <f t="shared" si="34"/>
        <v>0</v>
      </c>
      <c r="O121" s="125"/>
    </row>
    <row r="122" spans="1:15" s="2" customFormat="1" ht="28.5" customHeight="1" x14ac:dyDescent="0.25">
      <c r="A122" s="122"/>
      <c r="B122" s="123"/>
      <c r="C122" s="122"/>
      <c r="D122" s="13" t="s">
        <v>12</v>
      </c>
      <c r="E122" s="20">
        <f t="shared" ref="E122:E126" si="35">F122+K122+L122+M122+N122</f>
        <v>0</v>
      </c>
      <c r="F122" s="120">
        <f t="shared" ref="F122" si="36">F126</f>
        <v>0</v>
      </c>
      <c r="G122" s="120"/>
      <c r="H122" s="120"/>
      <c r="I122" s="120"/>
      <c r="J122" s="120"/>
      <c r="K122" s="20">
        <f t="shared" ref="K122:N122" si="37">K126</f>
        <v>0</v>
      </c>
      <c r="L122" s="20">
        <f t="shared" si="37"/>
        <v>0</v>
      </c>
      <c r="M122" s="20">
        <f t="shared" si="37"/>
        <v>0</v>
      </c>
      <c r="N122" s="20">
        <f t="shared" si="37"/>
        <v>0</v>
      </c>
      <c r="O122" s="125"/>
    </row>
    <row r="123" spans="1:15" s="2" customFormat="1" ht="33.75" customHeight="1" x14ac:dyDescent="0.25">
      <c r="A123" s="122" t="s">
        <v>13</v>
      </c>
      <c r="B123" s="123" t="s">
        <v>179</v>
      </c>
      <c r="C123" s="122" t="s">
        <v>365</v>
      </c>
      <c r="D123" s="13" t="s">
        <v>14</v>
      </c>
      <c r="E123" s="20">
        <f t="shared" si="35"/>
        <v>65195.889999999992</v>
      </c>
      <c r="F123" s="135">
        <f>'Строительство и реконструкция'!L155</f>
        <v>65195.889999999992</v>
      </c>
      <c r="G123" s="136"/>
      <c r="H123" s="136"/>
      <c r="I123" s="136"/>
      <c r="J123" s="137"/>
      <c r="K123" s="20">
        <v>0</v>
      </c>
      <c r="L123" s="20">
        <v>0</v>
      </c>
      <c r="M123" s="21">
        <v>0</v>
      </c>
      <c r="N123" s="20">
        <v>0</v>
      </c>
      <c r="O123" s="125" t="s">
        <v>433</v>
      </c>
    </row>
    <row r="124" spans="1:15" s="2" customFormat="1" ht="33.75" customHeight="1" x14ac:dyDescent="0.25">
      <c r="A124" s="122"/>
      <c r="B124" s="123"/>
      <c r="C124" s="122"/>
      <c r="D124" s="13" t="s">
        <v>10</v>
      </c>
      <c r="E124" s="20">
        <f t="shared" si="35"/>
        <v>40037.72</v>
      </c>
      <c r="F124" s="135">
        <f>'Строительство и реконструкция'!L156</f>
        <v>40037.72</v>
      </c>
      <c r="G124" s="136"/>
      <c r="H124" s="136"/>
      <c r="I124" s="136"/>
      <c r="J124" s="137"/>
      <c r="K124" s="20">
        <v>0</v>
      </c>
      <c r="L124" s="20">
        <v>0</v>
      </c>
      <c r="M124" s="21">
        <v>0</v>
      </c>
      <c r="N124" s="20">
        <v>0</v>
      </c>
      <c r="O124" s="125"/>
    </row>
    <row r="125" spans="1:15" s="2" customFormat="1" ht="33.75" customHeight="1" x14ac:dyDescent="0.25">
      <c r="A125" s="122"/>
      <c r="B125" s="123"/>
      <c r="C125" s="122"/>
      <c r="D125" s="13" t="s">
        <v>18</v>
      </c>
      <c r="E125" s="20">
        <f t="shared" si="35"/>
        <v>25158.17</v>
      </c>
      <c r="F125" s="135">
        <f>'Строительство и реконструкция'!L157</f>
        <v>25158.17</v>
      </c>
      <c r="G125" s="136"/>
      <c r="H125" s="136"/>
      <c r="I125" s="136"/>
      <c r="J125" s="137"/>
      <c r="K125" s="20">
        <v>0</v>
      </c>
      <c r="L125" s="20">
        <v>0</v>
      </c>
      <c r="M125" s="21">
        <v>0</v>
      </c>
      <c r="N125" s="20">
        <v>0</v>
      </c>
      <c r="O125" s="125"/>
    </row>
    <row r="126" spans="1:15" s="2" customFormat="1" ht="26.25" customHeight="1" x14ac:dyDescent="0.25">
      <c r="A126" s="122"/>
      <c r="B126" s="123"/>
      <c r="C126" s="122"/>
      <c r="D126" s="13" t="s">
        <v>12</v>
      </c>
      <c r="E126" s="20">
        <f t="shared" si="35"/>
        <v>0</v>
      </c>
      <c r="F126" s="135">
        <v>0</v>
      </c>
      <c r="G126" s="136"/>
      <c r="H126" s="136"/>
      <c r="I126" s="136"/>
      <c r="J126" s="137"/>
      <c r="K126" s="20">
        <v>0</v>
      </c>
      <c r="L126" s="20">
        <v>0</v>
      </c>
      <c r="M126" s="21">
        <v>0</v>
      </c>
      <c r="N126" s="20">
        <v>0</v>
      </c>
      <c r="O126" s="125"/>
    </row>
    <row r="127" spans="1:15" ht="23.25" customHeight="1" x14ac:dyDescent="0.3">
      <c r="A127" s="122"/>
      <c r="B127" s="123" t="s">
        <v>201</v>
      </c>
      <c r="C127" s="129" t="s">
        <v>83</v>
      </c>
      <c r="D127" s="129" t="s">
        <v>83</v>
      </c>
      <c r="E127" s="121" t="s">
        <v>84</v>
      </c>
      <c r="F127" s="120" t="s">
        <v>361</v>
      </c>
      <c r="G127" s="126" t="s">
        <v>215</v>
      </c>
      <c r="H127" s="127"/>
      <c r="I127" s="127"/>
      <c r="J127" s="128"/>
      <c r="K127" s="121" t="s">
        <v>87</v>
      </c>
      <c r="L127" s="130" t="s">
        <v>362</v>
      </c>
      <c r="M127" s="120" t="s">
        <v>364</v>
      </c>
      <c r="N127" s="118" t="s">
        <v>363</v>
      </c>
      <c r="O127" s="125"/>
    </row>
    <row r="128" spans="1:15" ht="23.25" customHeight="1" x14ac:dyDescent="0.3">
      <c r="A128" s="122"/>
      <c r="B128" s="123"/>
      <c r="C128" s="129"/>
      <c r="D128" s="129"/>
      <c r="E128" s="121"/>
      <c r="F128" s="121"/>
      <c r="G128" s="11" t="s">
        <v>210</v>
      </c>
      <c r="H128" s="11" t="s">
        <v>211</v>
      </c>
      <c r="I128" s="11" t="s">
        <v>212</v>
      </c>
      <c r="J128" s="11" t="s">
        <v>213</v>
      </c>
      <c r="K128" s="121"/>
      <c r="L128" s="119"/>
      <c r="M128" s="121"/>
      <c r="N128" s="119"/>
      <c r="O128" s="125"/>
    </row>
    <row r="129" spans="1:15" ht="27" customHeight="1" x14ac:dyDescent="0.3">
      <c r="A129" s="122"/>
      <c r="B129" s="123"/>
      <c r="C129" s="129"/>
      <c r="D129" s="129"/>
      <c r="E129" s="15">
        <f>F129+K129+L129+M129+N129</f>
        <v>2</v>
      </c>
      <c r="F129" s="15">
        <v>2</v>
      </c>
      <c r="G129" s="15">
        <v>0</v>
      </c>
      <c r="H129" s="15">
        <v>2</v>
      </c>
      <c r="I129" s="15">
        <v>0</v>
      </c>
      <c r="J129" s="15">
        <v>0</v>
      </c>
      <c r="K129" s="15">
        <v>0</v>
      </c>
      <c r="L129" s="15">
        <v>0</v>
      </c>
      <c r="M129" s="15">
        <v>0</v>
      </c>
      <c r="N129" s="15">
        <v>0</v>
      </c>
      <c r="O129" s="125"/>
    </row>
    <row r="130" spans="1:15" s="2" customFormat="1" ht="30" customHeight="1" x14ac:dyDescent="0.25">
      <c r="A130" s="122" t="s">
        <v>16</v>
      </c>
      <c r="B130" s="123" t="s">
        <v>69</v>
      </c>
      <c r="C130" s="125" t="s">
        <v>365</v>
      </c>
      <c r="D130" s="13" t="s">
        <v>14</v>
      </c>
      <c r="E130" s="20">
        <f>F130+K130+L130+M130+N130</f>
        <v>0</v>
      </c>
      <c r="F130" s="120">
        <f t="shared" ref="F130" si="38">F131+F132</f>
        <v>0</v>
      </c>
      <c r="G130" s="120"/>
      <c r="H130" s="120"/>
      <c r="I130" s="120"/>
      <c r="J130" s="120"/>
      <c r="K130" s="20">
        <f t="shared" ref="K130:N130" si="39">K131+K132</f>
        <v>0</v>
      </c>
      <c r="L130" s="20">
        <f t="shared" si="39"/>
        <v>0</v>
      </c>
      <c r="M130" s="20">
        <f t="shared" si="39"/>
        <v>0</v>
      </c>
      <c r="N130" s="20">
        <f t="shared" si="39"/>
        <v>0</v>
      </c>
      <c r="O130" s="125" t="s">
        <v>430</v>
      </c>
    </row>
    <row r="131" spans="1:15" s="2" customFormat="1" ht="36" customHeight="1" x14ac:dyDescent="0.25">
      <c r="A131" s="122"/>
      <c r="B131" s="123"/>
      <c r="C131" s="125"/>
      <c r="D131" s="13" t="s">
        <v>10</v>
      </c>
      <c r="E131" s="20">
        <f>F131+K131+L131+M131+N131</f>
        <v>0</v>
      </c>
      <c r="F131" s="120">
        <v>0</v>
      </c>
      <c r="G131" s="120"/>
      <c r="H131" s="120"/>
      <c r="I131" s="120"/>
      <c r="J131" s="120"/>
      <c r="K131" s="20">
        <v>0</v>
      </c>
      <c r="L131" s="20">
        <v>0</v>
      </c>
      <c r="M131" s="20">
        <v>0</v>
      </c>
      <c r="N131" s="20">
        <v>0</v>
      </c>
      <c r="O131" s="125"/>
    </row>
    <row r="132" spans="1:15" s="2" customFormat="1" ht="36" customHeight="1" x14ac:dyDescent="0.25">
      <c r="A132" s="122"/>
      <c r="B132" s="123"/>
      <c r="C132" s="125"/>
      <c r="D132" s="13" t="s">
        <v>18</v>
      </c>
      <c r="E132" s="20">
        <f>F132+K132+L132+M132+N132</f>
        <v>0</v>
      </c>
      <c r="F132" s="120">
        <v>0</v>
      </c>
      <c r="G132" s="120"/>
      <c r="H132" s="120"/>
      <c r="I132" s="120"/>
      <c r="J132" s="120"/>
      <c r="K132" s="20">
        <v>0</v>
      </c>
      <c r="L132" s="20">
        <v>0</v>
      </c>
      <c r="M132" s="20">
        <v>0</v>
      </c>
      <c r="N132" s="20">
        <v>0</v>
      </c>
      <c r="O132" s="125"/>
    </row>
    <row r="133" spans="1:15" ht="23.25" customHeight="1" x14ac:dyDescent="0.3">
      <c r="A133" s="122"/>
      <c r="B133" s="123" t="s">
        <v>202</v>
      </c>
      <c r="C133" s="129" t="s">
        <v>83</v>
      </c>
      <c r="D133" s="129" t="s">
        <v>83</v>
      </c>
      <c r="E133" s="121" t="s">
        <v>84</v>
      </c>
      <c r="F133" s="120" t="s">
        <v>361</v>
      </c>
      <c r="G133" s="121" t="s">
        <v>215</v>
      </c>
      <c r="H133" s="121"/>
      <c r="I133" s="121"/>
      <c r="J133" s="121"/>
      <c r="K133" s="121" t="s">
        <v>87</v>
      </c>
      <c r="L133" s="120" t="s">
        <v>362</v>
      </c>
      <c r="M133" s="120" t="s">
        <v>364</v>
      </c>
      <c r="N133" s="121" t="s">
        <v>363</v>
      </c>
      <c r="O133" s="125"/>
    </row>
    <row r="134" spans="1:15" ht="23.25" customHeight="1" x14ac:dyDescent="0.3">
      <c r="A134" s="122"/>
      <c r="B134" s="123"/>
      <c r="C134" s="129"/>
      <c r="D134" s="129"/>
      <c r="E134" s="121"/>
      <c r="F134" s="121"/>
      <c r="G134" s="14" t="s">
        <v>210</v>
      </c>
      <c r="H134" s="14" t="s">
        <v>211</v>
      </c>
      <c r="I134" s="14" t="s">
        <v>212</v>
      </c>
      <c r="J134" s="14" t="s">
        <v>213</v>
      </c>
      <c r="K134" s="121"/>
      <c r="L134" s="121"/>
      <c r="M134" s="121"/>
      <c r="N134" s="121"/>
      <c r="O134" s="125"/>
    </row>
    <row r="135" spans="1:15" ht="24.75" customHeight="1" x14ac:dyDescent="0.3">
      <c r="A135" s="122"/>
      <c r="B135" s="123"/>
      <c r="C135" s="129"/>
      <c r="D135" s="129"/>
      <c r="E135" s="15">
        <f>F135+K135+L135+M135+N135</f>
        <v>0</v>
      </c>
      <c r="F135" s="15">
        <v>0</v>
      </c>
      <c r="G135" s="15">
        <v>0</v>
      </c>
      <c r="H135" s="15">
        <v>0</v>
      </c>
      <c r="I135" s="15">
        <v>0</v>
      </c>
      <c r="J135" s="15">
        <v>0</v>
      </c>
      <c r="K135" s="15">
        <v>0</v>
      </c>
      <c r="L135" s="15">
        <v>0</v>
      </c>
      <c r="M135" s="15">
        <v>0</v>
      </c>
      <c r="N135" s="15">
        <v>0</v>
      </c>
      <c r="O135" s="125"/>
    </row>
    <row r="136" spans="1:15" s="2" customFormat="1" ht="39" customHeight="1" x14ac:dyDescent="0.25">
      <c r="A136" s="122" t="s">
        <v>21</v>
      </c>
      <c r="B136" s="123" t="s">
        <v>238</v>
      </c>
      <c r="C136" s="125" t="s">
        <v>365</v>
      </c>
      <c r="D136" s="13" t="s">
        <v>14</v>
      </c>
      <c r="E136" s="20">
        <f t="shared" ref="E136:E138" si="40">F136+K136+L136+M136+N136</f>
        <v>0</v>
      </c>
      <c r="F136" s="120">
        <v>0</v>
      </c>
      <c r="G136" s="120"/>
      <c r="H136" s="120"/>
      <c r="I136" s="120"/>
      <c r="J136" s="120"/>
      <c r="K136" s="20">
        <v>0</v>
      </c>
      <c r="L136" s="20">
        <v>0</v>
      </c>
      <c r="M136" s="20">
        <v>0</v>
      </c>
      <c r="N136" s="20">
        <v>0</v>
      </c>
      <c r="O136" s="125" t="s">
        <v>430</v>
      </c>
    </row>
    <row r="137" spans="1:15" s="2" customFormat="1" ht="39" customHeight="1" x14ac:dyDescent="0.25">
      <c r="A137" s="122"/>
      <c r="B137" s="123"/>
      <c r="C137" s="125"/>
      <c r="D137" s="13" t="s">
        <v>10</v>
      </c>
      <c r="E137" s="20">
        <f t="shared" si="40"/>
        <v>0</v>
      </c>
      <c r="F137" s="120">
        <v>0</v>
      </c>
      <c r="G137" s="120"/>
      <c r="H137" s="120"/>
      <c r="I137" s="120"/>
      <c r="J137" s="120"/>
      <c r="K137" s="20">
        <v>0</v>
      </c>
      <c r="L137" s="20">
        <v>0</v>
      </c>
      <c r="M137" s="20">
        <v>0</v>
      </c>
      <c r="N137" s="20">
        <v>0</v>
      </c>
      <c r="O137" s="125"/>
    </row>
    <row r="138" spans="1:15" s="2" customFormat="1" ht="49.5" customHeight="1" x14ac:dyDescent="0.25">
      <c r="A138" s="122"/>
      <c r="B138" s="123"/>
      <c r="C138" s="125"/>
      <c r="D138" s="13" t="s">
        <v>18</v>
      </c>
      <c r="E138" s="20">
        <f t="shared" si="40"/>
        <v>0</v>
      </c>
      <c r="F138" s="120">
        <v>0</v>
      </c>
      <c r="G138" s="120"/>
      <c r="H138" s="120"/>
      <c r="I138" s="120"/>
      <c r="J138" s="120"/>
      <c r="K138" s="20">
        <v>0</v>
      </c>
      <c r="L138" s="20">
        <v>0</v>
      </c>
      <c r="M138" s="20">
        <v>0</v>
      </c>
      <c r="N138" s="20">
        <v>0</v>
      </c>
      <c r="O138" s="125"/>
    </row>
    <row r="139" spans="1:15" ht="23.25" customHeight="1" x14ac:dyDescent="0.3">
      <c r="A139" s="122"/>
      <c r="B139" s="123" t="s">
        <v>256</v>
      </c>
      <c r="C139" s="129" t="s">
        <v>83</v>
      </c>
      <c r="D139" s="129" t="s">
        <v>83</v>
      </c>
      <c r="E139" s="121" t="s">
        <v>84</v>
      </c>
      <c r="F139" s="120" t="s">
        <v>361</v>
      </c>
      <c r="G139" s="121" t="s">
        <v>215</v>
      </c>
      <c r="H139" s="121"/>
      <c r="I139" s="121"/>
      <c r="J139" s="121"/>
      <c r="K139" s="121" t="s">
        <v>87</v>
      </c>
      <c r="L139" s="120" t="s">
        <v>362</v>
      </c>
      <c r="M139" s="120" t="s">
        <v>364</v>
      </c>
      <c r="N139" s="121" t="s">
        <v>363</v>
      </c>
      <c r="O139" s="125"/>
    </row>
    <row r="140" spans="1:15" ht="23.25" customHeight="1" x14ac:dyDescent="0.3">
      <c r="A140" s="122"/>
      <c r="B140" s="123"/>
      <c r="C140" s="129"/>
      <c r="D140" s="129"/>
      <c r="E140" s="121"/>
      <c r="F140" s="121"/>
      <c r="G140" s="14" t="s">
        <v>210</v>
      </c>
      <c r="H140" s="14" t="s">
        <v>211</v>
      </c>
      <c r="I140" s="14" t="s">
        <v>212</v>
      </c>
      <c r="J140" s="14" t="s">
        <v>213</v>
      </c>
      <c r="K140" s="121"/>
      <c r="L140" s="121"/>
      <c r="M140" s="121"/>
      <c r="N140" s="121"/>
      <c r="O140" s="125"/>
    </row>
    <row r="141" spans="1:15" ht="24.75" customHeight="1" x14ac:dyDescent="0.3">
      <c r="A141" s="122"/>
      <c r="B141" s="123"/>
      <c r="C141" s="129"/>
      <c r="D141" s="129"/>
      <c r="E141" s="15">
        <f>F141+K141+L141+M141+N141</f>
        <v>0</v>
      </c>
      <c r="F141" s="15">
        <v>0</v>
      </c>
      <c r="G141" s="15">
        <v>0</v>
      </c>
      <c r="H141" s="15">
        <v>0</v>
      </c>
      <c r="I141" s="15">
        <v>0</v>
      </c>
      <c r="J141" s="15">
        <v>0</v>
      </c>
      <c r="K141" s="15">
        <v>0</v>
      </c>
      <c r="L141" s="15">
        <v>0</v>
      </c>
      <c r="M141" s="15">
        <v>0</v>
      </c>
      <c r="N141" s="15">
        <v>0</v>
      </c>
      <c r="O141" s="125"/>
    </row>
    <row r="142" spans="1:15" s="2" customFormat="1" ht="30" customHeight="1" x14ac:dyDescent="0.25">
      <c r="A142" s="122" t="s">
        <v>19</v>
      </c>
      <c r="B142" s="123" t="s">
        <v>237</v>
      </c>
      <c r="C142" s="125" t="s">
        <v>365</v>
      </c>
      <c r="D142" s="13" t="s">
        <v>14</v>
      </c>
      <c r="E142" s="20">
        <f t="shared" ref="E142:E144" si="41">F142+K142+L142+M142+N142</f>
        <v>0</v>
      </c>
      <c r="F142" s="120">
        <v>0</v>
      </c>
      <c r="G142" s="120"/>
      <c r="H142" s="120"/>
      <c r="I142" s="120"/>
      <c r="J142" s="120"/>
      <c r="K142" s="20">
        <v>0</v>
      </c>
      <c r="L142" s="20">
        <v>0</v>
      </c>
      <c r="M142" s="20">
        <v>0</v>
      </c>
      <c r="N142" s="20">
        <v>0</v>
      </c>
      <c r="O142" s="125" t="s">
        <v>433</v>
      </c>
    </row>
    <row r="143" spans="1:15" s="2" customFormat="1" ht="36" customHeight="1" x14ac:dyDescent="0.25">
      <c r="A143" s="122"/>
      <c r="B143" s="123"/>
      <c r="C143" s="125"/>
      <c r="D143" s="13" t="s">
        <v>10</v>
      </c>
      <c r="E143" s="20">
        <f t="shared" si="41"/>
        <v>0</v>
      </c>
      <c r="F143" s="120">
        <v>0</v>
      </c>
      <c r="G143" s="120"/>
      <c r="H143" s="120"/>
      <c r="I143" s="120"/>
      <c r="J143" s="120"/>
      <c r="K143" s="20">
        <v>0</v>
      </c>
      <c r="L143" s="20">
        <v>0</v>
      </c>
      <c r="M143" s="20">
        <v>0</v>
      </c>
      <c r="N143" s="20">
        <v>0</v>
      </c>
      <c r="O143" s="125"/>
    </row>
    <row r="144" spans="1:15" s="2" customFormat="1" ht="36" customHeight="1" x14ac:dyDescent="0.25">
      <c r="A144" s="122"/>
      <c r="B144" s="123"/>
      <c r="C144" s="125"/>
      <c r="D144" s="13" t="s">
        <v>18</v>
      </c>
      <c r="E144" s="20">
        <f t="shared" si="41"/>
        <v>0</v>
      </c>
      <c r="F144" s="120">
        <v>0</v>
      </c>
      <c r="G144" s="120"/>
      <c r="H144" s="120"/>
      <c r="I144" s="120"/>
      <c r="J144" s="120"/>
      <c r="K144" s="20">
        <v>0</v>
      </c>
      <c r="L144" s="20">
        <v>0</v>
      </c>
      <c r="M144" s="20">
        <v>0</v>
      </c>
      <c r="N144" s="20">
        <v>0</v>
      </c>
      <c r="O144" s="125"/>
    </row>
    <row r="145" spans="1:15" ht="23.25" customHeight="1" x14ac:dyDescent="0.3">
      <c r="A145" s="122"/>
      <c r="B145" s="123" t="s">
        <v>257</v>
      </c>
      <c r="C145" s="129" t="s">
        <v>83</v>
      </c>
      <c r="D145" s="129" t="s">
        <v>83</v>
      </c>
      <c r="E145" s="121" t="s">
        <v>84</v>
      </c>
      <c r="F145" s="120" t="s">
        <v>361</v>
      </c>
      <c r="G145" s="121" t="s">
        <v>215</v>
      </c>
      <c r="H145" s="121"/>
      <c r="I145" s="121"/>
      <c r="J145" s="121"/>
      <c r="K145" s="121" t="s">
        <v>87</v>
      </c>
      <c r="L145" s="120" t="s">
        <v>362</v>
      </c>
      <c r="M145" s="120" t="s">
        <v>364</v>
      </c>
      <c r="N145" s="121" t="s">
        <v>363</v>
      </c>
      <c r="O145" s="125"/>
    </row>
    <row r="146" spans="1:15" ht="23.25" customHeight="1" x14ac:dyDescent="0.3">
      <c r="A146" s="122"/>
      <c r="B146" s="123"/>
      <c r="C146" s="129"/>
      <c r="D146" s="129"/>
      <c r="E146" s="121"/>
      <c r="F146" s="121"/>
      <c r="G146" s="11" t="s">
        <v>210</v>
      </c>
      <c r="H146" s="11" t="s">
        <v>211</v>
      </c>
      <c r="I146" s="11" t="s">
        <v>212</v>
      </c>
      <c r="J146" s="11" t="s">
        <v>213</v>
      </c>
      <c r="K146" s="121"/>
      <c r="L146" s="121"/>
      <c r="M146" s="121"/>
      <c r="N146" s="121"/>
      <c r="O146" s="125"/>
    </row>
    <row r="147" spans="1:15" ht="24.75" customHeight="1" x14ac:dyDescent="0.3">
      <c r="A147" s="122"/>
      <c r="B147" s="123"/>
      <c r="C147" s="129"/>
      <c r="D147" s="129"/>
      <c r="E147" s="15">
        <f>F147+K147+L147+M147+N147</f>
        <v>0</v>
      </c>
      <c r="F147" s="15">
        <v>0</v>
      </c>
      <c r="G147" s="15">
        <v>0</v>
      </c>
      <c r="H147" s="15">
        <v>0</v>
      </c>
      <c r="I147" s="15">
        <v>0</v>
      </c>
      <c r="J147" s="15">
        <v>0</v>
      </c>
      <c r="K147" s="15">
        <v>0</v>
      </c>
      <c r="L147" s="15">
        <v>0</v>
      </c>
      <c r="M147" s="15">
        <v>0</v>
      </c>
      <c r="N147" s="15">
        <v>0</v>
      </c>
      <c r="O147" s="125"/>
    </row>
    <row r="148" spans="1:15" s="2" customFormat="1" ht="30" customHeight="1" x14ac:dyDescent="0.25">
      <c r="A148" s="122" t="s">
        <v>28</v>
      </c>
      <c r="B148" s="123" t="s">
        <v>333</v>
      </c>
      <c r="C148" s="125" t="s">
        <v>365</v>
      </c>
      <c r="D148" s="13" t="s">
        <v>14</v>
      </c>
      <c r="E148" s="20">
        <f t="shared" ref="E148:E149" si="42">F148+K148+L148+M148+N148</f>
        <v>1000183.72</v>
      </c>
      <c r="F148" s="120">
        <f>'Строительство и реконструкция'!L190</f>
        <v>563497.88</v>
      </c>
      <c r="G148" s="120"/>
      <c r="H148" s="120"/>
      <c r="I148" s="120"/>
      <c r="J148" s="120"/>
      <c r="K148" s="20">
        <f>'Строительство и реконструкция'!M190</f>
        <v>436685.83999999997</v>
      </c>
      <c r="L148" s="20">
        <f>'Строительство и реконструкция'!N190</f>
        <v>0</v>
      </c>
      <c r="M148" s="20">
        <f>'Строительство и реконструкция'!O190</f>
        <v>0</v>
      </c>
      <c r="N148" s="20">
        <f>'Строительство и реконструкция'!P190</f>
        <v>0</v>
      </c>
      <c r="O148" s="125" t="s">
        <v>433</v>
      </c>
    </row>
    <row r="149" spans="1:15" s="2" customFormat="1" ht="36" customHeight="1" x14ac:dyDescent="0.25">
      <c r="A149" s="122"/>
      <c r="B149" s="123"/>
      <c r="C149" s="125"/>
      <c r="D149" s="13" t="s">
        <v>10</v>
      </c>
      <c r="E149" s="20">
        <f t="shared" si="42"/>
        <v>622044.89999999991</v>
      </c>
      <c r="F149" s="120">
        <f>'Строительство и реконструкция'!L191</f>
        <v>348219.19</v>
      </c>
      <c r="G149" s="120"/>
      <c r="H149" s="120"/>
      <c r="I149" s="120"/>
      <c r="J149" s="120"/>
      <c r="K149" s="20">
        <f>'Строительство и реконструкция'!M191</f>
        <v>273825.70999999996</v>
      </c>
      <c r="L149" s="20">
        <f>'Строительство и реконструкция'!N191</f>
        <v>0</v>
      </c>
      <c r="M149" s="20">
        <f>'Строительство и реконструкция'!O191</f>
        <v>0</v>
      </c>
      <c r="N149" s="20">
        <f>'Строительство и реконструкция'!P191</f>
        <v>0</v>
      </c>
      <c r="O149" s="125"/>
    </row>
    <row r="150" spans="1:15" s="2" customFormat="1" ht="36" customHeight="1" x14ac:dyDescent="0.25">
      <c r="A150" s="122"/>
      <c r="B150" s="123"/>
      <c r="C150" s="125"/>
      <c r="D150" s="13" t="s">
        <v>18</v>
      </c>
      <c r="E150" s="20">
        <f>F150+K150+L150+M150+N150</f>
        <v>378138.82</v>
      </c>
      <c r="F150" s="120">
        <f>'Строительство и реконструкция'!L192</f>
        <v>215278.69</v>
      </c>
      <c r="G150" s="120"/>
      <c r="H150" s="120"/>
      <c r="I150" s="120"/>
      <c r="J150" s="120"/>
      <c r="K150" s="20">
        <f>'Строительство и реконструкция'!M192</f>
        <v>162860.13</v>
      </c>
      <c r="L150" s="20">
        <f>'Строительство и реконструкция'!N192</f>
        <v>0</v>
      </c>
      <c r="M150" s="20">
        <f>'Строительство и реконструкция'!O192</f>
        <v>0</v>
      </c>
      <c r="N150" s="20">
        <f>'Строительство и реконструкция'!P192</f>
        <v>0</v>
      </c>
      <c r="O150" s="125"/>
    </row>
    <row r="151" spans="1:15" ht="23.25" customHeight="1" x14ac:dyDescent="0.3">
      <c r="A151" s="122"/>
      <c r="B151" s="123" t="s">
        <v>255</v>
      </c>
      <c r="C151" s="129" t="s">
        <v>83</v>
      </c>
      <c r="D151" s="129" t="s">
        <v>83</v>
      </c>
      <c r="E151" s="121" t="s">
        <v>84</v>
      </c>
      <c r="F151" s="120" t="s">
        <v>361</v>
      </c>
      <c r="G151" s="121" t="s">
        <v>215</v>
      </c>
      <c r="H151" s="121"/>
      <c r="I151" s="121"/>
      <c r="J151" s="121"/>
      <c r="K151" s="121" t="s">
        <v>87</v>
      </c>
      <c r="L151" s="120" t="s">
        <v>362</v>
      </c>
      <c r="M151" s="120" t="s">
        <v>364</v>
      </c>
      <c r="N151" s="121" t="s">
        <v>363</v>
      </c>
      <c r="O151" s="125"/>
    </row>
    <row r="152" spans="1:15" ht="23.25" customHeight="1" x14ac:dyDescent="0.3">
      <c r="A152" s="122"/>
      <c r="B152" s="123"/>
      <c r="C152" s="129"/>
      <c r="D152" s="129"/>
      <c r="E152" s="121"/>
      <c r="F152" s="121"/>
      <c r="G152" s="11" t="s">
        <v>210</v>
      </c>
      <c r="H152" s="11" t="s">
        <v>211</v>
      </c>
      <c r="I152" s="11" t="s">
        <v>212</v>
      </c>
      <c r="J152" s="11" t="s">
        <v>213</v>
      </c>
      <c r="K152" s="121"/>
      <c r="L152" s="121"/>
      <c r="M152" s="121"/>
      <c r="N152" s="121"/>
      <c r="O152" s="125"/>
    </row>
    <row r="153" spans="1:15" ht="24.75" customHeight="1" x14ac:dyDescent="0.3">
      <c r="A153" s="122"/>
      <c r="B153" s="123"/>
      <c r="C153" s="129"/>
      <c r="D153" s="129"/>
      <c r="E153" s="15">
        <f>F153+K153+L153+M153+N153</f>
        <v>8</v>
      </c>
      <c r="F153" s="15">
        <f>G153+H153+I153+J153</f>
        <v>4</v>
      </c>
      <c r="G153" s="15">
        <v>0</v>
      </c>
      <c r="H153" s="15">
        <v>1</v>
      </c>
      <c r="I153" s="15">
        <v>0</v>
      </c>
      <c r="J153" s="15">
        <v>3</v>
      </c>
      <c r="K153" s="15">
        <v>4</v>
      </c>
      <c r="L153" s="15">
        <v>0</v>
      </c>
      <c r="M153" s="15">
        <v>0</v>
      </c>
      <c r="N153" s="15">
        <v>0</v>
      </c>
      <c r="O153" s="125"/>
    </row>
    <row r="154" spans="1:15" s="2" customFormat="1" ht="30" customHeight="1" x14ac:dyDescent="0.25">
      <c r="A154" s="122" t="s">
        <v>30</v>
      </c>
      <c r="B154" s="123" t="s">
        <v>311</v>
      </c>
      <c r="C154" s="125" t="s">
        <v>365</v>
      </c>
      <c r="D154" s="13" t="s">
        <v>14</v>
      </c>
      <c r="E154" s="20">
        <f t="shared" ref="E154:E156" si="43">F154+K154+L154+M154+N154</f>
        <v>10268.39</v>
      </c>
      <c r="F154" s="135">
        <f>'Капитальный ремонт'!F27</f>
        <v>10268.39</v>
      </c>
      <c r="G154" s="136"/>
      <c r="H154" s="136"/>
      <c r="I154" s="136"/>
      <c r="J154" s="137"/>
      <c r="K154" s="20">
        <v>0</v>
      </c>
      <c r="L154" s="20">
        <v>0</v>
      </c>
      <c r="M154" s="21">
        <v>0</v>
      </c>
      <c r="N154" s="20">
        <f>'Строительство и реконструкция'!P175</f>
        <v>0</v>
      </c>
      <c r="O154" s="125" t="s">
        <v>453</v>
      </c>
    </row>
    <row r="155" spans="1:15" s="2" customFormat="1" ht="36" customHeight="1" x14ac:dyDescent="0.25">
      <c r="A155" s="122"/>
      <c r="B155" s="123"/>
      <c r="C155" s="125"/>
      <c r="D155" s="13" t="s">
        <v>10</v>
      </c>
      <c r="E155" s="20">
        <f t="shared" si="43"/>
        <v>5108.6200000000008</v>
      </c>
      <c r="F155" s="135">
        <f>'Капитальный ремонт'!F28</f>
        <v>5108.6200000000008</v>
      </c>
      <c r="G155" s="136"/>
      <c r="H155" s="136"/>
      <c r="I155" s="136"/>
      <c r="J155" s="137"/>
      <c r="K155" s="20">
        <v>0</v>
      </c>
      <c r="L155" s="20">
        <v>0</v>
      </c>
      <c r="M155" s="21">
        <v>0</v>
      </c>
      <c r="N155" s="20">
        <f>'Строительство и реконструкция'!P176</f>
        <v>0</v>
      </c>
      <c r="O155" s="125"/>
    </row>
    <row r="156" spans="1:15" s="2" customFormat="1" ht="36" customHeight="1" x14ac:dyDescent="0.25">
      <c r="A156" s="122"/>
      <c r="B156" s="123"/>
      <c r="C156" s="125"/>
      <c r="D156" s="13" t="s">
        <v>18</v>
      </c>
      <c r="E156" s="20">
        <f t="shared" si="43"/>
        <v>5159.7699999999995</v>
      </c>
      <c r="F156" s="135">
        <f>'Капитальный ремонт'!F29</f>
        <v>5159.7699999999995</v>
      </c>
      <c r="G156" s="136"/>
      <c r="H156" s="136"/>
      <c r="I156" s="136"/>
      <c r="J156" s="137"/>
      <c r="K156" s="20">
        <v>0</v>
      </c>
      <c r="L156" s="20">
        <v>0</v>
      </c>
      <c r="M156" s="21">
        <v>0</v>
      </c>
      <c r="N156" s="20">
        <f>'Строительство и реконструкция'!P177</f>
        <v>0</v>
      </c>
      <c r="O156" s="125"/>
    </row>
    <row r="157" spans="1:15" ht="27.75" customHeight="1" x14ac:dyDescent="0.3">
      <c r="A157" s="122"/>
      <c r="B157" s="123" t="s">
        <v>314</v>
      </c>
      <c r="C157" s="129" t="s">
        <v>83</v>
      </c>
      <c r="D157" s="129" t="s">
        <v>83</v>
      </c>
      <c r="E157" s="121" t="s">
        <v>84</v>
      </c>
      <c r="F157" s="120" t="s">
        <v>361</v>
      </c>
      <c r="G157" s="126" t="s">
        <v>215</v>
      </c>
      <c r="H157" s="127"/>
      <c r="I157" s="127"/>
      <c r="J157" s="128"/>
      <c r="K157" s="121" t="s">
        <v>87</v>
      </c>
      <c r="L157" s="130" t="s">
        <v>362</v>
      </c>
      <c r="M157" s="120" t="s">
        <v>364</v>
      </c>
      <c r="N157" s="118" t="s">
        <v>363</v>
      </c>
      <c r="O157" s="125"/>
    </row>
    <row r="158" spans="1:15" ht="27.75" customHeight="1" x14ac:dyDescent="0.3">
      <c r="A158" s="122"/>
      <c r="B158" s="123"/>
      <c r="C158" s="129"/>
      <c r="D158" s="129"/>
      <c r="E158" s="121"/>
      <c r="F158" s="121"/>
      <c r="G158" s="11" t="s">
        <v>210</v>
      </c>
      <c r="H158" s="11" t="s">
        <v>211</v>
      </c>
      <c r="I158" s="11" t="s">
        <v>212</v>
      </c>
      <c r="J158" s="11" t="s">
        <v>213</v>
      </c>
      <c r="K158" s="121"/>
      <c r="L158" s="119"/>
      <c r="M158" s="121"/>
      <c r="N158" s="119"/>
      <c r="O158" s="125"/>
    </row>
    <row r="159" spans="1:15" ht="30.75" customHeight="1" x14ac:dyDescent="0.3">
      <c r="A159" s="122"/>
      <c r="B159" s="123"/>
      <c r="C159" s="129"/>
      <c r="D159" s="129"/>
      <c r="E159" s="15">
        <f>F159+K159+L159+M159+N159</f>
        <v>4</v>
      </c>
      <c r="F159" s="15">
        <f>G159+H159+I159+J159</f>
        <v>4</v>
      </c>
      <c r="G159" s="15">
        <v>0</v>
      </c>
      <c r="H159" s="15">
        <v>0</v>
      </c>
      <c r="I159" s="15">
        <v>0</v>
      </c>
      <c r="J159" s="15">
        <v>4</v>
      </c>
      <c r="K159" s="15">
        <v>0</v>
      </c>
      <c r="L159" s="15">
        <v>0</v>
      </c>
      <c r="M159" s="15">
        <v>0</v>
      </c>
      <c r="N159" s="15">
        <v>0</v>
      </c>
      <c r="O159" s="125"/>
    </row>
    <row r="160" spans="1:15" s="2" customFormat="1" ht="30" customHeight="1" x14ac:dyDescent="0.25">
      <c r="A160" s="164" t="s">
        <v>31</v>
      </c>
      <c r="B160" s="123" t="s">
        <v>390</v>
      </c>
      <c r="C160" s="125" t="s">
        <v>365</v>
      </c>
      <c r="D160" s="13" t="s">
        <v>14</v>
      </c>
      <c r="E160" s="20">
        <f>'Строительство и реконструкция'!K206</f>
        <v>74664.908140000014</v>
      </c>
      <c r="F160" s="135">
        <f>'Строительство и реконструкция'!L206</f>
        <v>38357.485030000003</v>
      </c>
      <c r="G160" s="136"/>
      <c r="H160" s="136"/>
      <c r="I160" s="136"/>
      <c r="J160" s="137"/>
      <c r="K160" s="20">
        <f>'Строительство и реконструкция'!M206</f>
        <v>36307.423110000003</v>
      </c>
      <c r="L160" s="20">
        <f>'Строительство и реконструкция'!N206</f>
        <v>0</v>
      </c>
      <c r="M160" s="20">
        <f>'Строительство и реконструкция'!O206</f>
        <v>0</v>
      </c>
      <c r="N160" s="20">
        <f>'Строительство и реконструкция'!P206</f>
        <v>0</v>
      </c>
      <c r="O160" s="132" t="s">
        <v>433</v>
      </c>
    </row>
    <row r="161" spans="1:15" s="2" customFormat="1" ht="36" customHeight="1" x14ac:dyDescent="0.25">
      <c r="A161" s="165"/>
      <c r="B161" s="123"/>
      <c r="C161" s="125"/>
      <c r="D161" s="13" t="s">
        <v>10</v>
      </c>
      <c r="E161" s="20">
        <f>'Строительство и реконструкция'!K207</f>
        <v>0</v>
      </c>
      <c r="F161" s="135">
        <f>'Строительство и реконструкция'!L207</f>
        <v>0</v>
      </c>
      <c r="G161" s="136"/>
      <c r="H161" s="136"/>
      <c r="I161" s="136"/>
      <c r="J161" s="137"/>
      <c r="K161" s="20">
        <f>'Строительство и реконструкция'!M207</f>
        <v>0</v>
      </c>
      <c r="L161" s="20">
        <f>'Строительство и реконструкция'!N207</f>
        <v>0</v>
      </c>
      <c r="M161" s="20">
        <f>'Строительство и реконструкция'!O207</f>
        <v>0</v>
      </c>
      <c r="N161" s="20">
        <f>'Строительство и реконструкция'!P207</f>
        <v>0</v>
      </c>
      <c r="O161" s="133"/>
    </row>
    <row r="162" spans="1:15" s="2" customFormat="1" ht="43.5" customHeight="1" x14ac:dyDescent="0.25">
      <c r="A162" s="166"/>
      <c r="B162" s="123"/>
      <c r="C162" s="125"/>
      <c r="D162" s="13" t="s">
        <v>18</v>
      </c>
      <c r="E162" s="20">
        <f>'Строительство и реконструкция'!K208</f>
        <v>74664.908140000014</v>
      </c>
      <c r="F162" s="135">
        <f>'Строительство и реконструкция'!L208</f>
        <v>38357.485030000003</v>
      </c>
      <c r="G162" s="136"/>
      <c r="H162" s="136"/>
      <c r="I162" s="136"/>
      <c r="J162" s="137"/>
      <c r="K162" s="20">
        <f>'Строительство и реконструкция'!M208</f>
        <v>36307.423110000003</v>
      </c>
      <c r="L162" s="20">
        <f>'Строительство и реконструкция'!N208</f>
        <v>0</v>
      </c>
      <c r="M162" s="20">
        <f>'Строительство и реконструкция'!O208</f>
        <v>0</v>
      </c>
      <c r="N162" s="20">
        <f>'Строительство и реконструкция'!P208</f>
        <v>0</v>
      </c>
      <c r="O162" s="134"/>
    </row>
    <row r="163" spans="1:15" s="2" customFormat="1" ht="36" customHeight="1" x14ac:dyDescent="0.25">
      <c r="A163" s="122" t="s">
        <v>22</v>
      </c>
      <c r="B163" s="123" t="s">
        <v>368</v>
      </c>
      <c r="C163" s="122" t="s">
        <v>365</v>
      </c>
      <c r="D163" s="13" t="s">
        <v>14</v>
      </c>
      <c r="E163" s="20">
        <f>F163+K163+L163+M163+N163</f>
        <v>3782997.6085599996</v>
      </c>
      <c r="F163" s="120">
        <f>F167+F174+F193+F200+F207+F186+F214+F221+F181</f>
        <v>2287623.3185599996</v>
      </c>
      <c r="G163" s="120"/>
      <c r="H163" s="120"/>
      <c r="I163" s="120"/>
      <c r="J163" s="120"/>
      <c r="K163" s="20">
        <f>K167+K174+K186+K214</f>
        <v>1199795.98</v>
      </c>
      <c r="L163" s="20">
        <f t="shared" ref="L163:N163" si="44">L167+L174+L186+L214</f>
        <v>295578.31</v>
      </c>
      <c r="M163" s="20">
        <f t="shared" si="44"/>
        <v>0</v>
      </c>
      <c r="N163" s="20">
        <f t="shared" si="44"/>
        <v>0</v>
      </c>
      <c r="O163" s="125"/>
    </row>
    <row r="164" spans="1:15" s="2" customFormat="1" ht="36" customHeight="1" x14ac:dyDescent="0.25">
      <c r="A164" s="122"/>
      <c r="B164" s="123"/>
      <c r="C164" s="122"/>
      <c r="D164" s="13" t="s">
        <v>10</v>
      </c>
      <c r="E164" s="20">
        <f t="shared" ref="E164:E170" si="45">F164+K164+L164+M164+N164</f>
        <v>2570916.2500000005</v>
      </c>
      <c r="F164" s="120">
        <f>F168+F175+F194+F201+F208+F187+F215</f>
        <v>1612807.1400000004</v>
      </c>
      <c r="G164" s="120"/>
      <c r="H164" s="120"/>
      <c r="I164" s="120"/>
      <c r="J164" s="120"/>
      <c r="K164" s="20">
        <f>K168+K175+K187+K215</f>
        <v>773480.3600000001</v>
      </c>
      <c r="L164" s="20">
        <f t="shared" ref="L164:N164" si="46">L168+L175+L187+L215</f>
        <v>184628.75</v>
      </c>
      <c r="M164" s="20">
        <f t="shared" si="46"/>
        <v>0</v>
      </c>
      <c r="N164" s="20">
        <f t="shared" si="46"/>
        <v>0</v>
      </c>
      <c r="O164" s="125"/>
    </row>
    <row r="165" spans="1:15" s="2" customFormat="1" ht="36" customHeight="1" x14ac:dyDescent="0.25">
      <c r="A165" s="122"/>
      <c r="B165" s="123"/>
      <c r="C165" s="122"/>
      <c r="D165" s="13" t="s">
        <v>18</v>
      </c>
      <c r="E165" s="20">
        <f t="shared" si="45"/>
        <v>1212081.3585600001</v>
      </c>
      <c r="F165" s="120">
        <f>F169+F176+F195+F202+F209+F188+F216+F222+F182</f>
        <v>674816.17855999991</v>
      </c>
      <c r="G165" s="120"/>
      <c r="H165" s="120"/>
      <c r="I165" s="120"/>
      <c r="J165" s="120"/>
      <c r="K165" s="20">
        <f>K169+K176+K188+K216</f>
        <v>426315.62</v>
      </c>
      <c r="L165" s="20">
        <f t="shared" ref="L165:N165" si="47">L169+L176+L188+L216</f>
        <v>110949.56</v>
      </c>
      <c r="M165" s="20">
        <f t="shared" si="47"/>
        <v>0</v>
      </c>
      <c r="N165" s="20">
        <f t="shared" si="47"/>
        <v>0</v>
      </c>
      <c r="O165" s="125"/>
    </row>
    <row r="166" spans="1:15" s="2" customFormat="1" ht="36" customHeight="1" x14ac:dyDescent="0.25">
      <c r="A166" s="122"/>
      <c r="B166" s="123"/>
      <c r="C166" s="122"/>
      <c r="D166" s="13" t="s">
        <v>12</v>
      </c>
      <c r="E166" s="20">
        <f t="shared" si="45"/>
        <v>0</v>
      </c>
      <c r="F166" s="120">
        <f t="shared" ref="F166" si="48">F170</f>
        <v>0</v>
      </c>
      <c r="G166" s="120"/>
      <c r="H166" s="120"/>
      <c r="I166" s="120"/>
      <c r="J166" s="120"/>
      <c r="K166" s="20">
        <f>K170+K177</f>
        <v>0</v>
      </c>
      <c r="L166" s="20">
        <f>L170+L177</f>
        <v>0</v>
      </c>
      <c r="M166" s="20">
        <f t="shared" ref="M166:N166" si="49">M170</f>
        <v>0</v>
      </c>
      <c r="N166" s="20">
        <f t="shared" si="49"/>
        <v>0</v>
      </c>
      <c r="O166" s="125"/>
    </row>
    <row r="167" spans="1:15" s="2" customFormat="1" ht="30" customHeight="1" x14ac:dyDescent="0.25">
      <c r="A167" s="122" t="s">
        <v>24</v>
      </c>
      <c r="B167" s="123" t="s">
        <v>70</v>
      </c>
      <c r="C167" s="122" t="s">
        <v>365</v>
      </c>
      <c r="D167" s="13" t="s">
        <v>14</v>
      </c>
      <c r="E167" s="20">
        <f t="shared" si="45"/>
        <v>2630861.2999999998</v>
      </c>
      <c r="F167" s="120">
        <f>'Строительство и реконструкция'!L249</f>
        <v>1150487.0099999998</v>
      </c>
      <c r="G167" s="120"/>
      <c r="H167" s="120"/>
      <c r="I167" s="120"/>
      <c r="J167" s="120"/>
      <c r="K167" s="20">
        <f>'Строительство и реконструкция'!M249</f>
        <v>1184795.98</v>
      </c>
      <c r="L167" s="20">
        <f>'Строительство и реконструкция'!N249</f>
        <v>295578.31</v>
      </c>
      <c r="M167" s="20">
        <f>'Строительство и реконструкция'!O249</f>
        <v>0</v>
      </c>
      <c r="N167" s="20">
        <f>'Строительство и реконструкция'!P249</f>
        <v>0</v>
      </c>
      <c r="O167" s="125" t="s">
        <v>434</v>
      </c>
    </row>
    <row r="168" spans="1:15" s="2" customFormat="1" ht="36" customHeight="1" x14ac:dyDescent="0.25">
      <c r="A168" s="122"/>
      <c r="B168" s="123"/>
      <c r="C168" s="122"/>
      <c r="D168" s="13" t="s">
        <v>10</v>
      </c>
      <c r="E168" s="20">
        <f t="shared" si="45"/>
        <v>1884844.0700000003</v>
      </c>
      <c r="F168" s="120">
        <f>'Строительство и реконструкция'!L250</f>
        <v>936094.9600000002</v>
      </c>
      <c r="G168" s="120"/>
      <c r="H168" s="120"/>
      <c r="I168" s="120"/>
      <c r="J168" s="120"/>
      <c r="K168" s="20">
        <f>'Строительство и реконструкция'!M250</f>
        <v>764120.3600000001</v>
      </c>
      <c r="L168" s="20">
        <f>'Строительство и реконструкция'!N250</f>
        <v>184628.75</v>
      </c>
      <c r="M168" s="20">
        <f>'Строительство и реконструкция'!O250</f>
        <v>0</v>
      </c>
      <c r="N168" s="20">
        <f>'Строительство и реконструкция'!P250</f>
        <v>0</v>
      </c>
      <c r="O168" s="125"/>
    </row>
    <row r="169" spans="1:15" s="2" customFormat="1" ht="36" customHeight="1" x14ac:dyDescent="0.25">
      <c r="A169" s="122"/>
      <c r="B169" s="123"/>
      <c r="C169" s="122"/>
      <c r="D169" s="13" t="s">
        <v>18</v>
      </c>
      <c r="E169" s="20">
        <f t="shared" si="45"/>
        <v>746017.23</v>
      </c>
      <c r="F169" s="120">
        <f>'Строительство и реконструкция'!L251</f>
        <v>214392.05</v>
      </c>
      <c r="G169" s="120"/>
      <c r="H169" s="120"/>
      <c r="I169" s="120"/>
      <c r="J169" s="120"/>
      <c r="K169" s="20">
        <f>'Строительство и реконструкция'!M251</f>
        <v>420675.62</v>
      </c>
      <c r="L169" s="20">
        <f>'Строительство и реконструкция'!N251</f>
        <v>110949.56</v>
      </c>
      <c r="M169" s="20">
        <f>'Строительство и реконструкция'!O251</f>
        <v>0</v>
      </c>
      <c r="N169" s="20">
        <f>'Строительство и реконструкция'!P251</f>
        <v>0</v>
      </c>
      <c r="O169" s="125"/>
    </row>
    <row r="170" spans="1:15" s="2" customFormat="1" ht="36" customHeight="1" x14ac:dyDescent="0.25">
      <c r="A170" s="122"/>
      <c r="B170" s="123"/>
      <c r="C170" s="122"/>
      <c r="D170" s="13" t="s">
        <v>12</v>
      </c>
      <c r="E170" s="20">
        <f t="shared" si="45"/>
        <v>0</v>
      </c>
      <c r="F170" s="120">
        <v>0</v>
      </c>
      <c r="G170" s="120"/>
      <c r="H170" s="120"/>
      <c r="I170" s="120"/>
      <c r="J170" s="120"/>
      <c r="K170" s="20">
        <v>0</v>
      </c>
      <c r="L170" s="20">
        <v>0</v>
      </c>
      <c r="M170" s="20">
        <v>0</v>
      </c>
      <c r="N170" s="20">
        <v>0</v>
      </c>
      <c r="O170" s="125"/>
    </row>
    <row r="171" spans="1:15" ht="18.75" customHeight="1" x14ac:dyDescent="0.3">
      <c r="A171" s="122"/>
      <c r="B171" s="123" t="s">
        <v>203</v>
      </c>
      <c r="C171" s="129" t="s">
        <v>83</v>
      </c>
      <c r="D171" s="129" t="s">
        <v>83</v>
      </c>
      <c r="E171" s="121" t="s">
        <v>84</v>
      </c>
      <c r="F171" s="120" t="s">
        <v>361</v>
      </c>
      <c r="G171" s="121" t="s">
        <v>215</v>
      </c>
      <c r="H171" s="121"/>
      <c r="I171" s="121"/>
      <c r="J171" s="121"/>
      <c r="K171" s="121" t="s">
        <v>87</v>
      </c>
      <c r="L171" s="120" t="s">
        <v>362</v>
      </c>
      <c r="M171" s="120" t="s">
        <v>364</v>
      </c>
      <c r="N171" s="121" t="s">
        <v>363</v>
      </c>
      <c r="O171" s="125"/>
    </row>
    <row r="172" spans="1:15" ht="18.75" customHeight="1" x14ac:dyDescent="0.3">
      <c r="A172" s="122"/>
      <c r="B172" s="123"/>
      <c r="C172" s="129"/>
      <c r="D172" s="129"/>
      <c r="E172" s="121"/>
      <c r="F172" s="121"/>
      <c r="G172" s="14" t="s">
        <v>210</v>
      </c>
      <c r="H172" s="14" t="s">
        <v>211</v>
      </c>
      <c r="I172" s="14" t="s">
        <v>212</v>
      </c>
      <c r="J172" s="14" t="s">
        <v>213</v>
      </c>
      <c r="K172" s="121"/>
      <c r="L172" s="121"/>
      <c r="M172" s="121"/>
      <c r="N172" s="121"/>
      <c r="O172" s="125"/>
    </row>
    <row r="173" spans="1:15" ht="35.25" customHeight="1" x14ac:dyDescent="0.3">
      <c r="A173" s="122"/>
      <c r="B173" s="123"/>
      <c r="C173" s="129"/>
      <c r="D173" s="129"/>
      <c r="E173" s="15">
        <f>F173+K173+L173+M173+N173</f>
        <v>10</v>
      </c>
      <c r="F173" s="15">
        <f>G173+H173+I173+J173</f>
        <v>5</v>
      </c>
      <c r="G173" s="15">
        <v>0</v>
      </c>
      <c r="H173" s="15">
        <v>0</v>
      </c>
      <c r="I173" s="15">
        <v>0</v>
      </c>
      <c r="J173" s="15">
        <v>5</v>
      </c>
      <c r="K173" s="15">
        <v>1</v>
      </c>
      <c r="L173" s="15">
        <v>4</v>
      </c>
      <c r="M173" s="15">
        <v>0</v>
      </c>
      <c r="N173" s="15">
        <v>0</v>
      </c>
      <c r="O173" s="125"/>
    </row>
    <row r="174" spans="1:15" s="2" customFormat="1" ht="33.75" customHeight="1" x14ac:dyDescent="0.25">
      <c r="A174" s="122" t="s">
        <v>25</v>
      </c>
      <c r="B174" s="123" t="s">
        <v>319</v>
      </c>
      <c r="C174" s="122" t="s">
        <v>365</v>
      </c>
      <c r="D174" s="13" t="s">
        <v>14</v>
      </c>
      <c r="E174" s="11">
        <f t="shared" ref="E174:E177" si="50">F174+K174+L174+M174+N174</f>
        <v>252460.68</v>
      </c>
      <c r="F174" s="121">
        <f>'Капитальный ремонт'!F43</f>
        <v>237460.68</v>
      </c>
      <c r="G174" s="121"/>
      <c r="H174" s="121"/>
      <c r="I174" s="121"/>
      <c r="J174" s="121"/>
      <c r="K174" s="11">
        <f>'Капитальный ремонт'!G43</f>
        <v>15000</v>
      </c>
      <c r="L174" s="11">
        <v>0</v>
      </c>
      <c r="M174" s="11">
        <v>0</v>
      </c>
      <c r="N174" s="11">
        <v>0</v>
      </c>
      <c r="O174" s="125" t="s">
        <v>432</v>
      </c>
    </row>
    <row r="175" spans="1:15" s="2" customFormat="1" ht="36" customHeight="1" x14ac:dyDescent="0.25">
      <c r="A175" s="122"/>
      <c r="B175" s="123"/>
      <c r="C175" s="122"/>
      <c r="D175" s="13" t="s">
        <v>10</v>
      </c>
      <c r="E175" s="11">
        <f t="shared" si="50"/>
        <v>157535.43000000002</v>
      </c>
      <c r="F175" s="121">
        <f>'Капитальный ремонт'!F44</f>
        <v>148175.43000000002</v>
      </c>
      <c r="G175" s="121"/>
      <c r="H175" s="121"/>
      <c r="I175" s="121"/>
      <c r="J175" s="121"/>
      <c r="K175" s="11">
        <f>'Капитальный ремонт'!G44</f>
        <v>9360</v>
      </c>
      <c r="L175" s="11">
        <v>0</v>
      </c>
      <c r="M175" s="11">
        <v>0</v>
      </c>
      <c r="N175" s="11">
        <v>0</v>
      </c>
      <c r="O175" s="125"/>
    </row>
    <row r="176" spans="1:15" s="2" customFormat="1" ht="36" customHeight="1" x14ac:dyDescent="0.25">
      <c r="A176" s="122"/>
      <c r="B176" s="123"/>
      <c r="C176" s="122"/>
      <c r="D176" s="13" t="s">
        <v>18</v>
      </c>
      <c r="E176" s="11">
        <f t="shared" si="50"/>
        <v>94925.249999999985</v>
      </c>
      <c r="F176" s="121">
        <f>'Капитальный ремонт'!F45</f>
        <v>89285.249999999985</v>
      </c>
      <c r="G176" s="121"/>
      <c r="H176" s="121"/>
      <c r="I176" s="121"/>
      <c r="J176" s="121"/>
      <c r="K176" s="11">
        <f>'Капитальный ремонт'!G45</f>
        <v>5640</v>
      </c>
      <c r="L176" s="11">
        <v>0</v>
      </c>
      <c r="M176" s="11">
        <v>0</v>
      </c>
      <c r="N176" s="11">
        <v>0</v>
      </c>
      <c r="O176" s="125"/>
    </row>
    <row r="177" spans="1:16" s="2" customFormat="1" ht="31.5" customHeight="1" x14ac:dyDescent="0.25">
      <c r="A177" s="122"/>
      <c r="B177" s="123"/>
      <c r="C177" s="122"/>
      <c r="D177" s="13" t="s">
        <v>12</v>
      </c>
      <c r="E177" s="11">
        <f t="shared" si="50"/>
        <v>0</v>
      </c>
      <c r="F177" s="121">
        <v>0</v>
      </c>
      <c r="G177" s="121"/>
      <c r="H177" s="121"/>
      <c r="I177" s="121"/>
      <c r="J177" s="121"/>
      <c r="K177" s="11">
        <v>0</v>
      </c>
      <c r="L177" s="11">
        <v>0</v>
      </c>
      <c r="M177" s="11">
        <v>0</v>
      </c>
      <c r="N177" s="11">
        <v>0</v>
      </c>
      <c r="O177" s="125"/>
    </row>
    <row r="178" spans="1:16" ht="23.25" customHeight="1" x14ac:dyDescent="0.3">
      <c r="A178" s="122"/>
      <c r="B178" s="123" t="s">
        <v>320</v>
      </c>
      <c r="C178" s="129" t="s">
        <v>83</v>
      </c>
      <c r="D178" s="129" t="s">
        <v>83</v>
      </c>
      <c r="E178" s="121" t="s">
        <v>84</v>
      </c>
      <c r="F178" s="120" t="s">
        <v>361</v>
      </c>
      <c r="G178" s="121" t="s">
        <v>215</v>
      </c>
      <c r="H178" s="121"/>
      <c r="I178" s="121"/>
      <c r="J178" s="121"/>
      <c r="K178" s="121" t="s">
        <v>87</v>
      </c>
      <c r="L178" s="120" t="s">
        <v>362</v>
      </c>
      <c r="M178" s="120" t="s">
        <v>364</v>
      </c>
      <c r="N178" s="121" t="s">
        <v>363</v>
      </c>
      <c r="O178" s="125"/>
    </row>
    <row r="179" spans="1:16" ht="15.75" customHeight="1" x14ac:dyDescent="0.3">
      <c r="A179" s="122"/>
      <c r="B179" s="123"/>
      <c r="C179" s="129"/>
      <c r="D179" s="129"/>
      <c r="E179" s="121"/>
      <c r="F179" s="121"/>
      <c r="G179" s="11" t="s">
        <v>210</v>
      </c>
      <c r="H179" s="11" t="s">
        <v>211</v>
      </c>
      <c r="I179" s="11" t="s">
        <v>212</v>
      </c>
      <c r="J179" s="11" t="s">
        <v>213</v>
      </c>
      <c r="K179" s="121"/>
      <c r="L179" s="121"/>
      <c r="M179" s="121"/>
      <c r="N179" s="121"/>
      <c r="O179" s="125"/>
      <c r="P179" s="138"/>
    </row>
    <row r="180" spans="1:16" ht="27.75" customHeight="1" x14ac:dyDescent="0.3">
      <c r="A180" s="122"/>
      <c r="B180" s="123"/>
      <c r="C180" s="129"/>
      <c r="D180" s="129"/>
      <c r="E180" s="15">
        <f>F180+K180+L180+M180+N180</f>
        <v>6</v>
      </c>
      <c r="F180" s="15">
        <f>G180+H180+I180+J180</f>
        <v>5</v>
      </c>
      <c r="G180" s="15">
        <v>0</v>
      </c>
      <c r="H180" s="15">
        <v>2</v>
      </c>
      <c r="I180" s="15">
        <v>1</v>
      </c>
      <c r="J180" s="15">
        <v>2</v>
      </c>
      <c r="K180" s="15">
        <v>1</v>
      </c>
      <c r="L180" s="15">
        <v>0</v>
      </c>
      <c r="M180" s="15">
        <v>0</v>
      </c>
      <c r="N180" s="15">
        <v>0</v>
      </c>
      <c r="O180" s="125"/>
      <c r="P180" s="138"/>
    </row>
    <row r="181" spans="1:16" ht="30" customHeight="1" x14ac:dyDescent="0.3">
      <c r="A181" s="122" t="s">
        <v>526</v>
      </c>
      <c r="B181" s="123" t="s">
        <v>527</v>
      </c>
      <c r="C181" s="122" t="s">
        <v>365</v>
      </c>
      <c r="D181" s="13" t="s">
        <v>8</v>
      </c>
      <c r="E181" s="11">
        <f>'Строительство и реконструкция'!K268</f>
        <v>34419</v>
      </c>
      <c r="F181" s="126">
        <f>'Строительство и реконструкция'!L268</f>
        <v>34419</v>
      </c>
      <c r="G181" s="127"/>
      <c r="H181" s="127"/>
      <c r="I181" s="127"/>
      <c r="J181" s="128"/>
      <c r="K181" s="11">
        <f>'Строительство и реконструкция'!M268</f>
        <v>0</v>
      </c>
      <c r="L181" s="11">
        <f>'Строительство и реконструкция'!N268</f>
        <v>0</v>
      </c>
      <c r="M181" s="11">
        <f>'Строительство и реконструкция'!O268</f>
        <v>0</v>
      </c>
      <c r="N181" s="11">
        <f>'Строительство и реконструкция'!P268</f>
        <v>0</v>
      </c>
      <c r="O181" s="125" t="s">
        <v>529</v>
      </c>
    </row>
    <row r="182" spans="1:16" ht="39" customHeight="1" x14ac:dyDescent="0.3">
      <c r="A182" s="122"/>
      <c r="B182" s="123"/>
      <c r="C182" s="122"/>
      <c r="D182" s="13" t="s">
        <v>11</v>
      </c>
      <c r="E182" s="11">
        <f>'Строительство и реконструкция'!K269</f>
        <v>34419</v>
      </c>
      <c r="F182" s="126">
        <f>'Строительство и реконструкция'!L269</f>
        <v>34419</v>
      </c>
      <c r="G182" s="127"/>
      <c r="H182" s="127"/>
      <c r="I182" s="127"/>
      <c r="J182" s="128"/>
      <c r="K182" s="11">
        <f>'Строительство и реконструкция'!M269</f>
        <v>0</v>
      </c>
      <c r="L182" s="11">
        <f>'Строительство и реконструкция'!N269</f>
        <v>0</v>
      </c>
      <c r="M182" s="11">
        <f>'Строительство и реконструкция'!O269</f>
        <v>0</v>
      </c>
      <c r="N182" s="11">
        <f>'Строительство и реконструкция'!P269</f>
        <v>0</v>
      </c>
      <c r="O182" s="125"/>
    </row>
    <row r="183" spans="1:16" ht="28.5" customHeight="1" x14ac:dyDescent="0.3">
      <c r="A183" s="122"/>
      <c r="B183" s="123" t="s">
        <v>528</v>
      </c>
      <c r="C183" s="129" t="s">
        <v>83</v>
      </c>
      <c r="D183" s="129" t="s">
        <v>83</v>
      </c>
      <c r="E183" s="121" t="s">
        <v>84</v>
      </c>
      <c r="F183" s="120" t="s">
        <v>361</v>
      </c>
      <c r="G183" s="126" t="s">
        <v>215</v>
      </c>
      <c r="H183" s="127"/>
      <c r="I183" s="127"/>
      <c r="J183" s="128"/>
      <c r="K183" s="121" t="s">
        <v>87</v>
      </c>
      <c r="L183" s="130" t="s">
        <v>362</v>
      </c>
      <c r="M183" s="120" t="s">
        <v>364</v>
      </c>
      <c r="N183" s="118" t="s">
        <v>363</v>
      </c>
      <c r="O183" s="125"/>
    </row>
    <row r="184" spans="1:16" ht="24" customHeight="1" x14ac:dyDescent="0.3">
      <c r="A184" s="122"/>
      <c r="B184" s="123"/>
      <c r="C184" s="129"/>
      <c r="D184" s="129"/>
      <c r="E184" s="121"/>
      <c r="F184" s="121"/>
      <c r="G184" s="19" t="s">
        <v>210</v>
      </c>
      <c r="H184" s="19" t="s">
        <v>211</v>
      </c>
      <c r="I184" s="19" t="s">
        <v>212</v>
      </c>
      <c r="J184" s="19" t="s">
        <v>213</v>
      </c>
      <c r="K184" s="121"/>
      <c r="L184" s="119"/>
      <c r="M184" s="121"/>
      <c r="N184" s="119"/>
      <c r="O184" s="125"/>
    </row>
    <row r="185" spans="1:16" ht="30" customHeight="1" x14ac:dyDescent="0.3">
      <c r="A185" s="122"/>
      <c r="B185" s="123"/>
      <c r="C185" s="129"/>
      <c r="D185" s="129"/>
      <c r="E185" s="15">
        <f>F185+K185+L185+M185+N185</f>
        <v>0</v>
      </c>
      <c r="F185" s="15">
        <v>0</v>
      </c>
      <c r="G185" s="15">
        <v>0</v>
      </c>
      <c r="H185" s="15">
        <v>0</v>
      </c>
      <c r="I185" s="15">
        <v>0</v>
      </c>
      <c r="J185" s="15">
        <v>0</v>
      </c>
      <c r="K185" s="15">
        <v>0</v>
      </c>
      <c r="L185" s="15">
        <v>0</v>
      </c>
      <c r="M185" s="15">
        <v>0</v>
      </c>
      <c r="N185" s="15">
        <v>0</v>
      </c>
      <c r="O185" s="125"/>
    </row>
    <row r="186" spans="1:16" s="2" customFormat="1" ht="28.5" customHeight="1" x14ac:dyDescent="0.25">
      <c r="A186" s="143" t="s">
        <v>77</v>
      </c>
      <c r="B186" s="123" t="s">
        <v>232</v>
      </c>
      <c r="C186" s="122" t="s">
        <v>365</v>
      </c>
      <c r="D186" s="13" t="s">
        <v>14</v>
      </c>
      <c r="E186" s="11">
        <f t="shared" ref="E186:E189" si="51">F186+K186+L186+M186+N186</f>
        <v>0</v>
      </c>
      <c r="F186" s="121">
        <f>'Строительство и реконструкция'!G256</f>
        <v>0</v>
      </c>
      <c r="G186" s="121"/>
      <c r="H186" s="121"/>
      <c r="I186" s="121"/>
      <c r="J186" s="121"/>
      <c r="K186" s="11">
        <f>'Строительство и реконструкция'!L253</f>
        <v>0</v>
      </c>
      <c r="L186" s="11">
        <f>'Строительство и реконструкция'!M253</f>
        <v>0</v>
      </c>
      <c r="M186" s="11">
        <f>'Строительство и реконструкция'!N256</f>
        <v>0</v>
      </c>
      <c r="N186" s="11">
        <v>0</v>
      </c>
      <c r="O186" s="125" t="s">
        <v>430</v>
      </c>
    </row>
    <row r="187" spans="1:16" s="2" customFormat="1" ht="36" customHeight="1" x14ac:dyDescent="0.25">
      <c r="A187" s="122"/>
      <c r="B187" s="123"/>
      <c r="C187" s="122"/>
      <c r="D187" s="13" t="s">
        <v>10</v>
      </c>
      <c r="E187" s="11">
        <f t="shared" si="51"/>
        <v>0</v>
      </c>
      <c r="F187" s="121">
        <f>'Строительство и реконструкция'!G257</f>
        <v>0</v>
      </c>
      <c r="G187" s="121"/>
      <c r="H187" s="121"/>
      <c r="I187" s="121"/>
      <c r="J187" s="121"/>
      <c r="K187" s="11">
        <f>'Строительство и реконструкция'!L254</f>
        <v>0</v>
      </c>
      <c r="L187" s="11">
        <f>'Строительство и реконструкция'!M254</f>
        <v>0</v>
      </c>
      <c r="M187" s="11">
        <f>'Строительство и реконструкция'!N257</f>
        <v>0</v>
      </c>
      <c r="N187" s="11">
        <v>0</v>
      </c>
      <c r="O187" s="125"/>
    </row>
    <row r="188" spans="1:16" s="2" customFormat="1" ht="36" customHeight="1" x14ac:dyDescent="0.25">
      <c r="A188" s="122"/>
      <c r="B188" s="123"/>
      <c r="C188" s="122"/>
      <c r="D188" s="13" t="s">
        <v>18</v>
      </c>
      <c r="E188" s="11">
        <f t="shared" si="51"/>
        <v>0</v>
      </c>
      <c r="F188" s="121">
        <f>'Строительство и реконструкция'!G258</f>
        <v>0</v>
      </c>
      <c r="G188" s="121"/>
      <c r="H188" s="121"/>
      <c r="I188" s="121"/>
      <c r="J188" s="121"/>
      <c r="K188" s="11">
        <f>'Строительство и реконструкция'!L255</f>
        <v>0</v>
      </c>
      <c r="L188" s="11">
        <f>'Строительство и реконструкция'!M255</f>
        <v>0</v>
      </c>
      <c r="M188" s="11">
        <f>'Строительство и реконструкция'!N258</f>
        <v>0</v>
      </c>
      <c r="N188" s="11">
        <v>0</v>
      </c>
      <c r="O188" s="125"/>
    </row>
    <row r="189" spans="1:16" s="2" customFormat="1" ht="23.25" customHeight="1" x14ac:dyDescent="0.25">
      <c r="A189" s="122"/>
      <c r="B189" s="123"/>
      <c r="C189" s="122"/>
      <c r="D189" s="13" t="s">
        <v>12</v>
      </c>
      <c r="E189" s="11">
        <f t="shared" si="51"/>
        <v>0</v>
      </c>
      <c r="F189" s="121">
        <v>0</v>
      </c>
      <c r="G189" s="121"/>
      <c r="H189" s="121"/>
      <c r="I189" s="121"/>
      <c r="J189" s="121"/>
      <c r="K189" s="11">
        <v>0</v>
      </c>
      <c r="L189" s="11">
        <v>0</v>
      </c>
      <c r="M189" s="11">
        <v>0</v>
      </c>
      <c r="N189" s="11">
        <v>0</v>
      </c>
      <c r="O189" s="125"/>
    </row>
    <row r="190" spans="1:16" ht="24" customHeight="1" x14ac:dyDescent="0.3">
      <c r="A190" s="122"/>
      <c r="B190" s="123" t="s">
        <v>234</v>
      </c>
      <c r="C190" s="129" t="s">
        <v>83</v>
      </c>
      <c r="D190" s="129" t="s">
        <v>83</v>
      </c>
      <c r="E190" s="121" t="s">
        <v>84</v>
      </c>
      <c r="F190" s="120" t="s">
        <v>361</v>
      </c>
      <c r="G190" s="121" t="s">
        <v>215</v>
      </c>
      <c r="H190" s="121"/>
      <c r="I190" s="121"/>
      <c r="J190" s="121"/>
      <c r="K190" s="121" t="s">
        <v>87</v>
      </c>
      <c r="L190" s="120" t="s">
        <v>362</v>
      </c>
      <c r="M190" s="120" t="s">
        <v>364</v>
      </c>
      <c r="N190" s="121" t="s">
        <v>363</v>
      </c>
      <c r="O190" s="125"/>
      <c r="P190" s="194"/>
    </row>
    <row r="191" spans="1:16" ht="28.5" customHeight="1" x14ac:dyDescent="0.3">
      <c r="A191" s="122"/>
      <c r="B191" s="123"/>
      <c r="C191" s="129"/>
      <c r="D191" s="129"/>
      <c r="E191" s="121"/>
      <c r="F191" s="121"/>
      <c r="G191" s="11" t="s">
        <v>210</v>
      </c>
      <c r="H191" s="11" t="s">
        <v>211</v>
      </c>
      <c r="I191" s="11" t="s">
        <v>212</v>
      </c>
      <c r="J191" s="11" t="s">
        <v>213</v>
      </c>
      <c r="K191" s="121"/>
      <c r="L191" s="121"/>
      <c r="M191" s="121"/>
      <c r="N191" s="121"/>
      <c r="O191" s="125"/>
      <c r="P191" s="194"/>
    </row>
    <row r="192" spans="1:16" ht="26.25" customHeight="1" x14ac:dyDescent="0.3">
      <c r="A192" s="122"/>
      <c r="B192" s="123"/>
      <c r="C192" s="129"/>
      <c r="D192" s="129"/>
      <c r="E192" s="15">
        <f>F192+K192+L192+M192+N192</f>
        <v>0</v>
      </c>
      <c r="F192" s="15">
        <v>0</v>
      </c>
      <c r="G192" s="15">
        <v>0</v>
      </c>
      <c r="H192" s="15">
        <v>0</v>
      </c>
      <c r="I192" s="15">
        <v>0</v>
      </c>
      <c r="J192" s="15">
        <v>0</v>
      </c>
      <c r="K192" s="15">
        <v>0</v>
      </c>
      <c r="L192" s="15">
        <v>0</v>
      </c>
      <c r="M192" s="15">
        <v>0</v>
      </c>
      <c r="N192" s="15">
        <v>0</v>
      </c>
      <c r="O192" s="125"/>
      <c r="P192" s="194"/>
    </row>
    <row r="193" spans="1:15" s="2" customFormat="1" ht="25.5" customHeight="1" x14ac:dyDescent="0.25">
      <c r="A193" s="143" t="s">
        <v>197</v>
      </c>
      <c r="B193" s="123" t="s">
        <v>269</v>
      </c>
      <c r="C193" s="122" t="s">
        <v>365</v>
      </c>
      <c r="D193" s="13" t="s">
        <v>14</v>
      </c>
      <c r="E193" s="14">
        <f t="shared" ref="E193:E196" si="52">F193+K193+L193+M193+N193</f>
        <v>785969.2</v>
      </c>
      <c r="F193" s="121">
        <f>'Строительство и реконструкция'!L308</f>
        <v>785969.2</v>
      </c>
      <c r="G193" s="121"/>
      <c r="H193" s="121"/>
      <c r="I193" s="121"/>
      <c r="J193" s="121"/>
      <c r="K193" s="14">
        <f>'Строительство и реконструкция'!M298</f>
        <v>0</v>
      </c>
      <c r="L193" s="14">
        <f>'Строительство и реконструкция'!N298</f>
        <v>0</v>
      </c>
      <c r="M193" s="14">
        <f>'Строительство и реконструкция'!O298</f>
        <v>0</v>
      </c>
      <c r="N193" s="14">
        <f>'Строительство и реконструкция'!P298</f>
        <v>0</v>
      </c>
      <c r="O193" s="125" t="s">
        <v>431</v>
      </c>
    </row>
    <row r="194" spans="1:15" s="2" customFormat="1" ht="36" customHeight="1" x14ac:dyDescent="0.25">
      <c r="A194" s="122"/>
      <c r="B194" s="123"/>
      <c r="C194" s="122"/>
      <c r="D194" s="13" t="s">
        <v>10</v>
      </c>
      <c r="E194" s="14">
        <f t="shared" si="52"/>
        <v>479061.41000000003</v>
      </c>
      <c r="F194" s="121">
        <f>'Строительство и реконструкция'!L309</f>
        <v>479061.41000000003</v>
      </c>
      <c r="G194" s="121"/>
      <c r="H194" s="121"/>
      <c r="I194" s="121"/>
      <c r="J194" s="121"/>
      <c r="K194" s="14">
        <f>'Строительство и реконструкция'!M299</f>
        <v>0</v>
      </c>
      <c r="L194" s="14">
        <f>'Строительство и реконструкция'!N299</f>
        <v>0</v>
      </c>
      <c r="M194" s="14">
        <f>'Строительство и реконструкция'!O299</f>
        <v>0</v>
      </c>
      <c r="N194" s="14">
        <v>0</v>
      </c>
      <c r="O194" s="125"/>
    </row>
    <row r="195" spans="1:15" s="2" customFormat="1" ht="36" customHeight="1" x14ac:dyDescent="0.25">
      <c r="A195" s="122"/>
      <c r="B195" s="123"/>
      <c r="C195" s="122"/>
      <c r="D195" s="13" t="s">
        <v>18</v>
      </c>
      <c r="E195" s="14">
        <f t="shared" si="52"/>
        <v>306907.78999999992</v>
      </c>
      <c r="F195" s="121">
        <f>'Строительство и реконструкция'!L310</f>
        <v>306907.78999999992</v>
      </c>
      <c r="G195" s="121"/>
      <c r="H195" s="121"/>
      <c r="I195" s="121"/>
      <c r="J195" s="121"/>
      <c r="K195" s="14">
        <f>'Строительство и реконструкция'!M300</f>
        <v>0</v>
      </c>
      <c r="L195" s="14">
        <f>'Строительство и реконструкция'!N300</f>
        <v>0</v>
      </c>
      <c r="M195" s="14">
        <f>'Строительство и реконструкция'!O300</f>
        <v>0</v>
      </c>
      <c r="N195" s="14">
        <f>'Строительство и реконструкция'!P300</f>
        <v>0</v>
      </c>
      <c r="O195" s="125"/>
    </row>
    <row r="196" spans="1:15" s="2" customFormat="1" ht="26.25" customHeight="1" x14ac:dyDescent="0.25">
      <c r="A196" s="122"/>
      <c r="B196" s="123"/>
      <c r="C196" s="122"/>
      <c r="D196" s="13" t="s">
        <v>12</v>
      </c>
      <c r="E196" s="14">
        <f t="shared" si="52"/>
        <v>0</v>
      </c>
      <c r="F196" s="121">
        <v>0</v>
      </c>
      <c r="G196" s="121"/>
      <c r="H196" s="121"/>
      <c r="I196" s="121"/>
      <c r="J196" s="121"/>
      <c r="K196" s="14">
        <v>0</v>
      </c>
      <c r="L196" s="14">
        <v>0</v>
      </c>
      <c r="M196" s="14">
        <v>0</v>
      </c>
      <c r="N196" s="14">
        <v>0</v>
      </c>
      <c r="O196" s="125"/>
    </row>
    <row r="197" spans="1:15" ht="23.25" customHeight="1" x14ac:dyDescent="0.3">
      <c r="A197" s="122"/>
      <c r="B197" s="123" t="s">
        <v>270</v>
      </c>
      <c r="C197" s="129" t="s">
        <v>83</v>
      </c>
      <c r="D197" s="129" t="s">
        <v>83</v>
      </c>
      <c r="E197" s="121" t="s">
        <v>84</v>
      </c>
      <c r="F197" s="120" t="s">
        <v>361</v>
      </c>
      <c r="G197" s="121" t="s">
        <v>215</v>
      </c>
      <c r="H197" s="121"/>
      <c r="I197" s="121"/>
      <c r="J197" s="121"/>
      <c r="K197" s="121" t="s">
        <v>87</v>
      </c>
      <c r="L197" s="120" t="s">
        <v>362</v>
      </c>
      <c r="M197" s="120" t="s">
        <v>364</v>
      </c>
      <c r="N197" s="121" t="s">
        <v>363</v>
      </c>
      <c r="O197" s="125"/>
    </row>
    <row r="198" spans="1:15" ht="15.75" customHeight="1" x14ac:dyDescent="0.3">
      <c r="A198" s="122"/>
      <c r="B198" s="123"/>
      <c r="C198" s="129"/>
      <c r="D198" s="129"/>
      <c r="E198" s="121"/>
      <c r="F198" s="121"/>
      <c r="G198" s="14" t="s">
        <v>210</v>
      </c>
      <c r="H198" s="14" t="s">
        <v>211</v>
      </c>
      <c r="I198" s="14" t="s">
        <v>212</v>
      </c>
      <c r="J198" s="14" t="s">
        <v>213</v>
      </c>
      <c r="K198" s="121"/>
      <c r="L198" s="121"/>
      <c r="M198" s="121"/>
      <c r="N198" s="121"/>
      <c r="O198" s="125"/>
    </row>
    <row r="199" spans="1:15" ht="49.15" customHeight="1" x14ac:dyDescent="0.3">
      <c r="A199" s="122"/>
      <c r="B199" s="123"/>
      <c r="C199" s="129"/>
      <c r="D199" s="129"/>
      <c r="E199" s="15">
        <f>F199+K199+L199+M199+N199</f>
        <v>10</v>
      </c>
      <c r="F199" s="15">
        <f>G199+I199+J199+H199</f>
        <v>10</v>
      </c>
      <c r="G199" s="15">
        <v>0</v>
      </c>
      <c r="H199" s="15">
        <v>4</v>
      </c>
      <c r="I199" s="15">
        <v>0</v>
      </c>
      <c r="J199" s="15">
        <v>6</v>
      </c>
      <c r="K199" s="15">
        <v>0</v>
      </c>
      <c r="L199" s="15">
        <v>0</v>
      </c>
      <c r="M199" s="15">
        <v>0</v>
      </c>
      <c r="N199" s="15">
        <v>0</v>
      </c>
      <c r="O199" s="125"/>
    </row>
    <row r="200" spans="1:15" s="2" customFormat="1" ht="24.75" customHeight="1" x14ac:dyDescent="0.25">
      <c r="A200" s="122" t="s">
        <v>198</v>
      </c>
      <c r="B200" s="123" t="s">
        <v>288</v>
      </c>
      <c r="C200" s="122" t="s">
        <v>365</v>
      </c>
      <c r="D200" s="13" t="s">
        <v>14</v>
      </c>
      <c r="E200" s="14">
        <f t="shared" ref="E200:E203" si="53">F200+K200+L200+M200+N200</f>
        <v>79287.399999999994</v>
      </c>
      <c r="F200" s="121">
        <f>'Капитальный ремонт'!F65</f>
        <v>79287.399999999994</v>
      </c>
      <c r="G200" s="121"/>
      <c r="H200" s="121"/>
      <c r="I200" s="121"/>
      <c r="J200" s="121"/>
      <c r="K200" s="14">
        <f t="shared" ref="K200:M202" si="54">L200+Q200+R200+S200+T200</f>
        <v>0</v>
      </c>
      <c r="L200" s="14">
        <f t="shared" si="54"/>
        <v>0</v>
      </c>
      <c r="M200" s="14">
        <f t="shared" si="54"/>
        <v>0</v>
      </c>
      <c r="N200" s="14">
        <v>0</v>
      </c>
      <c r="O200" s="125" t="s">
        <v>432</v>
      </c>
    </row>
    <row r="201" spans="1:15" s="2" customFormat="1" ht="36" customHeight="1" x14ac:dyDescent="0.25">
      <c r="A201" s="122"/>
      <c r="B201" s="123"/>
      <c r="C201" s="122"/>
      <c r="D201" s="13" t="s">
        <v>10</v>
      </c>
      <c r="E201" s="14">
        <f t="shared" si="53"/>
        <v>49475.34</v>
      </c>
      <c r="F201" s="121">
        <f>'Капитальный ремонт'!F66</f>
        <v>49475.34</v>
      </c>
      <c r="G201" s="121"/>
      <c r="H201" s="121"/>
      <c r="I201" s="121"/>
      <c r="J201" s="121"/>
      <c r="K201" s="14">
        <f t="shared" si="54"/>
        <v>0</v>
      </c>
      <c r="L201" s="14">
        <v>0</v>
      </c>
      <c r="M201" s="14">
        <v>0</v>
      </c>
      <c r="N201" s="14">
        <v>0</v>
      </c>
      <c r="O201" s="125"/>
    </row>
    <row r="202" spans="1:15" s="2" customFormat="1" ht="36" customHeight="1" x14ac:dyDescent="0.25">
      <c r="A202" s="122"/>
      <c r="B202" s="123"/>
      <c r="C202" s="122"/>
      <c r="D202" s="13" t="s">
        <v>18</v>
      </c>
      <c r="E202" s="14">
        <f t="shared" si="53"/>
        <v>29812.06</v>
      </c>
      <c r="F202" s="121">
        <f>'Капитальный ремонт'!F67</f>
        <v>29812.06</v>
      </c>
      <c r="G202" s="121"/>
      <c r="H202" s="121"/>
      <c r="I202" s="121"/>
      <c r="J202" s="121"/>
      <c r="K202" s="14">
        <f t="shared" si="54"/>
        <v>0</v>
      </c>
      <c r="L202" s="14">
        <v>0</v>
      </c>
      <c r="M202" s="14">
        <v>0</v>
      </c>
      <c r="N202" s="14">
        <v>0</v>
      </c>
      <c r="O202" s="125"/>
    </row>
    <row r="203" spans="1:15" s="2" customFormat="1" ht="31.5" customHeight="1" x14ac:dyDescent="0.25">
      <c r="A203" s="122"/>
      <c r="B203" s="123"/>
      <c r="C203" s="122"/>
      <c r="D203" s="13" t="s">
        <v>12</v>
      </c>
      <c r="E203" s="14">
        <f t="shared" si="53"/>
        <v>0</v>
      </c>
      <c r="F203" s="121">
        <v>0</v>
      </c>
      <c r="G203" s="121"/>
      <c r="H203" s="121"/>
      <c r="I203" s="121"/>
      <c r="J203" s="121"/>
      <c r="K203" s="14">
        <v>0</v>
      </c>
      <c r="L203" s="14">
        <v>0</v>
      </c>
      <c r="M203" s="14">
        <v>0</v>
      </c>
      <c r="N203" s="14">
        <v>0</v>
      </c>
      <c r="O203" s="125"/>
    </row>
    <row r="204" spans="1:15" ht="23.25" customHeight="1" x14ac:dyDescent="0.3">
      <c r="A204" s="122"/>
      <c r="B204" s="123" t="s">
        <v>285</v>
      </c>
      <c r="C204" s="129" t="s">
        <v>83</v>
      </c>
      <c r="D204" s="129" t="s">
        <v>83</v>
      </c>
      <c r="E204" s="121" t="s">
        <v>84</v>
      </c>
      <c r="F204" s="120" t="s">
        <v>361</v>
      </c>
      <c r="G204" s="121" t="s">
        <v>215</v>
      </c>
      <c r="H204" s="121"/>
      <c r="I204" s="121"/>
      <c r="J204" s="121"/>
      <c r="K204" s="121" t="s">
        <v>87</v>
      </c>
      <c r="L204" s="120" t="s">
        <v>362</v>
      </c>
      <c r="M204" s="120" t="s">
        <v>364</v>
      </c>
      <c r="N204" s="121" t="s">
        <v>363</v>
      </c>
      <c r="O204" s="125"/>
    </row>
    <row r="205" spans="1:15" ht="15.75" customHeight="1" x14ac:dyDescent="0.3">
      <c r="A205" s="122"/>
      <c r="B205" s="123"/>
      <c r="C205" s="129"/>
      <c r="D205" s="129"/>
      <c r="E205" s="121"/>
      <c r="F205" s="121"/>
      <c r="G205" s="14" t="s">
        <v>210</v>
      </c>
      <c r="H205" s="14" t="s">
        <v>211</v>
      </c>
      <c r="I205" s="14" t="s">
        <v>212</v>
      </c>
      <c r="J205" s="14" t="s">
        <v>213</v>
      </c>
      <c r="K205" s="121"/>
      <c r="L205" s="121"/>
      <c r="M205" s="121"/>
      <c r="N205" s="121"/>
      <c r="O205" s="125"/>
    </row>
    <row r="206" spans="1:15" ht="27.75" customHeight="1" x14ac:dyDescent="0.3">
      <c r="A206" s="122"/>
      <c r="B206" s="123"/>
      <c r="C206" s="129"/>
      <c r="D206" s="129"/>
      <c r="E206" s="15">
        <f>F206+K206+L206+M206+N206</f>
        <v>1</v>
      </c>
      <c r="F206" s="15">
        <f>G206+H206+I206+J206</f>
        <v>1</v>
      </c>
      <c r="G206" s="15">
        <v>0</v>
      </c>
      <c r="H206" s="15">
        <v>0</v>
      </c>
      <c r="I206" s="15">
        <v>0</v>
      </c>
      <c r="J206" s="15">
        <v>1</v>
      </c>
      <c r="K206" s="15">
        <v>0</v>
      </c>
      <c r="L206" s="15">
        <v>0</v>
      </c>
      <c r="M206" s="15">
        <v>0</v>
      </c>
      <c r="N206" s="15">
        <v>0</v>
      </c>
      <c r="O206" s="125"/>
    </row>
    <row r="207" spans="1:15" s="2" customFormat="1" ht="27.75" customHeight="1" x14ac:dyDescent="0.25">
      <c r="A207" s="122" t="s">
        <v>260</v>
      </c>
      <c r="B207" s="123" t="s">
        <v>556</v>
      </c>
      <c r="C207" s="122" t="s">
        <v>365</v>
      </c>
      <c r="D207" s="13" t="s">
        <v>14</v>
      </c>
      <c r="E207" s="11">
        <f>F207+K207+L207+M207+N207</f>
        <v>0</v>
      </c>
      <c r="F207" s="126">
        <v>0</v>
      </c>
      <c r="G207" s="127"/>
      <c r="H207" s="127"/>
      <c r="I207" s="127"/>
      <c r="J207" s="128"/>
      <c r="K207" s="11">
        <v>0</v>
      </c>
      <c r="L207" s="11">
        <v>0</v>
      </c>
      <c r="M207" s="12">
        <v>0</v>
      </c>
      <c r="N207" s="11">
        <v>0</v>
      </c>
      <c r="O207" s="125" t="s">
        <v>430</v>
      </c>
    </row>
    <row r="208" spans="1:15" s="2" customFormat="1" ht="36" customHeight="1" x14ac:dyDescent="0.25">
      <c r="A208" s="122"/>
      <c r="B208" s="123"/>
      <c r="C208" s="122"/>
      <c r="D208" s="13" t="s">
        <v>10</v>
      </c>
      <c r="E208" s="11">
        <f t="shared" ref="E208:E210" si="55">F208+K208+L208+M208+N208</f>
        <v>0</v>
      </c>
      <c r="F208" s="126">
        <v>0</v>
      </c>
      <c r="G208" s="127"/>
      <c r="H208" s="127"/>
      <c r="I208" s="127"/>
      <c r="J208" s="128"/>
      <c r="K208" s="11">
        <v>0</v>
      </c>
      <c r="L208" s="11">
        <v>0</v>
      </c>
      <c r="M208" s="12">
        <v>0</v>
      </c>
      <c r="N208" s="11">
        <v>0</v>
      </c>
      <c r="O208" s="125"/>
    </row>
    <row r="209" spans="1:16201" s="2" customFormat="1" ht="36" customHeight="1" x14ac:dyDescent="0.25">
      <c r="A209" s="122"/>
      <c r="B209" s="123"/>
      <c r="C209" s="122"/>
      <c r="D209" s="13" t="s">
        <v>18</v>
      </c>
      <c r="E209" s="11">
        <f t="shared" si="55"/>
        <v>0</v>
      </c>
      <c r="F209" s="126">
        <v>0</v>
      </c>
      <c r="G209" s="127"/>
      <c r="H209" s="127"/>
      <c r="I209" s="127"/>
      <c r="J209" s="128"/>
      <c r="K209" s="11">
        <v>0</v>
      </c>
      <c r="L209" s="11">
        <v>0</v>
      </c>
      <c r="M209" s="12">
        <v>0</v>
      </c>
      <c r="N209" s="11">
        <v>0</v>
      </c>
      <c r="O209" s="125"/>
    </row>
    <row r="210" spans="1:16201" s="2" customFormat="1" ht="26.25" customHeight="1" x14ac:dyDescent="0.25">
      <c r="A210" s="122"/>
      <c r="B210" s="123"/>
      <c r="C210" s="122"/>
      <c r="D210" s="13" t="s">
        <v>12</v>
      </c>
      <c r="E210" s="11">
        <f t="shared" si="55"/>
        <v>0</v>
      </c>
      <c r="F210" s="126">
        <v>0</v>
      </c>
      <c r="G210" s="127"/>
      <c r="H210" s="127"/>
      <c r="I210" s="127"/>
      <c r="J210" s="128"/>
      <c r="K210" s="11">
        <v>0</v>
      </c>
      <c r="L210" s="11">
        <v>0</v>
      </c>
      <c r="M210" s="12">
        <v>0</v>
      </c>
      <c r="N210" s="11">
        <v>0</v>
      </c>
      <c r="O210" s="125"/>
    </row>
    <row r="211" spans="1:16201" ht="23.25" customHeight="1" x14ac:dyDescent="0.3">
      <c r="A211" s="122"/>
      <c r="B211" s="123" t="s">
        <v>275</v>
      </c>
      <c r="C211" s="129" t="s">
        <v>83</v>
      </c>
      <c r="D211" s="129" t="s">
        <v>83</v>
      </c>
      <c r="E211" s="121" t="s">
        <v>84</v>
      </c>
      <c r="F211" s="120" t="s">
        <v>361</v>
      </c>
      <c r="G211" s="126" t="s">
        <v>215</v>
      </c>
      <c r="H211" s="127"/>
      <c r="I211" s="127"/>
      <c r="J211" s="128"/>
      <c r="K211" s="121" t="s">
        <v>87</v>
      </c>
      <c r="L211" s="130" t="s">
        <v>362</v>
      </c>
      <c r="M211" s="120" t="s">
        <v>364</v>
      </c>
      <c r="N211" s="118" t="s">
        <v>363</v>
      </c>
      <c r="O211" s="125"/>
    </row>
    <row r="212" spans="1:16201" ht="15.75" customHeight="1" x14ac:dyDescent="0.3">
      <c r="A212" s="122"/>
      <c r="B212" s="123"/>
      <c r="C212" s="129"/>
      <c r="D212" s="129"/>
      <c r="E212" s="121"/>
      <c r="F212" s="121"/>
      <c r="G212" s="19" t="s">
        <v>210</v>
      </c>
      <c r="H212" s="19" t="s">
        <v>211</v>
      </c>
      <c r="I212" s="19" t="s">
        <v>212</v>
      </c>
      <c r="J212" s="19" t="s">
        <v>213</v>
      </c>
      <c r="K212" s="121"/>
      <c r="L212" s="119"/>
      <c r="M212" s="121"/>
      <c r="N212" s="119"/>
      <c r="O212" s="125"/>
    </row>
    <row r="213" spans="1:16201" ht="27.75" customHeight="1" x14ac:dyDescent="0.3">
      <c r="A213" s="122"/>
      <c r="B213" s="123"/>
      <c r="C213" s="129"/>
      <c r="D213" s="129"/>
      <c r="E213" s="15">
        <f>F213+K213+L213+M213+N213</f>
        <v>0</v>
      </c>
      <c r="F213" s="15">
        <v>0</v>
      </c>
      <c r="G213" s="15">
        <v>0</v>
      </c>
      <c r="H213" s="15">
        <v>0</v>
      </c>
      <c r="I213" s="15">
        <v>0</v>
      </c>
      <c r="J213" s="15">
        <v>0</v>
      </c>
      <c r="K213" s="15">
        <v>0</v>
      </c>
      <c r="L213" s="15">
        <v>0</v>
      </c>
      <c r="M213" s="15">
        <v>0</v>
      </c>
      <c r="N213" s="15">
        <v>0</v>
      </c>
      <c r="O213" s="125"/>
    </row>
    <row r="214" spans="1:16201" s="2" customFormat="1" ht="24.75" customHeight="1" x14ac:dyDescent="0.25">
      <c r="A214" s="122" t="s">
        <v>262</v>
      </c>
      <c r="B214" s="123" t="s">
        <v>261</v>
      </c>
      <c r="C214" s="122" t="s">
        <v>365</v>
      </c>
      <c r="D214" s="13" t="s">
        <v>14</v>
      </c>
      <c r="E214" s="11">
        <f t="shared" ref="E214:E217" si="56">F214+K214+L214+M214+N214</f>
        <v>0</v>
      </c>
      <c r="F214" s="121">
        <v>0</v>
      </c>
      <c r="G214" s="121"/>
      <c r="H214" s="121"/>
      <c r="I214" s="121"/>
      <c r="J214" s="121"/>
      <c r="K214" s="11">
        <v>0</v>
      </c>
      <c r="L214" s="11">
        <v>0</v>
      </c>
      <c r="M214" s="11">
        <v>0</v>
      </c>
      <c r="N214" s="11">
        <v>0</v>
      </c>
      <c r="O214" s="125" t="s">
        <v>430</v>
      </c>
    </row>
    <row r="215" spans="1:16201" s="2" customFormat="1" ht="36" customHeight="1" x14ac:dyDescent="0.25">
      <c r="A215" s="122"/>
      <c r="B215" s="123"/>
      <c r="C215" s="122"/>
      <c r="D215" s="13" t="s">
        <v>10</v>
      </c>
      <c r="E215" s="11">
        <f t="shared" si="56"/>
        <v>0</v>
      </c>
      <c r="F215" s="121">
        <v>0</v>
      </c>
      <c r="G215" s="121"/>
      <c r="H215" s="121"/>
      <c r="I215" s="121"/>
      <c r="J215" s="121"/>
      <c r="K215" s="11">
        <v>0</v>
      </c>
      <c r="L215" s="11">
        <v>0</v>
      </c>
      <c r="M215" s="11">
        <v>0</v>
      </c>
      <c r="N215" s="11">
        <v>0</v>
      </c>
      <c r="O215" s="125"/>
    </row>
    <row r="216" spans="1:16201" s="2" customFormat="1" ht="36" customHeight="1" x14ac:dyDescent="0.25">
      <c r="A216" s="122"/>
      <c r="B216" s="123"/>
      <c r="C216" s="122"/>
      <c r="D216" s="13" t="s">
        <v>18</v>
      </c>
      <c r="E216" s="11">
        <f t="shared" si="56"/>
        <v>0</v>
      </c>
      <c r="F216" s="121">
        <v>0</v>
      </c>
      <c r="G216" s="121"/>
      <c r="H216" s="121"/>
      <c r="I216" s="121"/>
      <c r="J216" s="121"/>
      <c r="K216" s="11">
        <v>0</v>
      </c>
      <c r="L216" s="11">
        <v>0</v>
      </c>
      <c r="M216" s="11">
        <v>0</v>
      </c>
      <c r="N216" s="11">
        <v>0</v>
      </c>
      <c r="O216" s="125"/>
    </row>
    <row r="217" spans="1:16201" s="2" customFormat="1" ht="31.5" customHeight="1" x14ac:dyDescent="0.25">
      <c r="A217" s="122"/>
      <c r="B217" s="123"/>
      <c r="C217" s="122"/>
      <c r="D217" s="13" t="s">
        <v>12</v>
      </c>
      <c r="E217" s="11">
        <f t="shared" si="56"/>
        <v>0</v>
      </c>
      <c r="F217" s="121">
        <v>0</v>
      </c>
      <c r="G217" s="121"/>
      <c r="H217" s="121"/>
      <c r="I217" s="121"/>
      <c r="J217" s="121"/>
      <c r="K217" s="11">
        <v>0</v>
      </c>
      <c r="L217" s="11">
        <v>0</v>
      </c>
      <c r="M217" s="11">
        <v>0</v>
      </c>
      <c r="N217" s="11">
        <v>0</v>
      </c>
      <c r="O217" s="125"/>
    </row>
    <row r="218" spans="1:16201" ht="23.25" customHeight="1" x14ac:dyDescent="0.3">
      <c r="A218" s="122"/>
      <c r="B218" s="123" t="s">
        <v>276</v>
      </c>
      <c r="C218" s="129" t="s">
        <v>83</v>
      </c>
      <c r="D218" s="129" t="s">
        <v>83</v>
      </c>
      <c r="E218" s="121" t="s">
        <v>84</v>
      </c>
      <c r="F218" s="120" t="s">
        <v>361</v>
      </c>
      <c r="G218" s="121" t="s">
        <v>215</v>
      </c>
      <c r="H218" s="121"/>
      <c r="I218" s="121"/>
      <c r="J218" s="121"/>
      <c r="K218" s="121" t="s">
        <v>87</v>
      </c>
      <c r="L218" s="120" t="s">
        <v>362</v>
      </c>
      <c r="M218" s="120" t="s">
        <v>364</v>
      </c>
      <c r="N218" s="121" t="s">
        <v>363</v>
      </c>
      <c r="O218" s="125"/>
    </row>
    <row r="219" spans="1:16201" ht="15.75" customHeight="1" x14ac:dyDescent="0.3">
      <c r="A219" s="122"/>
      <c r="B219" s="123"/>
      <c r="C219" s="129"/>
      <c r="D219" s="129"/>
      <c r="E219" s="121"/>
      <c r="F219" s="121"/>
      <c r="G219" s="11" t="s">
        <v>210</v>
      </c>
      <c r="H219" s="11" t="s">
        <v>211</v>
      </c>
      <c r="I219" s="11" t="s">
        <v>212</v>
      </c>
      <c r="J219" s="11" t="s">
        <v>213</v>
      </c>
      <c r="K219" s="121"/>
      <c r="L219" s="121"/>
      <c r="M219" s="121"/>
      <c r="N219" s="121"/>
      <c r="O219" s="125"/>
    </row>
    <row r="220" spans="1:16201" ht="27.75" customHeight="1" x14ac:dyDescent="0.3">
      <c r="A220" s="122"/>
      <c r="B220" s="123"/>
      <c r="C220" s="129"/>
      <c r="D220" s="129"/>
      <c r="E220" s="15">
        <f>F220+K220+L220+M220+N220</f>
        <v>0</v>
      </c>
      <c r="F220" s="15">
        <v>0</v>
      </c>
      <c r="G220" s="15">
        <v>0</v>
      </c>
      <c r="H220" s="15">
        <v>0</v>
      </c>
      <c r="I220" s="15">
        <v>0</v>
      </c>
      <c r="J220" s="15">
        <v>0</v>
      </c>
      <c r="K220" s="15">
        <v>0</v>
      </c>
      <c r="L220" s="15">
        <v>0</v>
      </c>
      <c r="M220" s="15">
        <v>0</v>
      </c>
      <c r="N220" s="15">
        <v>0</v>
      </c>
      <c r="O220" s="125"/>
    </row>
    <row r="221" spans="1:16201" s="2" customFormat="1" ht="32.25" customHeight="1" x14ac:dyDescent="0.25">
      <c r="A221" s="122" t="s">
        <v>552</v>
      </c>
      <c r="B221" s="123" t="s">
        <v>553</v>
      </c>
      <c r="C221" s="122" t="s">
        <v>365</v>
      </c>
      <c r="D221" s="13" t="s">
        <v>14</v>
      </c>
      <c r="E221" s="11">
        <f t="shared" ref="E221:E222" si="57">F221+K221+L221+M221+N221</f>
        <v>2.8559999999999995E-2</v>
      </c>
      <c r="F221" s="121">
        <f>'Строительство и реконструкция'!L318</f>
        <v>2.8559999999999995E-2</v>
      </c>
      <c r="G221" s="121"/>
      <c r="H221" s="121"/>
      <c r="I221" s="121"/>
      <c r="J221" s="121"/>
      <c r="K221" s="11">
        <v>0</v>
      </c>
      <c r="L221" s="11">
        <v>0</v>
      </c>
      <c r="M221" s="11">
        <v>0</v>
      </c>
      <c r="N221" s="11">
        <v>0</v>
      </c>
      <c r="O221" s="125" t="s">
        <v>433</v>
      </c>
    </row>
    <row r="222" spans="1:16201" s="2" customFormat="1" ht="51" customHeight="1" x14ac:dyDescent="0.25">
      <c r="A222" s="122"/>
      <c r="B222" s="123"/>
      <c r="C222" s="122"/>
      <c r="D222" s="13" t="s">
        <v>18</v>
      </c>
      <c r="E222" s="11">
        <f t="shared" si="57"/>
        <v>2.8559999999999995E-2</v>
      </c>
      <c r="F222" s="121">
        <f>'Строительство и реконструкция'!L319</f>
        <v>2.8559999999999995E-2</v>
      </c>
      <c r="G222" s="121"/>
      <c r="H222" s="121"/>
      <c r="I222" s="121"/>
      <c r="J222" s="121"/>
      <c r="K222" s="11">
        <v>0</v>
      </c>
      <c r="L222" s="11">
        <v>0</v>
      </c>
      <c r="M222" s="11">
        <v>0</v>
      </c>
      <c r="N222" s="11">
        <v>0</v>
      </c>
      <c r="O222" s="125"/>
    </row>
    <row r="223" spans="1:16201" s="22" customFormat="1" ht="31.5" customHeight="1" x14ac:dyDescent="0.3">
      <c r="A223" s="122" t="s">
        <v>26</v>
      </c>
      <c r="B223" s="123" t="s">
        <v>321</v>
      </c>
      <c r="C223" s="125" t="s">
        <v>365</v>
      </c>
      <c r="D223" s="13" t="s">
        <v>14</v>
      </c>
      <c r="E223" s="11">
        <f t="shared" ref="E223:E225" si="58">F223+K223+L223+M223+N223</f>
        <v>0</v>
      </c>
      <c r="F223" s="121">
        <f>F224+F225</f>
        <v>0</v>
      </c>
      <c r="G223" s="121"/>
      <c r="H223" s="121"/>
      <c r="I223" s="121"/>
      <c r="J223" s="121"/>
      <c r="K223" s="11">
        <f>SUM(K224:K225)</f>
        <v>0</v>
      </c>
      <c r="L223" s="11">
        <f>L224+L225</f>
        <v>0</v>
      </c>
      <c r="M223" s="11">
        <f>M224+M225</f>
        <v>0</v>
      </c>
      <c r="N223" s="11">
        <v>0</v>
      </c>
      <c r="O223" s="125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3"/>
      <c r="CN223" s="3"/>
      <c r="CO223" s="3"/>
      <c r="CP223" s="3"/>
      <c r="CQ223" s="3"/>
      <c r="CR223" s="3"/>
      <c r="CS223" s="3"/>
      <c r="CT223" s="3"/>
      <c r="CU223" s="3"/>
      <c r="CV223" s="3"/>
      <c r="CW223" s="3"/>
      <c r="CX223" s="3"/>
      <c r="CY223" s="3"/>
      <c r="CZ223" s="3"/>
      <c r="DA223" s="3"/>
      <c r="DB223" s="3"/>
      <c r="DC223" s="3"/>
      <c r="DD223" s="3"/>
      <c r="DE223" s="3"/>
      <c r="DF223" s="3"/>
      <c r="DG223" s="3"/>
      <c r="DH223" s="3"/>
      <c r="DI223" s="3"/>
      <c r="DJ223" s="3"/>
      <c r="DK223" s="3"/>
      <c r="DL223" s="3"/>
      <c r="DM223" s="3"/>
      <c r="DN223" s="3"/>
      <c r="DO223" s="3"/>
      <c r="DP223" s="3"/>
      <c r="DQ223" s="3"/>
      <c r="DR223" s="3"/>
      <c r="DS223" s="3"/>
      <c r="DT223" s="3"/>
      <c r="DU223" s="3"/>
      <c r="DV223" s="3"/>
      <c r="DW223" s="3"/>
      <c r="DX223" s="3"/>
      <c r="DY223" s="3"/>
      <c r="DZ223" s="3"/>
      <c r="EA223" s="3"/>
      <c r="EB223" s="3"/>
      <c r="EC223" s="3"/>
      <c r="ED223" s="3"/>
      <c r="EE223" s="3"/>
      <c r="EF223" s="3"/>
      <c r="EG223" s="3"/>
      <c r="EH223" s="3"/>
      <c r="EI223" s="3"/>
      <c r="EJ223" s="3"/>
      <c r="EK223" s="3"/>
      <c r="EL223" s="3"/>
      <c r="EM223" s="3"/>
      <c r="EN223" s="3"/>
      <c r="EO223" s="3"/>
      <c r="EP223" s="3"/>
      <c r="EQ223" s="3"/>
      <c r="ER223" s="3"/>
      <c r="ES223" s="3"/>
      <c r="ET223" s="3"/>
      <c r="EU223" s="3"/>
      <c r="EV223" s="3"/>
      <c r="EW223" s="3"/>
      <c r="EX223" s="3"/>
      <c r="EY223" s="3"/>
      <c r="EZ223" s="3"/>
      <c r="FA223" s="3"/>
      <c r="FB223" s="3"/>
      <c r="FC223" s="3"/>
      <c r="FD223" s="3"/>
      <c r="FE223" s="3"/>
      <c r="FF223" s="3"/>
      <c r="FG223" s="3"/>
      <c r="FH223" s="3"/>
      <c r="FI223" s="3"/>
      <c r="FJ223" s="3"/>
      <c r="FK223" s="3"/>
      <c r="FL223" s="3"/>
      <c r="FM223" s="3"/>
      <c r="FN223" s="3"/>
      <c r="FO223" s="3"/>
      <c r="FP223" s="3"/>
      <c r="FQ223" s="3"/>
      <c r="FR223" s="3"/>
      <c r="FS223" s="3"/>
      <c r="FT223" s="3"/>
      <c r="FU223" s="3"/>
      <c r="FV223" s="3"/>
      <c r="FW223" s="3"/>
      <c r="FX223" s="3"/>
      <c r="FY223" s="3"/>
      <c r="FZ223" s="3"/>
      <c r="GA223" s="3"/>
      <c r="GB223" s="3"/>
      <c r="GC223" s="3"/>
      <c r="GD223" s="3"/>
      <c r="GE223" s="3"/>
      <c r="GF223" s="3"/>
      <c r="GG223" s="3"/>
      <c r="GH223" s="3"/>
      <c r="GI223" s="3"/>
      <c r="GJ223" s="3"/>
      <c r="GK223" s="3"/>
      <c r="GL223" s="3"/>
      <c r="GM223" s="3"/>
      <c r="GN223" s="3"/>
      <c r="GO223" s="3"/>
      <c r="GP223" s="3"/>
      <c r="GQ223" s="3"/>
      <c r="GR223" s="3"/>
      <c r="GS223" s="3"/>
      <c r="GT223" s="3"/>
      <c r="GU223" s="3"/>
      <c r="GV223" s="3"/>
      <c r="GW223" s="3"/>
      <c r="GX223" s="3"/>
      <c r="GY223" s="3"/>
      <c r="GZ223" s="3"/>
      <c r="HA223" s="3"/>
      <c r="HB223" s="3"/>
      <c r="HC223" s="3"/>
      <c r="HD223" s="3"/>
      <c r="HE223" s="3"/>
      <c r="HF223" s="3"/>
      <c r="HG223" s="3"/>
      <c r="HH223" s="3"/>
      <c r="HI223" s="3"/>
      <c r="HJ223" s="3"/>
      <c r="HK223" s="3"/>
      <c r="HL223" s="3"/>
      <c r="HM223" s="3"/>
      <c r="HN223" s="3"/>
      <c r="HO223" s="3"/>
      <c r="HP223" s="3"/>
      <c r="HQ223" s="3"/>
      <c r="HR223" s="3"/>
      <c r="HS223" s="3"/>
      <c r="HT223" s="3"/>
      <c r="HU223" s="3"/>
      <c r="HV223" s="3"/>
      <c r="HW223" s="3"/>
      <c r="HX223" s="3"/>
      <c r="HY223" s="3"/>
      <c r="HZ223" s="3"/>
      <c r="IA223" s="3"/>
      <c r="IB223" s="3"/>
      <c r="IC223" s="3"/>
      <c r="ID223" s="3"/>
      <c r="IE223" s="3"/>
      <c r="IF223" s="3"/>
      <c r="IG223" s="3"/>
      <c r="IH223" s="3"/>
      <c r="II223" s="3"/>
      <c r="IJ223" s="3"/>
      <c r="IK223" s="3"/>
      <c r="IL223" s="3"/>
      <c r="IM223" s="3"/>
      <c r="IN223" s="3"/>
      <c r="IO223" s="3"/>
      <c r="IP223" s="3"/>
      <c r="IQ223" s="3"/>
      <c r="IR223" s="3"/>
      <c r="IS223" s="3"/>
      <c r="IT223" s="3"/>
      <c r="IU223" s="3"/>
      <c r="IV223" s="3"/>
      <c r="IW223" s="3"/>
      <c r="IX223" s="3"/>
      <c r="IY223" s="3"/>
      <c r="IZ223" s="3"/>
      <c r="JA223" s="3"/>
      <c r="JB223" s="3"/>
      <c r="JC223" s="3"/>
      <c r="JD223" s="3"/>
      <c r="JE223" s="3"/>
      <c r="JF223" s="3"/>
      <c r="JG223" s="3"/>
      <c r="JH223" s="3"/>
      <c r="JI223" s="3"/>
      <c r="JJ223" s="3"/>
      <c r="JK223" s="3"/>
      <c r="JL223" s="3"/>
      <c r="JM223" s="3"/>
      <c r="JN223" s="3"/>
      <c r="JO223" s="3"/>
      <c r="JP223" s="3"/>
      <c r="JQ223" s="3"/>
      <c r="JR223" s="3"/>
      <c r="JS223" s="3"/>
      <c r="JT223" s="3"/>
      <c r="JU223" s="3"/>
      <c r="JV223" s="3"/>
      <c r="JW223" s="3"/>
      <c r="JX223" s="3"/>
      <c r="JY223" s="3"/>
      <c r="JZ223" s="3"/>
      <c r="KA223" s="3"/>
      <c r="KB223" s="3"/>
      <c r="KC223" s="3"/>
      <c r="KD223" s="3"/>
      <c r="KE223" s="3"/>
      <c r="KF223" s="3"/>
      <c r="KG223" s="3"/>
      <c r="KH223" s="3"/>
      <c r="KI223" s="3"/>
      <c r="KJ223" s="3"/>
      <c r="KK223" s="3"/>
      <c r="KL223" s="3"/>
      <c r="KM223" s="3"/>
      <c r="KN223" s="3"/>
      <c r="KO223" s="3"/>
      <c r="KP223" s="3"/>
      <c r="KQ223" s="3"/>
      <c r="KR223" s="3"/>
      <c r="KS223" s="3"/>
      <c r="KT223" s="3"/>
      <c r="KU223" s="3"/>
      <c r="KV223" s="3"/>
      <c r="KW223" s="3"/>
      <c r="KX223" s="3"/>
      <c r="KY223" s="3"/>
      <c r="KZ223" s="3"/>
      <c r="LA223" s="3"/>
      <c r="LB223" s="3"/>
      <c r="LC223" s="3"/>
      <c r="LD223" s="3"/>
      <c r="LE223" s="3"/>
      <c r="LF223" s="3"/>
      <c r="LG223" s="3"/>
      <c r="LH223" s="3"/>
      <c r="LI223" s="3"/>
      <c r="LJ223" s="3"/>
      <c r="LK223" s="3"/>
      <c r="LL223" s="3"/>
      <c r="LM223" s="3"/>
      <c r="LN223" s="3"/>
      <c r="LO223" s="3"/>
      <c r="LP223" s="3"/>
      <c r="LQ223" s="3"/>
      <c r="LR223" s="3"/>
      <c r="LS223" s="3"/>
      <c r="LT223" s="3"/>
      <c r="LU223" s="3"/>
      <c r="LV223" s="3"/>
      <c r="LW223" s="3"/>
      <c r="LX223" s="3"/>
      <c r="LY223" s="3"/>
      <c r="LZ223" s="3"/>
      <c r="MA223" s="3"/>
      <c r="MB223" s="3"/>
      <c r="MC223" s="3"/>
      <c r="MD223" s="3"/>
      <c r="ME223" s="3"/>
      <c r="MF223" s="3"/>
      <c r="MG223" s="3"/>
      <c r="MH223" s="3"/>
      <c r="MI223" s="3"/>
      <c r="MJ223" s="3"/>
      <c r="MK223" s="3"/>
      <c r="ML223" s="3"/>
      <c r="MM223" s="3"/>
      <c r="MN223" s="3"/>
      <c r="MO223" s="3"/>
      <c r="MP223" s="3"/>
      <c r="MQ223" s="3"/>
      <c r="MR223" s="3"/>
      <c r="MS223" s="3"/>
      <c r="MT223" s="3"/>
      <c r="MU223" s="3"/>
      <c r="MV223" s="3"/>
      <c r="MW223" s="3"/>
      <c r="MX223" s="3"/>
      <c r="MY223" s="3"/>
      <c r="MZ223" s="3"/>
      <c r="NA223" s="3"/>
      <c r="NB223" s="3"/>
      <c r="NC223" s="3"/>
      <c r="ND223" s="3"/>
      <c r="NE223" s="3"/>
      <c r="NF223" s="3"/>
      <c r="NG223" s="3"/>
      <c r="NH223" s="3"/>
      <c r="NI223" s="3"/>
      <c r="NJ223" s="3"/>
      <c r="NK223" s="3"/>
      <c r="NL223" s="3"/>
      <c r="NM223" s="3"/>
      <c r="NN223" s="3"/>
      <c r="NO223" s="3"/>
      <c r="NP223" s="3"/>
      <c r="NQ223" s="3"/>
      <c r="NR223" s="3"/>
      <c r="NS223" s="3"/>
      <c r="NT223" s="3"/>
      <c r="NU223" s="3"/>
      <c r="NV223" s="3"/>
      <c r="NW223" s="3"/>
      <c r="NX223" s="3"/>
      <c r="NY223" s="3"/>
      <c r="NZ223" s="3"/>
      <c r="OA223" s="3"/>
      <c r="OB223" s="3"/>
      <c r="OC223" s="3"/>
      <c r="OD223" s="3"/>
      <c r="OE223" s="3"/>
      <c r="OF223" s="3"/>
      <c r="OG223" s="3"/>
      <c r="OH223" s="3"/>
      <c r="OI223" s="3"/>
      <c r="OJ223" s="3"/>
      <c r="OK223" s="3"/>
      <c r="OL223" s="3"/>
      <c r="OM223" s="3"/>
      <c r="ON223" s="3"/>
      <c r="OO223" s="3"/>
      <c r="OP223" s="3"/>
      <c r="OQ223" s="3"/>
      <c r="OR223" s="3"/>
      <c r="OS223" s="3"/>
      <c r="OT223" s="3"/>
      <c r="OU223" s="3"/>
      <c r="OV223" s="3"/>
      <c r="OW223" s="3"/>
      <c r="OX223" s="3"/>
      <c r="OY223" s="3"/>
      <c r="OZ223" s="3"/>
      <c r="PA223" s="3"/>
      <c r="PB223" s="3"/>
      <c r="PC223" s="3"/>
      <c r="PD223" s="3"/>
      <c r="PE223" s="3"/>
      <c r="PF223" s="3"/>
      <c r="PG223" s="3"/>
      <c r="PH223" s="3"/>
      <c r="PI223" s="3"/>
      <c r="PJ223" s="3"/>
      <c r="PK223" s="3"/>
      <c r="PL223" s="3"/>
      <c r="PM223" s="3"/>
      <c r="PN223" s="3"/>
      <c r="PO223" s="3"/>
      <c r="PP223" s="3"/>
      <c r="PQ223" s="3"/>
      <c r="PR223" s="3"/>
      <c r="PS223" s="3"/>
      <c r="PT223" s="3"/>
      <c r="PU223" s="3"/>
      <c r="PV223" s="3"/>
      <c r="PW223" s="3"/>
      <c r="PX223" s="3"/>
      <c r="PY223" s="3"/>
      <c r="PZ223" s="3"/>
      <c r="QA223" s="3"/>
      <c r="QB223" s="3"/>
      <c r="QC223" s="3"/>
      <c r="QD223" s="3"/>
      <c r="QE223" s="3"/>
      <c r="QF223" s="3"/>
      <c r="QG223" s="3"/>
      <c r="QH223" s="3"/>
      <c r="QI223" s="3"/>
      <c r="QJ223" s="3"/>
      <c r="QK223" s="3"/>
      <c r="QL223" s="3"/>
      <c r="QM223" s="3"/>
      <c r="QN223" s="3"/>
      <c r="QO223" s="3"/>
      <c r="QP223" s="3"/>
      <c r="QQ223" s="3"/>
      <c r="QR223" s="3"/>
      <c r="QS223" s="3"/>
      <c r="QT223" s="3"/>
      <c r="QU223" s="3"/>
      <c r="QV223" s="3"/>
      <c r="QW223" s="3"/>
      <c r="QX223" s="3"/>
      <c r="QY223" s="3"/>
      <c r="QZ223" s="3"/>
      <c r="RA223" s="3"/>
      <c r="RB223" s="3"/>
      <c r="RC223" s="3"/>
      <c r="RD223" s="3"/>
      <c r="RE223" s="3"/>
      <c r="RF223" s="3"/>
      <c r="RG223" s="3"/>
      <c r="RH223" s="3"/>
      <c r="RI223" s="3"/>
      <c r="RJ223" s="3"/>
      <c r="RK223" s="3"/>
      <c r="RL223" s="3"/>
      <c r="RM223" s="3"/>
      <c r="RN223" s="3"/>
      <c r="RO223" s="3"/>
      <c r="RP223" s="3"/>
      <c r="RQ223" s="3"/>
      <c r="RR223" s="3"/>
      <c r="RS223" s="3"/>
      <c r="RT223" s="3"/>
      <c r="RU223" s="3"/>
      <c r="RV223" s="3"/>
      <c r="RW223" s="3"/>
      <c r="RX223" s="3"/>
      <c r="RY223" s="3"/>
      <c r="RZ223" s="3"/>
      <c r="SA223" s="3"/>
      <c r="SB223" s="3"/>
      <c r="SC223" s="3"/>
      <c r="SD223" s="3"/>
      <c r="SE223" s="3"/>
      <c r="SF223" s="3"/>
      <c r="SG223" s="3"/>
      <c r="SH223" s="3"/>
      <c r="SI223" s="3"/>
      <c r="SJ223" s="3"/>
      <c r="SK223" s="3"/>
      <c r="SL223" s="3"/>
      <c r="SM223" s="3"/>
      <c r="SN223" s="3"/>
      <c r="SO223" s="3"/>
      <c r="SP223" s="3"/>
      <c r="SQ223" s="3"/>
      <c r="SR223" s="3"/>
      <c r="SS223" s="3"/>
      <c r="ST223" s="3"/>
      <c r="SU223" s="3"/>
      <c r="SV223" s="3"/>
      <c r="SW223" s="3"/>
      <c r="SX223" s="3"/>
      <c r="SY223" s="3"/>
      <c r="SZ223" s="3"/>
      <c r="TA223" s="3"/>
      <c r="TB223" s="3"/>
      <c r="TC223" s="3"/>
      <c r="TD223" s="3"/>
      <c r="TE223" s="3"/>
      <c r="TF223" s="3"/>
      <c r="TG223" s="3"/>
      <c r="TH223" s="3"/>
      <c r="TI223" s="3"/>
      <c r="TJ223" s="3"/>
      <c r="TK223" s="3"/>
      <c r="TL223" s="3"/>
      <c r="TM223" s="3"/>
      <c r="TN223" s="3"/>
      <c r="TO223" s="3"/>
      <c r="TP223" s="3"/>
      <c r="TQ223" s="3"/>
      <c r="TR223" s="3"/>
      <c r="TS223" s="3"/>
      <c r="TT223" s="3"/>
      <c r="TU223" s="3"/>
      <c r="TV223" s="3"/>
      <c r="TW223" s="3"/>
      <c r="TX223" s="3"/>
      <c r="TY223" s="3"/>
      <c r="TZ223" s="3"/>
      <c r="UA223" s="3"/>
      <c r="UB223" s="3"/>
      <c r="UC223" s="3"/>
      <c r="UD223" s="3"/>
      <c r="UE223" s="3"/>
      <c r="UF223" s="3"/>
      <c r="UG223" s="3"/>
      <c r="UH223" s="3"/>
      <c r="UI223" s="3"/>
      <c r="UJ223" s="3"/>
      <c r="UK223" s="3"/>
      <c r="UL223" s="3"/>
      <c r="UM223" s="3"/>
      <c r="UN223" s="3"/>
      <c r="UO223" s="3"/>
      <c r="UP223" s="3"/>
      <c r="UQ223" s="3"/>
      <c r="UR223" s="3"/>
      <c r="US223" s="3"/>
      <c r="UT223" s="3"/>
      <c r="UU223" s="3"/>
      <c r="UV223" s="3"/>
      <c r="UW223" s="3"/>
      <c r="UX223" s="3"/>
      <c r="UY223" s="3"/>
      <c r="UZ223" s="3"/>
      <c r="VA223" s="3"/>
      <c r="VB223" s="3"/>
      <c r="VC223" s="3"/>
      <c r="VD223" s="3"/>
      <c r="VE223" s="3"/>
      <c r="VF223" s="3"/>
      <c r="VG223" s="3"/>
      <c r="VH223" s="3"/>
      <c r="VI223" s="3"/>
      <c r="VJ223" s="3"/>
      <c r="VK223" s="3"/>
      <c r="VL223" s="3"/>
      <c r="VM223" s="3"/>
      <c r="VN223" s="3"/>
      <c r="VO223" s="3"/>
      <c r="VP223" s="3"/>
      <c r="VQ223" s="3"/>
      <c r="VR223" s="3"/>
      <c r="VS223" s="3"/>
      <c r="VT223" s="3"/>
      <c r="VU223" s="3"/>
      <c r="VV223" s="3"/>
      <c r="VW223" s="3"/>
      <c r="VX223" s="3"/>
      <c r="VY223" s="3"/>
      <c r="VZ223" s="3"/>
      <c r="WA223" s="3"/>
      <c r="WB223" s="3"/>
      <c r="WC223" s="3"/>
      <c r="WD223" s="3"/>
      <c r="WE223" s="3"/>
      <c r="WF223" s="3"/>
      <c r="WG223" s="3"/>
      <c r="WH223" s="3"/>
      <c r="WI223" s="3"/>
      <c r="WJ223" s="3"/>
      <c r="WK223" s="3"/>
      <c r="WL223" s="3"/>
      <c r="WM223" s="3"/>
      <c r="WN223" s="3"/>
      <c r="WO223" s="3"/>
      <c r="WP223" s="3"/>
      <c r="WQ223" s="3"/>
      <c r="WR223" s="3"/>
      <c r="WS223" s="3"/>
      <c r="WT223" s="3"/>
      <c r="WU223" s="3"/>
      <c r="WV223" s="3"/>
      <c r="WW223" s="3"/>
      <c r="WX223" s="3"/>
      <c r="WY223" s="3"/>
      <c r="WZ223" s="3"/>
      <c r="XA223" s="3"/>
      <c r="XB223" s="3"/>
      <c r="XC223" s="3"/>
      <c r="XD223" s="3"/>
      <c r="XE223" s="3"/>
      <c r="XF223" s="3"/>
      <c r="XG223" s="3"/>
      <c r="XH223" s="3"/>
      <c r="XI223" s="3"/>
      <c r="XJ223" s="3"/>
      <c r="XK223" s="3"/>
      <c r="XL223" s="3"/>
      <c r="XM223" s="3"/>
      <c r="XN223" s="3"/>
      <c r="XO223" s="3"/>
      <c r="XP223" s="3"/>
      <c r="XQ223" s="3"/>
      <c r="XR223" s="3"/>
      <c r="XS223" s="3"/>
      <c r="XT223" s="3"/>
      <c r="XU223" s="3"/>
      <c r="XV223" s="3"/>
      <c r="XW223" s="3"/>
      <c r="XX223" s="3"/>
      <c r="XY223" s="3"/>
      <c r="XZ223" s="3"/>
      <c r="YA223" s="3"/>
      <c r="YB223" s="3"/>
      <c r="YC223" s="3"/>
      <c r="YD223" s="3"/>
      <c r="YE223" s="3"/>
      <c r="YF223" s="3"/>
      <c r="YG223" s="3"/>
      <c r="YH223" s="3"/>
      <c r="YI223" s="3"/>
      <c r="YJ223" s="3"/>
      <c r="YK223" s="3"/>
      <c r="YL223" s="3"/>
      <c r="YM223" s="3"/>
      <c r="YN223" s="3"/>
      <c r="YO223" s="3"/>
      <c r="YP223" s="3"/>
      <c r="YQ223" s="3"/>
      <c r="YR223" s="3"/>
      <c r="YS223" s="3"/>
      <c r="YT223" s="3"/>
      <c r="YU223" s="3"/>
      <c r="YV223" s="3"/>
      <c r="YW223" s="3"/>
      <c r="YX223" s="3"/>
      <c r="YY223" s="3"/>
      <c r="YZ223" s="3"/>
      <c r="ZA223" s="3"/>
      <c r="ZB223" s="3"/>
      <c r="ZC223" s="3"/>
      <c r="ZD223" s="3"/>
      <c r="ZE223" s="3"/>
      <c r="ZF223" s="3"/>
      <c r="ZG223" s="3"/>
      <c r="ZH223" s="3"/>
      <c r="ZI223" s="3"/>
      <c r="ZJ223" s="3"/>
      <c r="ZK223" s="3"/>
      <c r="ZL223" s="3"/>
      <c r="ZM223" s="3"/>
      <c r="ZN223" s="3"/>
      <c r="ZO223" s="3"/>
      <c r="ZP223" s="3"/>
      <c r="ZQ223" s="3"/>
      <c r="ZR223" s="3"/>
      <c r="ZS223" s="3"/>
      <c r="ZT223" s="3"/>
      <c r="ZU223" s="3"/>
      <c r="ZV223" s="3"/>
      <c r="ZW223" s="3"/>
      <c r="ZX223" s="3"/>
      <c r="ZY223" s="3"/>
      <c r="ZZ223" s="3"/>
      <c r="AAA223" s="3"/>
      <c r="AAB223" s="3"/>
      <c r="AAC223" s="3"/>
      <c r="AAD223" s="3"/>
      <c r="AAE223" s="3"/>
      <c r="AAF223" s="3"/>
      <c r="AAG223" s="3"/>
      <c r="AAH223" s="3"/>
      <c r="AAI223" s="3"/>
      <c r="AAJ223" s="3"/>
      <c r="AAK223" s="3"/>
      <c r="AAL223" s="3"/>
      <c r="AAM223" s="3"/>
      <c r="AAN223" s="3"/>
      <c r="AAO223" s="3"/>
      <c r="AAP223" s="3"/>
      <c r="AAQ223" s="3"/>
      <c r="AAR223" s="3"/>
      <c r="AAS223" s="3"/>
      <c r="AAT223" s="3"/>
      <c r="AAU223" s="3"/>
      <c r="AAV223" s="3"/>
      <c r="AAW223" s="3"/>
      <c r="AAX223" s="3"/>
      <c r="AAY223" s="3"/>
      <c r="AAZ223" s="3"/>
      <c r="ABA223" s="3"/>
      <c r="ABB223" s="3"/>
      <c r="ABC223" s="3"/>
      <c r="ABD223" s="3"/>
      <c r="ABE223" s="3"/>
      <c r="ABF223" s="3"/>
      <c r="ABG223" s="3"/>
      <c r="ABH223" s="3"/>
      <c r="ABI223" s="3"/>
      <c r="ABJ223" s="3"/>
      <c r="ABK223" s="3"/>
      <c r="ABL223" s="3"/>
      <c r="ABM223" s="3"/>
      <c r="ABN223" s="3"/>
      <c r="ABO223" s="3"/>
      <c r="ABP223" s="3"/>
      <c r="ABQ223" s="3"/>
      <c r="ABR223" s="3"/>
      <c r="ABS223" s="3"/>
      <c r="ABT223" s="3"/>
      <c r="ABU223" s="3"/>
      <c r="ABV223" s="3"/>
      <c r="ABW223" s="3"/>
      <c r="ABX223" s="3"/>
      <c r="ABY223" s="3"/>
      <c r="ABZ223" s="3"/>
      <c r="ACA223" s="3"/>
      <c r="ACB223" s="3"/>
      <c r="ACC223" s="3"/>
      <c r="ACD223" s="3"/>
      <c r="ACE223" s="3"/>
      <c r="ACF223" s="3"/>
      <c r="ACG223" s="3"/>
      <c r="ACH223" s="3"/>
      <c r="ACI223" s="3"/>
      <c r="ACJ223" s="3"/>
      <c r="ACK223" s="3"/>
      <c r="ACL223" s="3"/>
      <c r="ACM223" s="3"/>
      <c r="ACN223" s="3"/>
      <c r="ACO223" s="3"/>
      <c r="ACP223" s="3"/>
      <c r="ACQ223" s="3"/>
      <c r="ACR223" s="3"/>
      <c r="ACS223" s="3"/>
      <c r="ACT223" s="3"/>
      <c r="ACU223" s="3"/>
      <c r="ACV223" s="3"/>
      <c r="ACW223" s="3"/>
      <c r="ACX223" s="3"/>
      <c r="ACY223" s="3"/>
      <c r="ACZ223" s="3"/>
      <c r="ADA223" s="3"/>
      <c r="ADB223" s="3"/>
      <c r="ADC223" s="3"/>
      <c r="ADD223" s="3"/>
      <c r="ADE223" s="3"/>
      <c r="ADF223" s="3"/>
      <c r="ADG223" s="3"/>
      <c r="ADH223" s="3"/>
      <c r="ADI223" s="3"/>
      <c r="ADJ223" s="3"/>
      <c r="ADK223" s="3"/>
      <c r="ADL223" s="3"/>
      <c r="ADM223" s="3"/>
      <c r="ADN223" s="3"/>
      <c r="ADO223" s="3"/>
      <c r="ADP223" s="3"/>
      <c r="ADQ223" s="3"/>
      <c r="ADR223" s="3"/>
      <c r="ADS223" s="3"/>
      <c r="ADT223" s="3"/>
      <c r="ADU223" s="3"/>
      <c r="ADV223" s="3"/>
      <c r="ADW223" s="3"/>
      <c r="ADX223" s="3"/>
      <c r="ADY223" s="3"/>
      <c r="ADZ223" s="3"/>
      <c r="AEA223" s="3"/>
      <c r="AEB223" s="3"/>
      <c r="AEC223" s="3"/>
      <c r="AED223" s="3"/>
      <c r="AEE223" s="3"/>
      <c r="AEF223" s="3"/>
      <c r="AEG223" s="3"/>
      <c r="AEH223" s="3"/>
      <c r="AEI223" s="3"/>
      <c r="AEJ223" s="3"/>
      <c r="AEK223" s="3"/>
      <c r="AEL223" s="3"/>
      <c r="AEM223" s="3"/>
      <c r="AEN223" s="3"/>
      <c r="AEO223" s="3"/>
      <c r="AEP223" s="3"/>
      <c r="AEQ223" s="3"/>
      <c r="AER223" s="3"/>
      <c r="AES223" s="3"/>
      <c r="AET223" s="3"/>
      <c r="AEU223" s="3"/>
      <c r="AEV223" s="3"/>
      <c r="AEW223" s="3"/>
      <c r="AEX223" s="3"/>
      <c r="AEY223" s="3"/>
      <c r="AEZ223" s="3"/>
      <c r="AFA223" s="3"/>
      <c r="AFB223" s="3"/>
      <c r="AFC223" s="3"/>
      <c r="AFD223" s="3"/>
      <c r="AFE223" s="3"/>
      <c r="AFF223" s="3"/>
      <c r="AFG223" s="3"/>
      <c r="AFH223" s="3"/>
      <c r="AFI223" s="3"/>
      <c r="AFJ223" s="3"/>
      <c r="AFK223" s="3"/>
      <c r="AFL223" s="3"/>
      <c r="AFM223" s="3"/>
      <c r="AFN223" s="3"/>
      <c r="AFO223" s="3"/>
      <c r="AFP223" s="3"/>
      <c r="AFQ223" s="3"/>
      <c r="AFR223" s="3"/>
      <c r="AFS223" s="3"/>
      <c r="AFT223" s="3"/>
      <c r="AFU223" s="3"/>
      <c r="AFV223" s="3"/>
      <c r="AFW223" s="3"/>
      <c r="AFX223" s="3"/>
      <c r="AFY223" s="3"/>
      <c r="AFZ223" s="3"/>
      <c r="AGA223" s="3"/>
      <c r="AGB223" s="3"/>
      <c r="AGC223" s="3"/>
      <c r="AGD223" s="3"/>
      <c r="AGE223" s="3"/>
      <c r="AGF223" s="3"/>
      <c r="AGG223" s="3"/>
      <c r="AGH223" s="3"/>
      <c r="AGI223" s="3"/>
      <c r="AGJ223" s="3"/>
      <c r="AGK223" s="3"/>
      <c r="AGL223" s="3"/>
      <c r="AGM223" s="3"/>
      <c r="AGN223" s="3"/>
      <c r="AGO223" s="3"/>
      <c r="AGP223" s="3"/>
      <c r="AGQ223" s="3"/>
      <c r="AGR223" s="3"/>
      <c r="AGS223" s="3"/>
      <c r="AGT223" s="3"/>
      <c r="AGU223" s="3"/>
      <c r="AGV223" s="3"/>
      <c r="AGW223" s="3"/>
      <c r="AGX223" s="3"/>
      <c r="AGY223" s="3"/>
      <c r="AGZ223" s="3"/>
      <c r="AHA223" s="3"/>
      <c r="AHB223" s="3"/>
      <c r="AHC223" s="3"/>
      <c r="AHD223" s="3"/>
      <c r="AHE223" s="3"/>
      <c r="AHF223" s="3"/>
      <c r="AHG223" s="3"/>
      <c r="AHH223" s="3"/>
      <c r="AHI223" s="3"/>
      <c r="AHJ223" s="3"/>
      <c r="AHK223" s="3"/>
      <c r="AHL223" s="3"/>
      <c r="AHM223" s="3"/>
      <c r="AHN223" s="3"/>
      <c r="AHO223" s="3"/>
      <c r="AHP223" s="3"/>
      <c r="AHQ223" s="3"/>
      <c r="AHR223" s="3"/>
      <c r="AHS223" s="3"/>
      <c r="AHT223" s="3"/>
      <c r="AHU223" s="3"/>
      <c r="AHV223" s="3"/>
      <c r="AHW223" s="3"/>
      <c r="AHX223" s="3"/>
      <c r="AHY223" s="3"/>
      <c r="AHZ223" s="3"/>
      <c r="AIA223" s="3"/>
      <c r="AIB223" s="3"/>
      <c r="AIC223" s="3"/>
      <c r="AID223" s="3"/>
      <c r="AIE223" s="3"/>
      <c r="AIF223" s="3"/>
      <c r="AIG223" s="3"/>
      <c r="AIH223" s="3"/>
      <c r="AII223" s="3"/>
      <c r="AIJ223" s="3"/>
      <c r="AIK223" s="3"/>
      <c r="AIL223" s="3"/>
      <c r="AIM223" s="3"/>
      <c r="AIN223" s="3"/>
      <c r="AIO223" s="3"/>
      <c r="AIP223" s="3"/>
      <c r="AIQ223" s="3"/>
      <c r="AIR223" s="3"/>
      <c r="AIS223" s="3"/>
      <c r="AIT223" s="3"/>
      <c r="AIU223" s="3"/>
      <c r="AIV223" s="3"/>
      <c r="AIW223" s="3"/>
      <c r="AIX223" s="3"/>
      <c r="AIY223" s="3"/>
      <c r="AIZ223" s="3"/>
      <c r="AJA223" s="3"/>
      <c r="AJB223" s="3"/>
      <c r="AJC223" s="3"/>
      <c r="AJD223" s="3"/>
      <c r="AJE223" s="3"/>
      <c r="AJF223" s="3"/>
      <c r="AJG223" s="3"/>
      <c r="AJH223" s="3"/>
      <c r="AJI223" s="3"/>
      <c r="AJJ223" s="3"/>
      <c r="AJK223" s="3"/>
      <c r="AJL223" s="3"/>
      <c r="AJM223" s="3"/>
      <c r="AJN223" s="3"/>
      <c r="AJO223" s="3"/>
      <c r="AJP223" s="3"/>
      <c r="AJQ223" s="3"/>
      <c r="AJR223" s="3"/>
      <c r="AJS223" s="3"/>
      <c r="AJT223" s="3"/>
      <c r="AJU223" s="3"/>
      <c r="AJV223" s="3"/>
      <c r="AJW223" s="3"/>
      <c r="AJX223" s="3"/>
      <c r="AJY223" s="3"/>
      <c r="AJZ223" s="3"/>
      <c r="AKA223" s="3"/>
      <c r="AKB223" s="3"/>
      <c r="AKC223" s="3"/>
      <c r="AKD223" s="3"/>
      <c r="AKE223" s="3"/>
      <c r="AKF223" s="3"/>
      <c r="AKG223" s="3"/>
      <c r="AKH223" s="3"/>
      <c r="AKI223" s="3"/>
      <c r="AKJ223" s="3"/>
      <c r="AKK223" s="3"/>
      <c r="AKL223" s="3"/>
      <c r="AKM223" s="3"/>
      <c r="AKN223" s="3"/>
      <c r="AKO223" s="3"/>
      <c r="AKP223" s="3"/>
      <c r="AKQ223" s="3"/>
      <c r="AKR223" s="3"/>
      <c r="AKS223" s="3"/>
      <c r="AKT223" s="3"/>
      <c r="AKU223" s="3"/>
      <c r="AKV223" s="3"/>
      <c r="AKW223" s="3"/>
      <c r="AKX223" s="3"/>
      <c r="AKY223" s="3"/>
      <c r="AKZ223" s="3"/>
      <c r="ALA223" s="3"/>
      <c r="ALB223" s="3"/>
      <c r="ALC223" s="3"/>
      <c r="ALD223" s="3"/>
      <c r="ALE223" s="3"/>
      <c r="ALF223" s="3"/>
      <c r="ALG223" s="3"/>
      <c r="ALH223" s="3"/>
      <c r="ALI223" s="3"/>
      <c r="ALJ223" s="3"/>
      <c r="ALK223" s="3"/>
      <c r="ALL223" s="3"/>
      <c r="ALM223" s="3"/>
      <c r="ALN223" s="3"/>
      <c r="ALO223" s="3"/>
      <c r="ALP223" s="3"/>
      <c r="ALQ223" s="3"/>
      <c r="ALR223" s="3"/>
      <c r="ALS223" s="3"/>
      <c r="ALT223" s="3"/>
      <c r="ALU223" s="3"/>
      <c r="ALV223" s="3"/>
      <c r="ALW223" s="3"/>
      <c r="ALX223" s="3"/>
      <c r="ALY223" s="3"/>
      <c r="ALZ223" s="3"/>
      <c r="AMA223" s="3"/>
      <c r="AMB223" s="3"/>
      <c r="AMC223" s="3"/>
      <c r="AMD223" s="3"/>
      <c r="AME223" s="3"/>
      <c r="AMF223" s="3"/>
      <c r="AMG223" s="3"/>
      <c r="AMH223" s="3"/>
      <c r="AMI223" s="3"/>
      <c r="AMJ223" s="3"/>
      <c r="AMK223" s="3"/>
      <c r="AML223" s="3"/>
      <c r="AMM223" s="3"/>
      <c r="AMN223" s="3"/>
      <c r="AMO223" s="3"/>
      <c r="AMP223" s="3"/>
      <c r="AMQ223" s="3"/>
      <c r="AMR223" s="3"/>
      <c r="AMS223" s="3"/>
      <c r="AMT223" s="3"/>
      <c r="AMU223" s="3"/>
      <c r="AMV223" s="3"/>
      <c r="AMW223" s="3"/>
      <c r="AMX223" s="3"/>
      <c r="AMY223" s="3"/>
      <c r="AMZ223" s="3"/>
      <c r="ANA223" s="3"/>
      <c r="ANB223" s="3"/>
      <c r="ANC223" s="3"/>
      <c r="AND223" s="3"/>
      <c r="ANE223" s="3"/>
      <c r="ANF223" s="3"/>
      <c r="ANG223" s="3"/>
      <c r="ANH223" s="3"/>
      <c r="ANI223" s="3"/>
      <c r="ANJ223" s="3"/>
      <c r="ANK223" s="3"/>
      <c r="ANL223" s="3"/>
      <c r="ANM223" s="3"/>
      <c r="ANN223" s="3"/>
      <c r="ANO223" s="3"/>
      <c r="ANP223" s="3"/>
      <c r="ANQ223" s="3"/>
      <c r="ANR223" s="3"/>
      <c r="ANS223" s="3"/>
      <c r="ANT223" s="3"/>
      <c r="ANU223" s="3"/>
      <c r="ANV223" s="3"/>
      <c r="ANW223" s="3"/>
      <c r="ANX223" s="3"/>
      <c r="ANY223" s="3"/>
      <c r="ANZ223" s="3"/>
      <c r="AOA223" s="3"/>
      <c r="AOB223" s="3"/>
      <c r="AOC223" s="3"/>
      <c r="AOD223" s="3"/>
      <c r="AOE223" s="3"/>
      <c r="AOF223" s="3"/>
      <c r="AOG223" s="3"/>
      <c r="AOH223" s="3"/>
      <c r="AOI223" s="3"/>
      <c r="AOJ223" s="3"/>
      <c r="AOK223" s="3"/>
      <c r="AOL223" s="3"/>
      <c r="AOM223" s="3"/>
      <c r="AON223" s="3"/>
      <c r="AOO223" s="3"/>
      <c r="AOP223" s="3"/>
      <c r="AOQ223" s="3"/>
      <c r="AOR223" s="3"/>
      <c r="AOS223" s="3"/>
      <c r="AOT223" s="3"/>
      <c r="AOU223" s="3"/>
      <c r="AOV223" s="3"/>
      <c r="AOW223" s="3"/>
      <c r="AOX223" s="3"/>
      <c r="AOY223" s="3"/>
      <c r="AOZ223" s="3"/>
      <c r="APA223" s="3"/>
      <c r="APB223" s="3"/>
      <c r="APC223" s="3"/>
      <c r="APD223" s="3"/>
      <c r="APE223" s="3"/>
      <c r="APF223" s="3"/>
      <c r="APG223" s="3"/>
      <c r="APH223" s="3"/>
      <c r="API223" s="3"/>
      <c r="APJ223" s="3"/>
      <c r="APK223" s="3"/>
      <c r="APL223" s="3"/>
      <c r="APM223" s="3"/>
      <c r="APN223" s="3"/>
      <c r="APO223" s="3"/>
      <c r="APP223" s="3"/>
      <c r="APQ223" s="3"/>
      <c r="APR223" s="3"/>
      <c r="APS223" s="3"/>
      <c r="APT223" s="3"/>
      <c r="APU223" s="3"/>
      <c r="APV223" s="3"/>
      <c r="APW223" s="3"/>
      <c r="APX223" s="3"/>
      <c r="APY223" s="3"/>
      <c r="APZ223" s="3"/>
      <c r="AQA223" s="3"/>
      <c r="AQB223" s="3"/>
      <c r="AQC223" s="3"/>
      <c r="AQD223" s="3"/>
      <c r="AQE223" s="3"/>
      <c r="AQF223" s="3"/>
      <c r="AQG223" s="3"/>
      <c r="AQH223" s="3"/>
      <c r="AQI223" s="3"/>
      <c r="AQJ223" s="3"/>
      <c r="AQK223" s="3"/>
      <c r="AQL223" s="3"/>
      <c r="AQM223" s="3"/>
      <c r="AQN223" s="3"/>
      <c r="AQO223" s="3"/>
      <c r="AQP223" s="3"/>
      <c r="AQQ223" s="3"/>
      <c r="AQR223" s="3"/>
      <c r="AQS223" s="3"/>
      <c r="AQT223" s="3"/>
      <c r="AQU223" s="3"/>
      <c r="AQV223" s="3"/>
      <c r="AQW223" s="3"/>
      <c r="AQX223" s="3"/>
      <c r="AQY223" s="3"/>
      <c r="AQZ223" s="3"/>
      <c r="ARA223" s="3"/>
      <c r="ARB223" s="3"/>
      <c r="ARC223" s="3"/>
      <c r="ARD223" s="3"/>
      <c r="ARE223" s="3"/>
      <c r="ARF223" s="3"/>
      <c r="ARG223" s="3"/>
      <c r="ARH223" s="3"/>
      <c r="ARI223" s="3"/>
      <c r="ARJ223" s="3"/>
      <c r="ARK223" s="3"/>
      <c r="ARL223" s="3"/>
      <c r="ARM223" s="3"/>
      <c r="ARN223" s="3"/>
      <c r="ARO223" s="3"/>
      <c r="ARP223" s="3"/>
      <c r="ARQ223" s="3"/>
      <c r="ARR223" s="3"/>
      <c r="ARS223" s="3"/>
      <c r="ART223" s="3"/>
      <c r="ARU223" s="3"/>
      <c r="ARV223" s="3"/>
      <c r="ARW223" s="3"/>
      <c r="ARX223" s="3"/>
      <c r="ARY223" s="3"/>
      <c r="ARZ223" s="3"/>
      <c r="ASA223" s="3"/>
      <c r="ASB223" s="3"/>
      <c r="ASC223" s="3"/>
      <c r="ASD223" s="3"/>
      <c r="ASE223" s="3"/>
      <c r="ASF223" s="3"/>
      <c r="ASG223" s="3"/>
      <c r="ASH223" s="3"/>
      <c r="ASI223" s="3"/>
      <c r="ASJ223" s="3"/>
      <c r="ASK223" s="3"/>
      <c r="ASL223" s="3"/>
      <c r="ASM223" s="3"/>
      <c r="ASN223" s="3"/>
      <c r="ASO223" s="3"/>
      <c r="ASP223" s="3"/>
      <c r="ASQ223" s="3"/>
      <c r="ASR223" s="3"/>
      <c r="ASS223" s="3"/>
      <c r="AST223" s="3"/>
      <c r="ASU223" s="3"/>
      <c r="ASV223" s="3"/>
      <c r="ASW223" s="3"/>
      <c r="ASX223" s="3"/>
      <c r="ASY223" s="3"/>
      <c r="ASZ223" s="3"/>
      <c r="ATA223" s="3"/>
      <c r="ATB223" s="3"/>
      <c r="ATC223" s="3"/>
      <c r="ATD223" s="3"/>
      <c r="ATE223" s="3"/>
      <c r="ATF223" s="3"/>
      <c r="ATG223" s="3"/>
      <c r="ATH223" s="3"/>
      <c r="ATI223" s="3"/>
      <c r="ATJ223" s="3"/>
      <c r="ATK223" s="3"/>
      <c r="ATL223" s="3"/>
      <c r="ATM223" s="3"/>
      <c r="ATN223" s="3"/>
      <c r="ATO223" s="3"/>
      <c r="ATP223" s="3"/>
      <c r="ATQ223" s="3"/>
      <c r="ATR223" s="3"/>
      <c r="ATS223" s="3"/>
      <c r="ATT223" s="3"/>
      <c r="ATU223" s="3"/>
      <c r="ATV223" s="3"/>
      <c r="ATW223" s="3"/>
      <c r="ATX223" s="3"/>
      <c r="ATY223" s="3"/>
      <c r="ATZ223" s="3"/>
      <c r="AUA223" s="3"/>
      <c r="AUB223" s="3"/>
      <c r="AUC223" s="3"/>
      <c r="AUD223" s="3"/>
      <c r="AUE223" s="3"/>
      <c r="AUF223" s="3"/>
      <c r="AUG223" s="3"/>
      <c r="AUH223" s="3"/>
      <c r="AUI223" s="3"/>
      <c r="AUJ223" s="3"/>
      <c r="AUK223" s="3"/>
      <c r="AUL223" s="3"/>
      <c r="AUM223" s="3"/>
      <c r="AUN223" s="3"/>
      <c r="AUO223" s="3"/>
      <c r="AUP223" s="3"/>
      <c r="AUQ223" s="3"/>
      <c r="AUR223" s="3"/>
      <c r="AUS223" s="3"/>
      <c r="AUT223" s="3"/>
      <c r="AUU223" s="3"/>
      <c r="AUV223" s="3"/>
      <c r="AUW223" s="3"/>
      <c r="AUX223" s="3"/>
      <c r="AUY223" s="3"/>
      <c r="AUZ223" s="3"/>
      <c r="AVA223" s="3"/>
      <c r="AVB223" s="3"/>
      <c r="AVC223" s="3"/>
      <c r="AVD223" s="3"/>
      <c r="AVE223" s="3"/>
      <c r="AVF223" s="3"/>
      <c r="AVG223" s="3"/>
      <c r="AVH223" s="3"/>
      <c r="AVI223" s="3"/>
      <c r="AVJ223" s="3"/>
      <c r="AVK223" s="3"/>
      <c r="AVL223" s="3"/>
      <c r="AVM223" s="3"/>
      <c r="AVN223" s="3"/>
      <c r="AVO223" s="3"/>
      <c r="AVP223" s="3"/>
      <c r="AVQ223" s="3"/>
      <c r="AVR223" s="3"/>
      <c r="AVS223" s="3"/>
      <c r="AVT223" s="3"/>
      <c r="AVU223" s="3"/>
      <c r="AVV223" s="3"/>
      <c r="AVW223" s="3"/>
      <c r="AVX223" s="3"/>
      <c r="AVY223" s="3"/>
      <c r="AVZ223" s="3"/>
      <c r="AWA223" s="3"/>
      <c r="AWB223" s="3"/>
      <c r="AWC223" s="3"/>
      <c r="AWD223" s="3"/>
      <c r="AWE223" s="3"/>
      <c r="AWF223" s="3"/>
      <c r="AWG223" s="3"/>
      <c r="AWH223" s="3"/>
      <c r="AWI223" s="3"/>
      <c r="AWJ223" s="3"/>
      <c r="AWK223" s="3"/>
      <c r="AWL223" s="3"/>
      <c r="AWM223" s="3"/>
      <c r="AWN223" s="3"/>
      <c r="AWO223" s="3"/>
      <c r="AWP223" s="3"/>
      <c r="AWQ223" s="3"/>
      <c r="AWR223" s="3"/>
      <c r="AWS223" s="3"/>
      <c r="AWT223" s="3"/>
      <c r="AWU223" s="3"/>
      <c r="AWV223" s="3"/>
      <c r="AWW223" s="3"/>
      <c r="AWX223" s="3"/>
      <c r="AWY223" s="3"/>
      <c r="AWZ223" s="3"/>
      <c r="AXA223" s="3"/>
      <c r="AXB223" s="3"/>
      <c r="AXC223" s="3"/>
      <c r="AXD223" s="3"/>
      <c r="AXE223" s="3"/>
      <c r="AXF223" s="3"/>
      <c r="AXG223" s="3"/>
      <c r="AXH223" s="3"/>
      <c r="AXI223" s="3"/>
      <c r="AXJ223" s="3"/>
      <c r="AXK223" s="3"/>
      <c r="AXL223" s="3"/>
      <c r="AXM223" s="3"/>
      <c r="AXN223" s="3"/>
      <c r="AXO223" s="3"/>
      <c r="AXP223" s="3"/>
      <c r="AXQ223" s="3"/>
      <c r="AXR223" s="3"/>
      <c r="AXS223" s="3"/>
      <c r="AXT223" s="3"/>
      <c r="AXU223" s="3"/>
      <c r="AXV223" s="3"/>
      <c r="AXW223" s="3"/>
      <c r="AXX223" s="3"/>
      <c r="AXY223" s="3"/>
      <c r="AXZ223" s="3"/>
      <c r="AYA223" s="3"/>
      <c r="AYB223" s="3"/>
      <c r="AYC223" s="3"/>
      <c r="AYD223" s="3"/>
      <c r="AYE223" s="3"/>
      <c r="AYF223" s="3"/>
      <c r="AYG223" s="3"/>
      <c r="AYH223" s="3"/>
      <c r="AYI223" s="3"/>
      <c r="AYJ223" s="3"/>
      <c r="AYK223" s="3"/>
      <c r="AYL223" s="3"/>
      <c r="AYM223" s="3"/>
      <c r="AYN223" s="3"/>
      <c r="AYO223" s="3"/>
      <c r="AYP223" s="3"/>
      <c r="AYQ223" s="3"/>
      <c r="AYR223" s="3"/>
      <c r="AYS223" s="3"/>
      <c r="AYT223" s="3"/>
      <c r="AYU223" s="3"/>
      <c r="AYV223" s="3"/>
      <c r="AYW223" s="3"/>
      <c r="AYX223" s="3"/>
      <c r="AYY223" s="3"/>
      <c r="AYZ223" s="3"/>
      <c r="AZA223" s="3"/>
      <c r="AZB223" s="3"/>
      <c r="AZC223" s="3"/>
      <c r="AZD223" s="3"/>
      <c r="AZE223" s="3"/>
      <c r="AZF223" s="3"/>
      <c r="AZG223" s="3"/>
      <c r="AZH223" s="3"/>
      <c r="AZI223" s="3"/>
      <c r="AZJ223" s="3"/>
      <c r="AZK223" s="3"/>
      <c r="AZL223" s="3"/>
      <c r="AZM223" s="3"/>
      <c r="AZN223" s="3"/>
      <c r="AZO223" s="3"/>
      <c r="AZP223" s="3"/>
      <c r="AZQ223" s="3"/>
      <c r="AZR223" s="3"/>
      <c r="AZS223" s="3"/>
      <c r="AZT223" s="3"/>
      <c r="AZU223" s="3"/>
      <c r="AZV223" s="3"/>
      <c r="AZW223" s="3"/>
      <c r="AZX223" s="3"/>
      <c r="AZY223" s="3"/>
      <c r="AZZ223" s="3"/>
      <c r="BAA223" s="3"/>
      <c r="BAB223" s="3"/>
      <c r="BAC223" s="3"/>
      <c r="BAD223" s="3"/>
      <c r="BAE223" s="3"/>
      <c r="BAF223" s="3"/>
      <c r="BAG223" s="3"/>
      <c r="BAH223" s="3"/>
      <c r="BAI223" s="3"/>
      <c r="BAJ223" s="3"/>
      <c r="BAK223" s="3"/>
      <c r="BAL223" s="3"/>
      <c r="BAM223" s="3"/>
      <c r="BAN223" s="3"/>
      <c r="BAO223" s="3"/>
      <c r="BAP223" s="3"/>
      <c r="BAQ223" s="3"/>
      <c r="BAR223" s="3"/>
      <c r="BAS223" s="3"/>
      <c r="BAT223" s="3"/>
      <c r="BAU223" s="3"/>
      <c r="BAV223" s="3"/>
      <c r="BAW223" s="3"/>
      <c r="BAX223" s="3"/>
      <c r="BAY223" s="3"/>
      <c r="BAZ223" s="3"/>
      <c r="BBA223" s="3"/>
      <c r="BBB223" s="3"/>
      <c r="BBC223" s="3"/>
      <c r="BBD223" s="3"/>
      <c r="BBE223" s="3"/>
      <c r="BBF223" s="3"/>
      <c r="BBG223" s="3"/>
      <c r="BBH223" s="3"/>
      <c r="BBI223" s="3"/>
      <c r="BBJ223" s="3"/>
      <c r="BBK223" s="3"/>
      <c r="BBL223" s="3"/>
      <c r="BBM223" s="3"/>
      <c r="BBN223" s="3"/>
      <c r="BBO223" s="3"/>
      <c r="BBP223" s="3"/>
      <c r="BBQ223" s="3"/>
      <c r="BBR223" s="3"/>
      <c r="BBS223" s="3"/>
      <c r="BBT223" s="3"/>
      <c r="BBU223" s="3"/>
      <c r="BBV223" s="3"/>
      <c r="BBW223" s="3"/>
      <c r="BBX223" s="3"/>
      <c r="BBY223" s="3"/>
      <c r="BBZ223" s="3"/>
      <c r="BCA223" s="3"/>
      <c r="BCB223" s="3"/>
      <c r="BCC223" s="3"/>
      <c r="BCD223" s="3"/>
      <c r="BCE223" s="3"/>
      <c r="BCF223" s="3"/>
      <c r="BCG223" s="3"/>
      <c r="BCH223" s="3"/>
      <c r="BCI223" s="3"/>
      <c r="BCJ223" s="3"/>
      <c r="BCK223" s="3"/>
      <c r="BCL223" s="3"/>
      <c r="BCM223" s="3"/>
      <c r="BCN223" s="3"/>
      <c r="BCO223" s="3"/>
      <c r="BCP223" s="3"/>
      <c r="BCQ223" s="3"/>
      <c r="BCR223" s="3"/>
      <c r="BCS223" s="3"/>
      <c r="BCT223" s="3"/>
      <c r="BCU223" s="3"/>
      <c r="BCV223" s="3"/>
      <c r="BCW223" s="3"/>
      <c r="BCX223" s="3"/>
      <c r="BCY223" s="3"/>
      <c r="BCZ223" s="3"/>
      <c r="BDA223" s="3"/>
      <c r="BDB223" s="3"/>
      <c r="BDC223" s="3"/>
      <c r="BDD223" s="3"/>
      <c r="BDE223" s="3"/>
      <c r="BDF223" s="3"/>
      <c r="BDG223" s="3"/>
      <c r="BDH223" s="3"/>
      <c r="BDI223" s="3"/>
      <c r="BDJ223" s="3"/>
      <c r="BDK223" s="3"/>
      <c r="BDL223" s="3"/>
      <c r="BDM223" s="3"/>
      <c r="BDN223" s="3"/>
      <c r="BDO223" s="3"/>
      <c r="BDP223" s="3"/>
      <c r="BDQ223" s="3"/>
      <c r="BDR223" s="3"/>
      <c r="BDS223" s="3"/>
      <c r="BDT223" s="3"/>
      <c r="BDU223" s="3"/>
      <c r="BDV223" s="3"/>
      <c r="BDW223" s="3"/>
      <c r="BDX223" s="3"/>
      <c r="BDY223" s="3"/>
      <c r="BDZ223" s="3"/>
      <c r="BEA223" s="3"/>
      <c r="BEB223" s="3"/>
      <c r="BEC223" s="3"/>
      <c r="BED223" s="3"/>
      <c r="BEE223" s="3"/>
      <c r="BEF223" s="3"/>
      <c r="BEG223" s="3"/>
      <c r="BEH223" s="3"/>
      <c r="BEI223" s="3"/>
      <c r="BEJ223" s="3"/>
      <c r="BEK223" s="3"/>
      <c r="BEL223" s="3"/>
      <c r="BEM223" s="3"/>
      <c r="BEN223" s="3"/>
      <c r="BEO223" s="3"/>
      <c r="BEP223" s="3"/>
      <c r="BEQ223" s="3"/>
      <c r="BER223" s="3"/>
      <c r="BES223" s="3"/>
      <c r="BET223" s="3"/>
      <c r="BEU223" s="3"/>
      <c r="BEV223" s="3"/>
      <c r="BEW223" s="3"/>
      <c r="BEX223" s="3"/>
      <c r="BEY223" s="3"/>
      <c r="BEZ223" s="3"/>
      <c r="BFA223" s="3"/>
      <c r="BFB223" s="3"/>
      <c r="BFC223" s="3"/>
      <c r="BFD223" s="3"/>
      <c r="BFE223" s="3"/>
      <c r="BFF223" s="3"/>
      <c r="BFG223" s="3"/>
      <c r="BFH223" s="3"/>
      <c r="BFI223" s="3"/>
      <c r="BFJ223" s="3"/>
      <c r="BFK223" s="3"/>
      <c r="BFL223" s="3"/>
      <c r="BFM223" s="3"/>
      <c r="BFN223" s="3"/>
      <c r="BFO223" s="3"/>
      <c r="BFP223" s="3"/>
      <c r="BFQ223" s="3"/>
      <c r="BFR223" s="3"/>
      <c r="BFS223" s="3"/>
      <c r="BFT223" s="3"/>
      <c r="BFU223" s="3"/>
      <c r="BFV223" s="3"/>
      <c r="BFW223" s="3"/>
      <c r="BFX223" s="3"/>
      <c r="BFY223" s="3"/>
      <c r="BFZ223" s="3"/>
      <c r="BGA223" s="3"/>
      <c r="BGB223" s="3"/>
      <c r="BGC223" s="3"/>
      <c r="BGD223" s="3"/>
      <c r="BGE223" s="3"/>
      <c r="BGF223" s="3"/>
      <c r="BGG223" s="3"/>
      <c r="BGH223" s="3"/>
      <c r="BGI223" s="3"/>
      <c r="BGJ223" s="3"/>
      <c r="BGK223" s="3"/>
      <c r="BGL223" s="3"/>
      <c r="BGM223" s="3"/>
      <c r="BGN223" s="3"/>
      <c r="BGO223" s="3"/>
      <c r="BGP223" s="3"/>
      <c r="BGQ223" s="3"/>
      <c r="BGR223" s="3"/>
      <c r="BGS223" s="3"/>
      <c r="BGT223" s="3"/>
      <c r="BGU223" s="3"/>
      <c r="BGV223" s="3"/>
      <c r="BGW223" s="3"/>
      <c r="BGX223" s="3"/>
      <c r="BGY223" s="3"/>
      <c r="BGZ223" s="3"/>
      <c r="BHA223" s="3"/>
      <c r="BHB223" s="3"/>
      <c r="BHC223" s="3"/>
      <c r="BHD223" s="3"/>
      <c r="BHE223" s="3"/>
      <c r="BHF223" s="3"/>
      <c r="BHG223" s="3"/>
      <c r="BHH223" s="3"/>
      <c r="BHI223" s="3"/>
      <c r="BHJ223" s="3"/>
      <c r="BHK223" s="3"/>
      <c r="BHL223" s="3"/>
      <c r="BHM223" s="3"/>
      <c r="BHN223" s="3"/>
      <c r="BHO223" s="3"/>
      <c r="BHP223" s="3"/>
      <c r="BHQ223" s="3"/>
      <c r="BHR223" s="3"/>
      <c r="BHS223" s="3"/>
      <c r="BHT223" s="3"/>
      <c r="BHU223" s="3"/>
      <c r="BHV223" s="3"/>
      <c r="BHW223" s="3"/>
      <c r="BHX223" s="3"/>
      <c r="BHY223" s="3"/>
      <c r="BHZ223" s="3"/>
      <c r="BIA223" s="3"/>
      <c r="BIB223" s="3"/>
      <c r="BIC223" s="3"/>
      <c r="BID223" s="3"/>
      <c r="BIE223" s="3"/>
      <c r="BIF223" s="3"/>
      <c r="BIG223" s="3"/>
      <c r="BIH223" s="3"/>
      <c r="BII223" s="3"/>
      <c r="BIJ223" s="3"/>
      <c r="BIK223" s="3"/>
      <c r="BIL223" s="3"/>
      <c r="BIM223" s="3"/>
      <c r="BIN223" s="3"/>
      <c r="BIO223" s="3"/>
      <c r="BIP223" s="3"/>
      <c r="BIQ223" s="3"/>
      <c r="BIR223" s="3"/>
      <c r="BIS223" s="3"/>
      <c r="BIT223" s="3"/>
      <c r="BIU223" s="3"/>
      <c r="BIV223" s="3"/>
      <c r="BIW223" s="3"/>
      <c r="BIX223" s="3"/>
      <c r="BIY223" s="3"/>
      <c r="BIZ223" s="3"/>
      <c r="BJA223" s="3"/>
      <c r="BJB223" s="3"/>
      <c r="BJC223" s="3"/>
      <c r="BJD223" s="3"/>
      <c r="BJE223" s="3"/>
      <c r="BJF223" s="3"/>
      <c r="BJG223" s="3"/>
      <c r="BJH223" s="3"/>
      <c r="BJI223" s="3"/>
      <c r="BJJ223" s="3"/>
      <c r="BJK223" s="3"/>
      <c r="BJL223" s="3"/>
      <c r="BJM223" s="3"/>
      <c r="BJN223" s="3"/>
      <c r="BJO223" s="3"/>
      <c r="BJP223" s="3"/>
      <c r="BJQ223" s="3"/>
      <c r="BJR223" s="3"/>
      <c r="BJS223" s="3"/>
      <c r="BJT223" s="3"/>
      <c r="BJU223" s="3"/>
      <c r="BJV223" s="3"/>
      <c r="BJW223" s="3"/>
      <c r="BJX223" s="3"/>
      <c r="BJY223" s="3"/>
      <c r="BJZ223" s="3"/>
      <c r="BKA223" s="3"/>
      <c r="BKB223" s="3"/>
      <c r="BKC223" s="3"/>
      <c r="BKD223" s="3"/>
      <c r="BKE223" s="3"/>
      <c r="BKF223" s="3"/>
      <c r="BKG223" s="3"/>
      <c r="BKH223" s="3"/>
      <c r="BKI223" s="3"/>
      <c r="BKJ223" s="3"/>
      <c r="BKK223" s="3"/>
      <c r="BKL223" s="3"/>
      <c r="BKM223" s="3"/>
      <c r="BKN223" s="3"/>
      <c r="BKO223" s="3"/>
      <c r="BKP223" s="3"/>
      <c r="BKQ223" s="3"/>
      <c r="BKR223" s="3"/>
      <c r="BKS223" s="3"/>
      <c r="BKT223" s="3"/>
      <c r="BKU223" s="3"/>
      <c r="BKV223" s="3"/>
      <c r="BKW223" s="3"/>
      <c r="BKX223" s="3"/>
      <c r="BKY223" s="3"/>
      <c r="BKZ223" s="3"/>
      <c r="BLA223" s="3"/>
      <c r="BLB223" s="3"/>
      <c r="BLC223" s="3"/>
      <c r="BLD223" s="3"/>
      <c r="BLE223" s="3"/>
      <c r="BLF223" s="3"/>
      <c r="BLG223" s="3"/>
      <c r="BLH223" s="3"/>
      <c r="BLI223" s="3"/>
      <c r="BLJ223" s="3"/>
      <c r="BLK223" s="3"/>
      <c r="BLL223" s="3"/>
      <c r="BLM223" s="3"/>
      <c r="BLN223" s="3"/>
      <c r="BLO223" s="3"/>
      <c r="BLP223" s="3"/>
      <c r="BLQ223" s="3"/>
      <c r="BLR223" s="3"/>
      <c r="BLS223" s="3"/>
      <c r="BLT223" s="3"/>
      <c r="BLU223" s="3"/>
      <c r="BLV223" s="3"/>
      <c r="BLW223" s="3"/>
      <c r="BLX223" s="3"/>
      <c r="BLY223" s="3"/>
      <c r="BLZ223" s="3"/>
      <c r="BMA223" s="3"/>
      <c r="BMB223" s="3"/>
      <c r="BMC223" s="3"/>
      <c r="BMD223" s="3"/>
      <c r="BME223" s="3"/>
      <c r="BMF223" s="3"/>
      <c r="BMG223" s="3"/>
      <c r="BMH223" s="3"/>
      <c r="BMI223" s="3"/>
      <c r="BMJ223" s="3"/>
      <c r="BMK223" s="3"/>
      <c r="BML223" s="3"/>
      <c r="BMM223" s="3"/>
      <c r="BMN223" s="3"/>
      <c r="BMO223" s="3"/>
      <c r="BMP223" s="3"/>
      <c r="BMQ223" s="3"/>
      <c r="BMR223" s="3"/>
      <c r="BMS223" s="3"/>
      <c r="BMT223" s="3"/>
      <c r="BMU223" s="3"/>
      <c r="BMV223" s="3"/>
      <c r="BMW223" s="3"/>
      <c r="BMX223" s="3"/>
      <c r="BMY223" s="3"/>
      <c r="BMZ223" s="3"/>
      <c r="BNA223" s="3"/>
      <c r="BNB223" s="3"/>
      <c r="BNC223" s="3"/>
      <c r="BND223" s="3"/>
      <c r="BNE223" s="3"/>
      <c r="BNF223" s="3"/>
      <c r="BNG223" s="3"/>
      <c r="BNH223" s="3"/>
      <c r="BNI223" s="3"/>
      <c r="BNJ223" s="3"/>
      <c r="BNK223" s="3"/>
      <c r="BNL223" s="3"/>
      <c r="BNM223" s="3"/>
      <c r="BNN223" s="3"/>
      <c r="BNO223" s="3"/>
      <c r="BNP223" s="3"/>
      <c r="BNQ223" s="3"/>
      <c r="BNR223" s="3"/>
      <c r="BNS223" s="3"/>
      <c r="BNT223" s="3"/>
      <c r="BNU223" s="3"/>
      <c r="BNV223" s="3"/>
      <c r="BNW223" s="3"/>
      <c r="BNX223" s="3"/>
      <c r="BNY223" s="3"/>
      <c r="BNZ223" s="3"/>
      <c r="BOA223" s="3"/>
      <c r="BOB223" s="3"/>
      <c r="BOC223" s="3"/>
      <c r="BOD223" s="3"/>
      <c r="BOE223" s="3"/>
      <c r="BOF223" s="3"/>
      <c r="BOG223" s="3"/>
      <c r="BOH223" s="3"/>
      <c r="BOI223" s="3"/>
      <c r="BOJ223" s="3"/>
      <c r="BOK223" s="3"/>
      <c r="BOL223" s="3"/>
      <c r="BOM223" s="3"/>
      <c r="BON223" s="3"/>
      <c r="BOO223" s="3"/>
      <c r="BOP223" s="3"/>
      <c r="BOQ223" s="3"/>
      <c r="BOR223" s="3"/>
      <c r="BOS223" s="3"/>
      <c r="BOT223" s="3"/>
      <c r="BOU223" s="3"/>
      <c r="BOV223" s="3"/>
      <c r="BOW223" s="3"/>
      <c r="BOX223" s="3"/>
      <c r="BOY223" s="3"/>
      <c r="BOZ223" s="3"/>
      <c r="BPA223" s="3"/>
      <c r="BPB223" s="3"/>
      <c r="BPC223" s="3"/>
      <c r="BPD223" s="3"/>
      <c r="BPE223" s="3"/>
      <c r="BPF223" s="3"/>
      <c r="BPG223" s="3"/>
      <c r="BPH223" s="3"/>
      <c r="BPI223" s="3"/>
      <c r="BPJ223" s="3"/>
      <c r="BPK223" s="3"/>
      <c r="BPL223" s="3"/>
      <c r="BPM223" s="3"/>
      <c r="BPN223" s="3"/>
      <c r="BPO223" s="3"/>
      <c r="BPP223" s="3"/>
      <c r="BPQ223" s="3"/>
      <c r="BPR223" s="3"/>
      <c r="BPS223" s="3"/>
      <c r="BPT223" s="3"/>
      <c r="BPU223" s="3"/>
      <c r="BPV223" s="3"/>
      <c r="BPW223" s="3"/>
      <c r="BPX223" s="3"/>
      <c r="BPY223" s="3"/>
      <c r="BPZ223" s="3"/>
      <c r="BQA223" s="3"/>
      <c r="BQB223" s="3"/>
      <c r="BQC223" s="3"/>
      <c r="BQD223" s="3"/>
      <c r="BQE223" s="3"/>
      <c r="BQF223" s="3"/>
      <c r="BQG223" s="3"/>
      <c r="BQH223" s="3"/>
      <c r="BQI223" s="3"/>
      <c r="BQJ223" s="3"/>
      <c r="BQK223" s="3"/>
      <c r="BQL223" s="3"/>
      <c r="BQM223" s="3"/>
      <c r="BQN223" s="3"/>
      <c r="BQO223" s="3"/>
      <c r="BQP223" s="3"/>
      <c r="BQQ223" s="3"/>
      <c r="BQR223" s="3"/>
      <c r="BQS223" s="3"/>
      <c r="BQT223" s="3"/>
      <c r="BQU223" s="3"/>
      <c r="BQV223" s="3"/>
      <c r="BQW223" s="3"/>
      <c r="BQX223" s="3"/>
      <c r="BQY223" s="3"/>
      <c r="BQZ223" s="3"/>
      <c r="BRA223" s="3"/>
      <c r="BRB223" s="3"/>
      <c r="BRC223" s="3"/>
      <c r="BRD223" s="3"/>
      <c r="BRE223" s="3"/>
      <c r="BRF223" s="3"/>
      <c r="BRG223" s="3"/>
      <c r="BRH223" s="3"/>
      <c r="BRI223" s="3"/>
      <c r="BRJ223" s="3"/>
      <c r="BRK223" s="3"/>
      <c r="BRL223" s="3"/>
      <c r="BRM223" s="3"/>
      <c r="BRN223" s="3"/>
      <c r="BRO223" s="3"/>
      <c r="BRP223" s="3"/>
      <c r="BRQ223" s="3"/>
      <c r="BRR223" s="3"/>
      <c r="BRS223" s="3"/>
      <c r="BRT223" s="3"/>
      <c r="BRU223" s="3"/>
      <c r="BRV223" s="3"/>
      <c r="BRW223" s="3"/>
      <c r="BRX223" s="3"/>
      <c r="BRY223" s="3"/>
      <c r="BRZ223" s="3"/>
      <c r="BSA223" s="3"/>
      <c r="BSB223" s="3"/>
      <c r="BSC223" s="3"/>
      <c r="BSD223" s="3"/>
      <c r="BSE223" s="3"/>
      <c r="BSF223" s="3"/>
      <c r="BSG223" s="3"/>
      <c r="BSH223" s="3"/>
      <c r="BSI223" s="3"/>
      <c r="BSJ223" s="3"/>
      <c r="BSK223" s="3"/>
      <c r="BSL223" s="3"/>
      <c r="BSM223" s="3"/>
      <c r="BSN223" s="3"/>
      <c r="BSO223" s="3"/>
      <c r="BSP223" s="3"/>
      <c r="BSQ223" s="3"/>
      <c r="BSR223" s="3"/>
      <c r="BSS223" s="3"/>
      <c r="BST223" s="3"/>
      <c r="BSU223" s="3"/>
      <c r="BSV223" s="3"/>
      <c r="BSW223" s="3"/>
      <c r="BSX223" s="3"/>
      <c r="BSY223" s="3"/>
      <c r="BSZ223" s="3"/>
      <c r="BTA223" s="3"/>
      <c r="BTB223" s="3"/>
      <c r="BTC223" s="3"/>
      <c r="BTD223" s="3"/>
      <c r="BTE223" s="3"/>
      <c r="BTF223" s="3"/>
      <c r="BTG223" s="3"/>
      <c r="BTH223" s="3"/>
      <c r="BTI223" s="3"/>
      <c r="BTJ223" s="3"/>
      <c r="BTK223" s="3"/>
      <c r="BTL223" s="3"/>
      <c r="BTM223" s="3"/>
      <c r="BTN223" s="3"/>
      <c r="BTO223" s="3"/>
      <c r="BTP223" s="3"/>
      <c r="BTQ223" s="3"/>
      <c r="BTR223" s="3"/>
      <c r="BTS223" s="3"/>
      <c r="BTT223" s="3"/>
      <c r="BTU223" s="3"/>
      <c r="BTV223" s="3"/>
      <c r="BTW223" s="3"/>
      <c r="BTX223" s="3"/>
      <c r="BTY223" s="3"/>
      <c r="BTZ223" s="3"/>
      <c r="BUA223" s="3"/>
      <c r="BUB223" s="3"/>
      <c r="BUC223" s="3"/>
      <c r="BUD223" s="3"/>
      <c r="BUE223" s="3"/>
      <c r="BUF223" s="3"/>
      <c r="BUG223" s="3"/>
      <c r="BUH223" s="3"/>
      <c r="BUI223" s="3"/>
      <c r="BUJ223" s="3"/>
      <c r="BUK223" s="3"/>
      <c r="BUL223" s="3"/>
      <c r="BUM223" s="3"/>
      <c r="BUN223" s="3"/>
      <c r="BUO223" s="3"/>
      <c r="BUP223" s="3"/>
      <c r="BUQ223" s="3"/>
      <c r="BUR223" s="3"/>
      <c r="BUS223" s="3"/>
      <c r="BUT223" s="3"/>
      <c r="BUU223" s="3"/>
      <c r="BUV223" s="3"/>
      <c r="BUW223" s="3"/>
      <c r="BUX223" s="3"/>
      <c r="BUY223" s="3"/>
      <c r="BUZ223" s="3"/>
      <c r="BVA223" s="3"/>
      <c r="BVB223" s="3"/>
      <c r="BVC223" s="3"/>
      <c r="BVD223" s="3"/>
      <c r="BVE223" s="3"/>
      <c r="BVF223" s="3"/>
      <c r="BVG223" s="3"/>
      <c r="BVH223" s="3"/>
      <c r="BVI223" s="3"/>
      <c r="BVJ223" s="3"/>
      <c r="BVK223" s="3"/>
      <c r="BVL223" s="3"/>
      <c r="BVM223" s="3"/>
      <c r="BVN223" s="3"/>
      <c r="BVO223" s="3"/>
      <c r="BVP223" s="3"/>
      <c r="BVQ223" s="3"/>
      <c r="BVR223" s="3"/>
      <c r="BVS223" s="3"/>
      <c r="BVT223" s="3"/>
      <c r="BVU223" s="3"/>
      <c r="BVV223" s="3"/>
      <c r="BVW223" s="3"/>
      <c r="BVX223" s="3"/>
      <c r="BVY223" s="3"/>
      <c r="BVZ223" s="3"/>
      <c r="BWA223" s="3"/>
      <c r="BWB223" s="3"/>
      <c r="BWC223" s="3"/>
      <c r="BWD223" s="3"/>
      <c r="BWE223" s="3"/>
      <c r="BWF223" s="3"/>
      <c r="BWG223" s="3"/>
      <c r="BWH223" s="3"/>
      <c r="BWI223" s="3"/>
      <c r="BWJ223" s="3"/>
      <c r="BWK223" s="3"/>
      <c r="BWL223" s="3"/>
      <c r="BWM223" s="3"/>
      <c r="BWN223" s="3"/>
      <c r="BWO223" s="3"/>
      <c r="BWP223" s="3"/>
      <c r="BWQ223" s="3"/>
      <c r="BWR223" s="3"/>
      <c r="BWS223" s="3"/>
      <c r="BWT223" s="3"/>
      <c r="BWU223" s="3"/>
      <c r="BWV223" s="3"/>
      <c r="BWW223" s="3"/>
      <c r="BWX223" s="3"/>
      <c r="BWY223" s="3"/>
      <c r="BWZ223" s="3"/>
      <c r="BXA223" s="3"/>
      <c r="BXB223" s="3"/>
      <c r="BXC223" s="3"/>
      <c r="BXD223" s="3"/>
      <c r="BXE223" s="3"/>
      <c r="BXF223" s="3"/>
      <c r="BXG223" s="3"/>
      <c r="BXH223" s="3"/>
      <c r="BXI223" s="3"/>
      <c r="BXJ223" s="3"/>
      <c r="BXK223" s="3"/>
      <c r="BXL223" s="3"/>
      <c r="BXM223" s="3"/>
      <c r="BXN223" s="3"/>
      <c r="BXO223" s="3"/>
      <c r="BXP223" s="3"/>
      <c r="BXQ223" s="3"/>
      <c r="BXR223" s="3"/>
      <c r="BXS223" s="3"/>
      <c r="BXT223" s="3"/>
      <c r="BXU223" s="3"/>
      <c r="BXV223" s="3"/>
      <c r="BXW223" s="3"/>
      <c r="BXX223" s="3"/>
      <c r="BXY223" s="3"/>
      <c r="BXZ223" s="3"/>
      <c r="BYA223" s="3"/>
      <c r="BYB223" s="3"/>
      <c r="BYC223" s="3"/>
      <c r="BYD223" s="3"/>
      <c r="BYE223" s="3"/>
      <c r="BYF223" s="3"/>
      <c r="BYG223" s="3"/>
      <c r="BYH223" s="3"/>
      <c r="BYI223" s="3"/>
      <c r="BYJ223" s="3"/>
      <c r="BYK223" s="3"/>
      <c r="BYL223" s="3"/>
      <c r="BYM223" s="3"/>
      <c r="BYN223" s="3"/>
      <c r="BYO223" s="3"/>
      <c r="BYP223" s="3"/>
      <c r="BYQ223" s="3"/>
      <c r="BYR223" s="3"/>
      <c r="BYS223" s="3"/>
      <c r="BYT223" s="3"/>
      <c r="BYU223" s="3"/>
      <c r="BYV223" s="3"/>
      <c r="BYW223" s="3"/>
      <c r="BYX223" s="3"/>
      <c r="BYY223" s="3"/>
      <c r="BYZ223" s="3"/>
      <c r="BZA223" s="3"/>
      <c r="BZB223" s="3"/>
      <c r="BZC223" s="3"/>
      <c r="BZD223" s="3"/>
      <c r="BZE223" s="3"/>
      <c r="BZF223" s="3"/>
      <c r="BZG223" s="3"/>
      <c r="BZH223" s="3"/>
      <c r="BZI223" s="3"/>
      <c r="BZJ223" s="3"/>
      <c r="BZK223" s="3"/>
      <c r="BZL223" s="3"/>
      <c r="BZM223" s="3"/>
      <c r="BZN223" s="3"/>
      <c r="BZO223" s="3"/>
      <c r="BZP223" s="3"/>
      <c r="BZQ223" s="3"/>
      <c r="BZR223" s="3"/>
      <c r="BZS223" s="3"/>
      <c r="BZT223" s="3"/>
      <c r="BZU223" s="3"/>
      <c r="BZV223" s="3"/>
      <c r="BZW223" s="3"/>
      <c r="BZX223" s="3"/>
      <c r="BZY223" s="3"/>
      <c r="BZZ223" s="3"/>
      <c r="CAA223" s="3"/>
      <c r="CAB223" s="3"/>
      <c r="CAC223" s="3"/>
      <c r="CAD223" s="3"/>
      <c r="CAE223" s="3"/>
      <c r="CAF223" s="3"/>
      <c r="CAG223" s="3"/>
      <c r="CAH223" s="3"/>
      <c r="CAI223" s="3"/>
      <c r="CAJ223" s="3"/>
      <c r="CAK223" s="3"/>
      <c r="CAL223" s="3"/>
      <c r="CAM223" s="3"/>
      <c r="CAN223" s="3"/>
      <c r="CAO223" s="3"/>
      <c r="CAP223" s="3"/>
      <c r="CAQ223" s="3"/>
      <c r="CAR223" s="3"/>
      <c r="CAS223" s="3"/>
      <c r="CAT223" s="3"/>
      <c r="CAU223" s="3"/>
      <c r="CAV223" s="3"/>
      <c r="CAW223" s="3"/>
      <c r="CAX223" s="3"/>
      <c r="CAY223" s="3"/>
      <c r="CAZ223" s="3"/>
      <c r="CBA223" s="3"/>
      <c r="CBB223" s="3"/>
      <c r="CBC223" s="3"/>
      <c r="CBD223" s="3"/>
      <c r="CBE223" s="3"/>
      <c r="CBF223" s="3"/>
      <c r="CBG223" s="3"/>
      <c r="CBH223" s="3"/>
      <c r="CBI223" s="3"/>
      <c r="CBJ223" s="3"/>
      <c r="CBK223" s="3"/>
      <c r="CBL223" s="3"/>
      <c r="CBM223" s="3"/>
      <c r="CBN223" s="3"/>
      <c r="CBO223" s="3"/>
      <c r="CBP223" s="3"/>
      <c r="CBQ223" s="3"/>
      <c r="CBR223" s="3"/>
      <c r="CBS223" s="3"/>
      <c r="CBT223" s="3"/>
      <c r="CBU223" s="3"/>
      <c r="CBV223" s="3"/>
      <c r="CBW223" s="3"/>
      <c r="CBX223" s="3"/>
      <c r="CBY223" s="3"/>
      <c r="CBZ223" s="3"/>
      <c r="CCA223" s="3"/>
      <c r="CCB223" s="3"/>
      <c r="CCC223" s="3"/>
      <c r="CCD223" s="3"/>
      <c r="CCE223" s="3"/>
      <c r="CCF223" s="3"/>
      <c r="CCG223" s="3"/>
      <c r="CCH223" s="3"/>
      <c r="CCI223" s="3"/>
      <c r="CCJ223" s="3"/>
      <c r="CCK223" s="3"/>
      <c r="CCL223" s="3"/>
      <c r="CCM223" s="3"/>
      <c r="CCN223" s="3"/>
      <c r="CCO223" s="3"/>
      <c r="CCP223" s="3"/>
      <c r="CCQ223" s="3"/>
      <c r="CCR223" s="3"/>
      <c r="CCS223" s="3"/>
      <c r="CCT223" s="3"/>
      <c r="CCU223" s="3"/>
      <c r="CCV223" s="3"/>
      <c r="CCW223" s="3"/>
      <c r="CCX223" s="3"/>
      <c r="CCY223" s="3"/>
      <c r="CCZ223" s="3"/>
      <c r="CDA223" s="3"/>
      <c r="CDB223" s="3"/>
      <c r="CDC223" s="3"/>
      <c r="CDD223" s="3"/>
      <c r="CDE223" s="3"/>
      <c r="CDF223" s="3"/>
      <c r="CDG223" s="3"/>
      <c r="CDH223" s="3"/>
      <c r="CDI223" s="3"/>
      <c r="CDJ223" s="3"/>
      <c r="CDK223" s="3"/>
      <c r="CDL223" s="3"/>
      <c r="CDM223" s="3"/>
      <c r="CDN223" s="3"/>
      <c r="CDO223" s="3"/>
      <c r="CDP223" s="3"/>
      <c r="CDQ223" s="3"/>
      <c r="CDR223" s="3"/>
      <c r="CDS223" s="3"/>
      <c r="CDT223" s="3"/>
      <c r="CDU223" s="3"/>
      <c r="CDV223" s="3"/>
      <c r="CDW223" s="3"/>
      <c r="CDX223" s="3"/>
      <c r="CDY223" s="3"/>
      <c r="CDZ223" s="3"/>
      <c r="CEA223" s="3"/>
      <c r="CEB223" s="3"/>
      <c r="CEC223" s="3"/>
      <c r="CED223" s="3"/>
      <c r="CEE223" s="3"/>
      <c r="CEF223" s="3"/>
      <c r="CEG223" s="3"/>
      <c r="CEH223" s="3"/>
      <c r="CEI223" s="3"/>
      <c r="CEJ223" s="3"/>
      <c r="CEK223" s="3"/>
      <c r="CEL223" s="3"/>
      <c r="CEM223" s="3"/>
      <c r="CEN223" s="3"/>
      <c r="CEO223" s="3"/>
      <c r="CEP223" s="3"/>
      <c r="CEQ223" s="3"/>
      <c r="CER223" s="3"/>
      <c r="CES223" s="3"/>
      <c r="CET223" s="3"/>
      <c r="CEU223" s="3"/>
      <c r="CEV223" s="3"/>
      <c r="CEW223" s="3"/>
      <c r="CEX223" s="3"/>
      <c r="CEY223" s="3"/>
      <c r="CEZ223" s="3"/>
      <c r="CFA223" s="3"/>
      <c r="CFB223" s="3"/>
      <c r="CFC223" s="3"/>
      <c r="CFD223" s="3"/>
      <c r="CFE223" s="3"/>
      <c r="CFF223" s="3"/>
      <c r="CFG223" s="3"/>
      <c r="CFH223" s="3"/>
      <c r="CFI223" s="3"/>
      <c r="CFJ223" s="3"/>
      <c r="CFK223" s="3"/>
      <c r="CFL223" s="3"/>
      <c r="CFM223" s="3"/>
      <c r="CFN223" s="3"/>
      <c r="CFO223" s="3"/>
      <c r="CFP223" s="3"/>
      <c r="CFQ223" s="3"/>
      <c r="CFR223" s="3"/>
      <c r="CFS223" s="3"/>
      <c r="CFT223" s="3"/>
      <c r="CFU223" s="3"/>
      <c r="CFV223" s="3"/>
      <c r="CFW223" s="3"/>
      <c r="CFX223" s="3"/>
      <c r="CFY223" s="3"/>
      <c r="CFZ223" s="3"/>
      <c r="CGA223" s="3"/>
      <c r="CGB223" s="3"/>
      <c r="CGC223" s="3"/>
      <c r="CGD223" s="3"/>
      <c r="CGE223" s="3"/>
      <c r="CGF223" s="3"/>
      <c r="CGG223" s="3"/>
      <c r="CGH223" s="3"/>
      <c r="CGI223" s="3"/>
      <c r="CGJ223" s="3"/>
      <c r="CGK223" s="3"/>
      <c r="CGL223" s="3"/>
      <c r="CGM223" s="3"/>
      <c r="CGN223" s="3"/>
      <c r="CGO223" s="3"/>
      <c r="CGP223" s="3"/>
      <c r="CGQ223" s="3"/>
      <c r="CGR223" s="3"/>
      <c r="CGS223" s="3"/>
      <c r="CGT223" s="3"/>
      <c r="CGU223" s="3"/>
      <c r="CGV223" s="3"/>
      <c r="CGW223" s="3"/>
      <c r="CGX223" s="3"/>
      <c r="CGY223" s="3"/>
      <c r="CGZ223" s="3"/>
      <c r="CHA223" s="3"/>
      <c r="CHB223" s="3"/>
      <c r="CHC223" s="3"/>
      <c r="CHD223" s="3"/>
      <c r="CHE223" s="3"/>
      <c r="CHF223" s="3"/>
      <c r="CHG223" s="3"/>
      <c r="CHH223" s="3"/>
      <c r="CHI223" s="3"/>
      <c r="CHJ223" s="3"/>
      <c r="CHK223" s="3"/>
      <c r="CHL223" s="3"/>
      <c r="CHM223" s="3"/>
      <c r="CHN223" s="3"/>
      <c r="CHO223" s="3"/>
      <c r="CHP223" s="3"/>
      <c r="CHQ223" s="3"/>
      <c r="CHR223" s="3"/>
      <c r="CHS223" s="3"/>
      <c r="CHT223" s="3"/>
      <c r="CHU223" s="3"/>
      <c r="CHV223" s="3"/>
      <c r="CHW223" s="3"/>
      <c r="CHX223" s="3"/>
      <c r="CHY223" s="3"/>
      <c r="CHZ223" s="3"/>
      <c r="CIA223" s="3"/>
      <c r="CIB223" s="3"/>
      <c r="CIC223" s="3"/>
      <c r="CID223" s="3"/>
      <c r="CIE223" s="3"/>
      <c r="CIF223" s="3"/>
      <c r="CIG223" s="3"/>
      <c r="CIH223" s="3"/>
      <c r="CII223" s="3"/>
      <c r="CIJ223" s="3"/>
      <c r="CIK223" s="3"/>
      <c r="CIL223" s="3"/>
      <c r="CIM223" s="3"/>
      <c r="CIN223" s="3"/>
      <c r="CIO223" s="3"/>
      <c r="CIP223" s="3"/>
      <c r="CIQ223" s="3"/>
      <c r="CIR223" s="3"/>
      <c r="CIS223" s="3"/>
      <c r="CIT223" s="3"/>
      <c r="CIU223" s="3"/>
      <c r="CIV223" s="3"/>
      <c r="CIW223" s="3"/>
      <c r="CIX223" s="3"/>
      <c r="CIY223" s="3"/>
      <c r="CIZ223" s="3"/>
      <c r="CJA223" s="3"/>
      <c r="CJB223" s="3"/>
      <c r="CJC223" s="3"/>
      <c r="CJD223" s="3"/>
      <c r="CJE223" s="3"/>
      <c r="CJF223" s="3"/>
      <c r="CJG223" s="3"/>
      <c r="CJH223" s="3"/>
      <c r="CJI223" s="3"/>
      <c r="CJJ223" s="3"/>
      <c r="CJK223" s="3"/>
      <c r="CJL223" s="3"/>
      <c r="CJM223" s="3"/>
      <c r="CJN223" s="3"/>
      <c r="CJO223" s="3"/>
      <c r="CJP223" s="3"/>
      <c r="CJQ223" s="3"/>
      <c r="CJR223" s="3"/>
      <c r="CJS223" s="3"/>
      <c r="CJT223" s="3"/>
      <c r="CJU223" s="3"/>
      <c r="CJV223" s="3"/>
      <c r="CJW223" s="3"/>
      <c r="CJX223" s="3"/>
      <c r="CJY223" s="3"/>
      <c r="CJZ223" s="3"/>
      <c r="CKA223" s="3"/>
      <c r="CKB223" s="3"/>
      <c r="CKC223" s="3"/>
      <c r="CKD223" s="3"/>
      <c r="CKE223" s="3"/>
      <c r="CKF223" s="3"/>
      <c r="CKG223" s="3"/>
      <c r="CKH223" s="3"/>
      <c r="CKI223" s="3"/>
      <c r="CKJ223" s="3"/>
      <c r="CKK223" s="3"/>
      <c r="CKL223" s="3"/>
      <c r="CKM223" s="3"/>
      <c r="CKN223" s="3"/>
      <c r="CKO223" s="3"/>
      <c r="CKP223" s="3"/>
      <c r="CKQ223" s="3"/>
      <c r="CKR223" s="3"/>
      <c r="CKS223" s="3"/>
      <c r="CKT223" s="3"/>
      <c r="CKU223" s="3"/>
      <c r="CKV223" s="3"/>
      <c r="CKW223" s="3"/>
      <c r="CKX223" s="3"/>
      <c r="CKY223" s="3"/>
      <c r="CKZ223" s="3"/>
      <c r="CLA223" s="3"/>
      <c r="CLB223" s="3"/>
      <c r="CLC223" s="3"/>
      <c r="CLD223" s="3"/>
      <c r="CLE223" s="3"/>
      <c r="CLF223" s="3"/>
      <c r="CLG223" s="3"/>
      <c r="CLH223" s="3"/>
      <c r="CLI223" s="3"/>
      <c r="CLJ223" s="3"/>
      <c r="CLK223" s="3"/>
      <c r="CLL223" s="3"/>
      <c r="CLM223" s="3"/>
      <c r="CLN223" s="3"/>
      <c r="CLO223" s="3"/>
      <c r="CLP223" s="3"/>
      <c r="CLQ223" s="3"/>
      <c r="CLR223" s="3"/>
      <c r="CLS223" s="3"/>
      <c r="CLT223" s="3"/>
      <c r="CLU223" s="3"/>
      <c r="CLV223" s="3"/>
      <c r="CLW223" s="3"/>
      <c r="CLX223" s="3"/>
      <c r="CLY223" s="3"/>
      <c r="CLZ223" s="3"/>
      <c r="CMA223" s="3"/>
      <c r="CMB223" s="3"/>
      <c r="CMC223" s="3"/>
      <c r="CMD223" s="3"/>
      <c r="CME223" s="3"/>
      <c r="CMF223" s="3"/>
      <c r="CMG223" s="3"/>
      <c r="CMH223" s="3"/>
      <c r="CMI223" s="3"/>
      <c r="CMJ223" s="3"/>
      <c r="CMK223" s="3"/>
      <c r="CML223" s="3"/>
      <c r="CMM223" s="3"/>
      <c r="CMN223" s="3"/>
      <c r="CMO223" s="3"/>
      <c r="CMP223" s="3"/>
      <c r="CMQ223" s="3"/>
      <c r="CMR223" s="3"/>
      <c r="CMS223" s="3"/>
      <c r="CMT223" s="3"/>
      <c r="CMU223" s="3"/>
      <c r="CMV223" s="3"/>
      <c r="CMW223" s="3"/>
      <c r="CMX223" s="3"/>
      <c r="CMY223" s="3"/>
      <c r="CMZ223" s="3"/>
      <c r="CNA223" s="3"/>
      <c r="CNB223" s="3"/>
      <c r="CNC223" s="3"/>
      <c r="CND223" s="3"/>
      <c r="CNE223" s="3"/>
      <c r="CNF223" s="3"/>
      <c r="CNG223" s="3"/>
      <c r="CNH223" s="3"/>
      <c r="CNI223" s="3"/>
      <c r="CNJ223" s="3"/>
      <c r="CNK223" s="3"/>
      <c r="CNL223" s="3"/>
      <c r="CNM223" s="3"/>
      <c r="CNN223" s="3"/>
      <c r="CNO223" s="3"/>
      <c r="CNP223" s="3"/>
      <c r="CNQ223" s="3"/>
      <c r="CNR223" s="3"/>
      <c r="CNS223" s="3"/>
      <c r="CNT223" s="3"/>
      <c r="CNU223" s="3"/>
      <c r="CNV223" s="3"/>
      <c r="CNW223" s="3"/>
      <c r="CNX223" s="3"/>
      <c r="CNY223" s="3"/>
      <c r="CNZ223" s="3"/>
      <c r="COA223" s="3"/>
      <c r="COB223" s="3"/>
      <c r="COC223" s="3"/>
      <c r="COD223" s="3"/>
      <c r="COE223" s="3"/>
      <c r="COF223" s="3"/>
      <c r="COG223" s="3"/>
      <c r="COH223" s="3"/>
      <c r="COI223" s="3"/>
      <c r="COJ223" s="3"/>
      <c r="COK223" s="3"/>
      <c r="COL223" s="3"/>
      <c r="COM223" s="3"/>
      <c r="CON223" s="3"/>
      <c r="COO223" s="3"/>
      <c r="COP223" s="3"/>
      <c r="COQ223" s="3"/>
      <c r="COR223" s="3"/>
      <c r="COS223" s="3"/>
      <c r="COT223" s="3"/>
      <c r="COU223" s="3"/>
      <c r="COV223" s="3"/>
      <c r="COW223" s="3"/>
      <c r="COX223" s="3"/>
      <c r="COY223" s="3"/>
      <c r="COZ223" s="3"/>
      <c r="CPA223" s="3"/>
      <c r="CPB223" s="3"/>
      <c r="CPC223" s="3"/>
      <c r="CPD223" s="3"/>
      <c r="CPE223" s="3"/>
      <c r="CPF223" s="3"/>
      <c r="CPG223" s="3"/>
      <c r="CPH223" s="3"/>
      <c r="CPI223" s="3"/>
      <c r="CPJ223" s="3"/>
      <c r="CPK223" s="3"/>
      <c r="CPL223" s="3"/>
      <c r="CPM223" s="3"/>
      <c r="CPN223" s="3"/>
      <c r="CPO223" s="3"/>
      <c r="CPP223" s="3"/>
      <c r="CPQ223" s="3"/>
      <c r="CPR223" s="3"/>
      <c r="CPS223" s="3"/>
      <c r="CPT223" s="3"/>
      <c r="CPU223" s="3"/>
      <c r="CPV223" s="3"/>
      <c r="CPW223" s="3"/>
      <c r="CPX223" s="3"/>
      <c r="CPY223" s="3"/>
      <c r="CPZ223" s="3"/>
      <c r="CQA223" s="3"/>
      <c r="CQB223" s="3"/>
      <c r="CQC223" s="3"/>
      <c r="CQD223" s="3"/>
      <c r="CQE223" s="3"/>
      <c r="CQF223" s="3"/>
      <c r="CQG223" s="3"/>
      <c r="CQH223" s="3"/>
      <c r="CQI223" s="3"/>
      <c r="CQJ223" s="3"/>
      <c r="CQK223" s="3"/>
      <c r="CQL223" s="3"/>
      <c r="CQM223" s="3"/>
      <c r="CQN223" s="3"/>
      <c r="CQO223" s="3"/>
      <c r="CQP223" s="3"/>
      <c r="CQQ223" s="3"/>
      <c r="CQR223" s="3"/>
      <c r="CQS223" s="3"/>
      <c r="CQT223" s="3"/>
      <c r="CQU223" s="3"/>
      <c r="CQV223" s="3"/>
      <c r="CQW223" s="3"/>
      <c r="CQX223" s="3"/>
      <c r="CQY223" s="3"/>
      <c r="CQZ223" s="3"/>
      <c r="CRA223" s="3"/>
      <c r="CRB223" s="3"/>
      <c r="CRC223" s="3"/>
      <c r="CRD223" s="3"/>
      <c r="CRE223" s="3"/>
      <c r="CRF223" s="3"/>
      <c r="CRG223" s="3"/>
      <c r="CRH223" s="3"/>
      <c r="CRI223" s="3"/>
      <c r="CRJ223" s="3"/>
      <c r="CRK223" s="3"/>
      <c r="CRL223" s="3"/>
      <c r="CRM223" s="3"/>
      <c r="CRN223" s="3"/>
      <c r="CRO223" s="3"/>
      <c r="CRP223" s="3"/>
      <c r="CRQ223" s="3"/>
      <c r="CRR223" s="3"/>
      <c r="CRS223" s="3"/>
      <c r="CRT223" s="3"/>
      <c r="CRU223" s="3"/>
      <c r="CRV223" s="3"/>
      <c r="CRW223" s="3"/>
      <c r="CRX223" s="3"/>
      <c r="CRY223" s="3"/>
      <c r="CRZ223" s="3"/>
      <c r="CSA223" s="3"/>
      <c r="CSB223" s="3"/>
      <c r="CSC223" s="3"/>
      <c r="CSD223" s="3"/>
      <c r="CSE223" s="3"/>
      <c r="CSF223" s="3"/>
      <c r="CSG223" s="3"/>
      <c r="CSH223" s="3"/>
      <c r="CSI223" s="3"/>
      <c r="CSJ223" s="3"/>
      <c r="CSK223" s="3"/>
      <c r="CSL223" s="3"/>
      <c r="CSM223" s="3"/>
      <c r="CSN223" s="3"/>
      <c r="CSO223" s="3"/>
      <c r="CSP223" s="3"/>
      <c r="CSQ223" s="3"/>
      <c r="CSR223" s="3"/>
      <c r="CSS223" s="3"/>
      <c r="CST223" s="3"/>
      <c r="CSU223" s="3"/>
      <c r="CSV223" s="3"/>
      <c r="CSW223" s="3"/>
      <c r="CSX223" s="3"/>
      <c r="CSY223" s="3"/>
      <c r="CSZ223" s="3"/>
      <c r="CTA223" s="3"/>
      <c r="CTB223" s="3"/>
      <c r="CTC223" s="3"/>
      <c r="CTD223" s="3"/>
      <c r="CTE223" s="3"/>
      <c r="CTF223" s="3"/>
      <c r="CTG223" s="3"/>
      <c r="CTH223" s="3"/>
      <c r="CTI223" s="3"/>
      <c r="CTJ223" s="3"/>
      <c r="CTK223" s="3"/>
      <c r="CTL223" s="3"/>
      <c r="CTM223" s="3"/>
      <c r="CTN223" s="3"/>
      <c r="CTO223" s="3"/>
      <c r="CTP223" s="3"/>
      <c r="CTQ223" s="3"/>
      <c r="CTR223" s="3"/>
      <c r="CTS223" s="3"/>
      <c r="CTT223" s="3"/>
      <c r="CTU223" s="3"/>
      <c r="CTV223" s="3"/>
      <c r="CTW223" s="3"/>
      <c r="CTX223" s="3"/>
      <c r="CTY223" s="3"/>
      <c r="CTZ223" s="3"/>
      <c r="CUA223" s="3"/>
      <c r="CUB223" s="3"/>
      <c r="CUC223" s="3"/>
      <c r="CUD223" s="3"/>
      <c r="CUE223" s="3"/>
      <c r="CUF223" s="3"/>
      <c r="CUG223" s="3"/>
      <c r="CUH223" s="3"/>
      <c r="CUI223" s="3"/>
      <c r="CUJ223" s="3"/>
      <c r="CUK223" s="3"/>
      <c r="CUL223" s="3"/>
      <c r="CUM223" s="3"/>
      <c r="CUN223" s="3"/>
      <c r="CUO223" s="3"/>
      <c r="CUP223" s="3"/>
      <c r="CUQ223" s="3"/>
      <c r="CUR223" s="3"/>
      <c r="CUS223" s="3"/>
      <c r="CUT223" s="3"/>
      <c r="CUU223" s="3"/>
      <c r="CUV223" s="3"/>
      <c r="CUW223" s="3"/>
      <c r="CUX223" s="3"/>
      <c r="CUY223" s="3"/>
      <c r="CUZ223" s="3"/>
      <c r="CVA223" s="3"/>
      <c r="CVB223" s="3"/>
      <c r="CVC223" s="3"/>
      <c r="CVD223" s="3"/>
      <c r="CVE223" s="3"/>
      <c r="CVF223" s="3"/>
      <c r="CVG223" s="3"/>
      <c r="CVH223" s="3"/>
      <c r="CVI223" s="3"/>
      <c r="CVJ223" s="3"/>
      <c r="CVK223" s="3"/>
      <c r="CVL223" s="3"/>
      <c r="CVM223" s="3"/>
      <c r="CVN223" s="3"/>
      <c r="CVO223" s="3"/>
      <c r="CVP223" s="3"/>
      <c r="CVQ223" s="3"/>
      <c r="CVR223" s="3"/>
      <c r="CVS223" s="3"/>
      <c r="CVT223" s="3"/>
      <c r="CVU223" s="3"/>
      <c r="CVV223" s="3"/>
      <c r="CVW223" s="3"/>
      <c r="CVX223" s="3"/>
      <c r="CVY223" s="3"/>
      <c r="CVZ223" s="3"/>
      <c r="CWA223" s="3"/>
      <c r="CWB223" s="3"/>
      <c r="CWC223" s="3"/>
      <c r="CWD223" s="3"/>
      <c r="CWE223" s="3"/>
      <c r="CWF223" s="3"/>
      <c r="CWG223" s="3"/>
      <c r="CWH223" s="3"/>
      <c r="CWI223" s="3"/>
      <c r="CWJ223" s="3"/>
      <c r="CWK223" s="3"/>
      <c r="CWL223" s="3"/>
      <c r="CWM223" s="3"/>
      <c r="CWN223" s="3"/>
      <c r="CWO223" s="3"/>
      <c r="CWP223" s="3"/>
      <c r="CWQ223" s="3"/>
      <c r="CWR223" s="3"/>
      <c r="CWS223" s="3"/>
      <c r="CWT223" s="3"/>
      <c r="CWU223" s="3"/>
      <c r="CWV223" s="3"/>
      <c r="CWW223" s="3"/>
      <c r="CWX223" s="3"/>
      <c r="CWY223" s="3"/>
      <c r="CWZ223" s="3"/>
      <c r="CXA223" s="3"/>
      <c r="CXB223" s="3"/>
      <c r="CXC223" s="3"/>
      <c r="CXD223" s="3"/>
      <c r="CXE223" s="3"/>
      <c r="CXF223" s="3"/>
      <c r="CXG223" s="3"/>
      <c r="CXH223" s="3"/>
      <c r="CXI223" s="3"/>
      <c r="CXJ223" s="3"/>
      <c r="CXK223" s="3"/>
      <c r="CXL223" s="3"/>
      <c r="CXM223" s="3"/>
      <c r="CXN223" s="3"/>
      <c r="CXO223" s="3"/>
      <c r="CXP223" s="3"/>
      <c r="CXQ223" s="3"/>
      <c r="CXR223" s="3"/>
      <c r="CXS223" s="3"/>
      <c r="CXT223" s="3"/>
      <c r="CXU223" s="3"/>
      <c r="CXV223" s="3"/>
      <c r="CXW223" s="3"/>
      <c r="CXX223" s="3"/>
      <c r="CXY223" s="3"/>
      <c r="CXZ223" s="3"/>
      <c r="CYA223" s="3"/>
      <c r="CYB223" s="3"/>
      <c r="CYC223" s="3"/>
      <c r="CYD223" s="3"/>
      <c r="CYE223" s="3"/>
      <c r="CYF223" s="3"/>
      <c r="CYG223" s="3"/>
      <c r="CYH223" s="3"/>
      <c r="CYI223" s="3"/>
      <c r="CYJ223" s="3"/>
      <c r="CYK223" s="3"/>
      <c r="CYL223" s="3"/>
      <c r="CYM223" s="3"/>
      <c r="CYN223" s="3"/>
      <c r="CYO223" s="3"/>
      <c r="CYP223" s="3"/>
      <c r="CYQ223" s="3"/>
      <c r="CYR223" s="3"/>
      <c r="CYS223" s="3"/>
      <c r="CYT223" s="3"/>
      <c r="CYU223" s="3"/>
      <c r="CYV223" s="3"/>
      <c r="CYW223" s="3"/>
      <c r="CYX223" s="3"/>
      <c r="CYY223" s="3"/>
      <c r="CYZ223" s="3"/>
      <c r="CZA223" s="3"/>
      <c r="CZB223" s="3"/>
      <c r="CZC223" s="3"/>
      <c r="CZD223" s="3"/>
      <c r="CZE223" s="3"/>
      <c r="CZF223" s="3"/>
      <c r="CZG223" s="3"/>
      <c r="CZH223" s="3"/>
      <c r="CZI223" s="3"/>
      <c r="CZJ223" s="3"/>
      <c r="CZK223" s="3"/>
      <c r="CZL223" s="3"/>
      <c r="CZM223" s="3"/>
      <c r="CZN223" s="3"/>
      <c r="CZO223" s="3"/>
      <c r="CZP223" s="3"/>
      <c r="CZQ223" s="3"/>
      <c r="CZR223" s="3"/>
      <c r="CZS223" s="3"/>
      <c r="CZT223" s="3"/>
      <c r="CZU223" s="3"/>
      <c r="CZV223" s="3"/>
      <c r="CZW223" s="3"/>
      <c r="CZX223" s="3"/>
      <c r="CZY223" s="3"/>
      <c r="CZZ223" s="3"/>
      <c r="DAA223" s="3"/>
      <c r="DAB223" s="3"/>
      <c r="DAC223" s="3"/>
      <c r="DAD223" s="3"/>
      <c r="DAE223" s="3"/>
      <c r="DAF223" s="3"/>
      <c r="DAG223" s="3"/>
      <c r="DAH223" s="3"/>
      <c r="DAI223" s="3"/>
      <c r="DAJ223" s="3"/>
      <c r="DAK223" s="3"/>
      <c r="DAL223" s="3"/>
      <c r="DAM223" s="3"/>
      <c r="DAN223" s="3"/>
      <c r="DAO223" s="3"/>
      <c r="DAP223" s="3"/>
      <c r="DAQ223" s="3"/>
      <c r="DAR223" s="3"/>
      <c r="DAS223" s="3"/>
      <c r="DAT223" s="3"/>
      <c r="DAU223" s="3"/>
      <c r="DAV223" s="3"/>
      <c r="DAW223" s="3"/>
      <c r="DAX223" s="3"/>
      <c r="DAY223" s="3"/>
      <c r="DAZ223" s="3"/>
      <c r="DBA223" s="3"/>
      <c r="DBB223" s="3"/>
      <c r="DBC223" s="3"/>
      <c r="DBD223" s="3"/>
      <c r="DBE223" s="3"/>
      <c r="DBF223" s="3"/>
      <c r="DBG223" s="3"/>
      <c r="DBH223" s="3"/>
      <c r="DBI223" s="3"/>
      <c r="DBJ223" s="3"/>
      <c r="DBK223" s="3"/>
      <c r="DBL223" s="3"/>
      <c r="DBM223" s="3"/>
      <c r="DBN223" s="3"/>
      <c r="DBO223" s="3"/>
      <c r="DBP223" s="3"/>
      <c r="DBQ223" s="3"/>
      <c r="DBR223" s="3"/>
      <c r="DBS223" s="3"/>
      <c r="DBT223" s="3"/>
      <c r="DBU223" s="3"/>
      <c r="DBV223" s="3"/>
      <c r="DBW223" s="3"/>
      <c r="DBX223" s="3"/>
      <c r="DBY223" s="3"/>
      <c r="DBZ223" s="3"/>
      <c r="DCA223" s="3"/>
      <c r="DCB223" s="3"/>
      <c r="DCC223" s="3"/>
      <c r="DCD223" s="3"/>
      <c r="DCE223" s="3"/>
      <c r="DCF223" s="3"/>
      <c r="DCG223" s="3"/>
      <c r="DCH223" s="3"/>
      <c r="DCI223" s="3"/>
      <c r="DCJ223" s="3"/>
      <c r="DCK223" s="3"/>
      <c r="DCL223" s="3"/>
      <c r="DCM223" s="3"/>
      <c r="DCN223" s="3"/>
      <c r="DCO223" s="3"/>
      <c r="DCP223" s="3"/>
      <c r="DCQ223" s="3"/>
      <c r="DCR223" s="3"/>
      <c r="DCS223" s="3"/>
      <c r="DCT223" s="3"/>
      <c r="DCU223" s="3"/>
      <c r="DCV223" s="3"/>
      <c r="DCW223" s="3"/>
      <c r="DCX223" s="3"/>
      <c r="DCY223" s="3"/>
      <c r="DCZ223" s="3"/>
      <c r="DDA223" s="3"/>
      <c r="DDB223" s="3"/>
      <c r="DDC223" s="3"/>
      <c r="DDD223" s="3"/>
      <c r="DDE223" s="3"/>
      <c r="DDF223" s="3"/>
      <c r="DDG223" s="3"/>
      <c r="DDH223" s="3"/>
      <c r="DDI223" s="3"/>
      <c r="DDJ223" s="3"/>
      <c r="DDK223" s="3"/>
      <c r="DDL223" s="3"/>
      <c r="DDM223" s="3"/>
      <c r="DDN223" s="3"/>
      <c r="DDO223" s="3"/>
      <c r="DDP223" s="3"/>
      <c r="DDQ223" s="3"/>
      <c r="DDR223" s="3"/>
      <c r="DDS223" s="3"/>
      <c r="DDT223" s="3"/>
      <c r="DDU223" s="3"/>
      <c r="DDV223" s="3"/>
      <c r="DDW223" s="3"/>
      <c r="DDX223" s="3"/>
      <c r="DDY223" s="3"/>
      <c r="DDZ223" s="3"/>
      <c r="DEA223" s="3"/>
      <c r="DEB223" s="3"/>
      <c r="DEC223" s="3"/>
      <c r="DED223" s="3"/>
      <c r="DEE223" s="3"/>
      <c r="DEF223" s="3"/>
      <c r="DEG223" s="3"/>
      <c r="DEH223" s="3"/>
      <c r="DEI223" s="3"/>
      <c r="DEJ223" s="3"/>
      <c r="DEK223" s="3"/>
      <c r="DEL223" s="3"/>
      <c r="DEM223" s="3"/>
      <c r="DEN223" s="3"/>
      <c r="DEO223" s="3"/>
      <c r="DEP223" s="3"/>
      <c r="DEQ223" s="3"/>
      <c r="DER223" s="3"/>
      <c r="DES223" s="3"/>
      <c r="DET223" s="3"/>
      <c r="DEU223" s="3"/>
      <c r="DEV223" s="3"/>
      <c r="DEW223" s="3"/>
      <c r="DEX223" s="3"/>
      <c r="DEY223" s="3"/>
      <c r="DEZ223" s="3"/>
      <c r="DFA223" s="3"/>
      <c r="DFB223" s="3"/>
      <c r="DFC223" s="3"/>
      <c r="DFD223" s="3"/>
      <c r="DFE223" s="3"/>
      <c r="DFF223" s="3"/>
      <c r="DFG223" s="3"/>
      <c r="DFH223" s="3"/>
      <c r="DFI223" s="3"/>
      <c r="DFJ223" s="3"/>
      <c r="DFK223" s="3"/>
      <c r="DFL223" s="3"/>
      <c r="DFM223" s="3"/>
      <c r="DFN223" s="3"/>
      <c r="DFO223" s="3"/>
      <c r="DFP223" s="3"/>
      <c r="DFQ223" s="3"/>
      <c r="DFR223" s="3"/>
      <c r="DFS223" s="3"/>
      <c r="DFT223" s="3"/>
      <c r="DFU223" s="3"/>
      <c r="DFV223" s="3"/>
      <c r="DFW223" s="3"/>
      <c r="DFX223" s="3"/>
      <c r="DFY223" s="3"/>
      <c r="DFZ223" s="3"/>
      <c r="DGA223" s="3"/>
      <c r="DGB223" s="3"/>
      <c r="DGC223" s="3"/>
      <c r="DGD223" s="3"/>
      <c r="DGE223" s="3"/>
      <c r="DGF223" s="3"/>
      <c r="DGG223" s="3"/>
      <c r="DGH223" s="3"/>
      <c r="DGI223" s="3"/>
      <c r="DGJ223" s="3"/>
      <c r="DGK223" s="3"/>
      <c r="DGL223" s="3"/>
      <c r="DGM223" s="3"/>
      <c r="DGN223" s="3"/>
      <c r="DGO223" s="3"/>
      <c r="DGP223" s="3"/>
      <c r="DGQ223" s="3"/>
      <c r="DGR223" s="3"/>
      <c r="DGS223" s="3"/>
      <c r="DGT223" s="3"/>
      <c r="DGU223" s="3"/>
      <c r="DGV223" s="3"/>
      <c r="DGW223" s="3"/>
      <c r="DGX223" s="3"/>
      <c r="DGY223" s="3"/>
      <c r="DGZ223" s="3"/>
      <c r="DHA223" s="3"/>
      <c r="DHB223" s="3"/>
      <c r="DHC223" s="3"/>
      <c r="DHD223" s="3"/>
      <c r="DHE223" s="3"/>
      <c r="DHF223" s="3"/>
      <c r="DHG223" s="3"/>
      <c r="DHH223" s="3"/>
      <c r="DHI223" s="3"/>
      <c r="DHJ223" s="3"/>
      <c r="DHK223" s="3"/>
      <c r="DHL223" s="3"/>
      <c r="DHM223" s="3"/>
      <c r="DHN223" s="3"/>
      <c r="DHO223" s="3"/>
      <c r="DHP223" s="3"/>
      <c r="DHQ223" s="3"/>
      <c r="DHR223" s="3"/>
      <c r="DHS223" s="3"/>
      <c r="DHT223" s="3"/>
      <c r="DHU223" s="3"/>
      <c r="DHV223" s="3"/>
      <c r="DHW223" s="3"/>
      <c r="DHX223" s="3"/>
      <c r="DHY223" s="3"/>
      <c r="DHZ223" s="3"/>
      <c r="DIA223" s="3"/>
      <c r="DIB223" s="3"/>
      <c r="DIC223" s="3"/>
      <c r="DID223" s="3"/>
      <c r="DIE223" s="3"/>
      <c r="DIF223" s="3"/>
      <c r="DIG223" s="3"/>
      <c r="DIH223" s="3"/>
      <c r="DII223" s="3"/>
      <c r="DIJ223" s="3"/>
      <c r="DIK223" s="3"/>
      <c r="DIL223" s="3"/>
      <c r="DIM223" s="3"/>
      <c r="DIN223" s="3"/>
      <c r="DIO223" s="3"/>
      <c r="DIP223" s="3"/>
      <c r="DIQ223" s="3"/>
      <c r="DIR223" s="3"/>
      <c r="DIS223" s="3"/>
      <c r="DIT223" s="3"/>
      <c r="DIU223" s="3"/>
      <c r="DIV223" s="3"/>
      <c r="DIW223" s="3"/>
      <c r="DIX223" s="3"/>
      <c r="DIY223" s="3"/>
      <c r="DIZ223" s="3"/>
      <c r="DJA223" s="3"/>
      <c r="DJB223" s="3"/>
      <c r="DJC223" s="3"/>
      <c r="DJD223" s="3"/>
      <c r="DJE223" s="3"/>
      <c r="DJF223" s="3"/>
      <c r="DJG223" s="3"/>
      <c r="DJH223" s="3"/>
      <c r="DJI223" s="3"/>
      <c r="DJJ223" s="3"/>
      <c r="DJK223" s="3"/>
      <c r="DJL223" s="3"/>
      <c r="DJM223" s="3"/>
      <c r="DJN223" s="3"/>
      <c r="DJO223" s="3"/>
      <c r="DJP223" s="3"/>
      <c r="DJQ223" s="3"/>
      <c r="DJR223" s="3"/>
      <c r="DJS223" s="3"/>
      <c r="DJT223" s="3"/>
      <c r="DJU223" s="3"/>
      <c r="DJV223" s="3"/>
      <c r="DJW223" s="3"/>
      <c r="DJX223" s="3"/>
      <c r="DJY223" s="3"/>
      <c r="DJZ223" s="3"/>
      <c r="DKA223" s="3"/>
      <c r="DKB223" s="3"/>
      <c r="DKC223" s="3"/>
      <c r="DKD223" s="3"/>
      <c r="DKE223" s="3"/>
      <c r="DKF223" s="3"/>
      <c r="DKG223" s="3"/>
      <c r="DKH223" s="3"/>
      <c r="DKI223" s="3"/>
      <c r="DKJ223" s="3"/>
      <c r="DKK223" s="3"/>
      <c r="DKL223" s="3"/>
      <c r="DKM223" s="3"/>
      <c r="DKN223" s="3"/>
      <c r="DKO223" s="3"/>
      <c r="DKP223" s="3"/>
      <c r="DKQ223" s="3"/>
      <c r="DKR223" s="3"/>
      <c r="DKS223" s="3"/>
      <c r="DKT223" s="3"/>
      <c r="DKU223" s="3"/>
      <c r="DKV223" s="3"/>
      <c r="DKW223" s="3"/>
      <c r="DKX223" s="3"/>
      <c r="DKY223" s="3"/>
      <c r="DKZ223" s="3"/>
      <c r="DLA223" s="3"/>
      <c r="DLB223" s="3"/>
      <c r="DLC223" s="3"/>
      <c r="DLD223" s="3"/>
      <c r="DLE223" s="3"/>
      <c r="DLF223" s="3"/>
      <c r="DLG223" s="3"/>
      <c r="DLH223" s="3"/>
      <c r="DLI223" s="3"/>
      <c r="DLJ223" s="3"/>
      <c r="DLK223" s="3"/>
      <c r="DLL223" s="3"/>
      <c r="DLM223" s="3"/>
      <c r="DLN223" s="3"/>
      <c r="DLO223" s="3"/>
      <c r="DLP223" s="3"/>
      <c r="DLQ223" s="3"/>
      <c r="DLR223" s="3"/>
      <c r="DLS223" s="3"/>
      <c r="DLT223" s="3"/>
      <c r="DLU223" s="3"/>
      <c r="DLV223" s="3"/>
      <c r="DLW223" s="3"/>
      <c r="DLX223" s="3"/>
      <c r="DLY223" s="3"/>
      <c r="DLZ223" s="3"/>
      <c r="DMA223" s="3"/>
      <c r="DMB223" s="3"/>
      <c r="DMC223" s="3"/>
      <c r="DMD223" s="3"/>
      <c r="DME223" s="3"/>
      <c r="DMF223" s="3"/>
      <c r="DMG223" s="3"/>
      <c r="DMH223" s="3"/>
      <c r="DMI223" s="3"/>
      <c r="DMJ223" s="3"/>
      <c r="DMK223" s="3"/>
      <c r="DML223" s="3"/>
      <c r="DMM223" s="3"/>
      <c r="DMN223" s="3"/>
      <c r="DMO223" s="3"/>
      <c r="DMP223" s="3"/>
      <c r="DMQ223" s="3"/>
      <c r="DMR223" s="3"/>
      <c r="DMS223" s="3"/>
      <c r="DMT223" s="3"/>
      <c r="DMU223" s="3"/>
      <c r="DMV223" s="3"/>
      <c r="DMW223" s="3"/>
      <c r="DMX223" s="3"/>
      <c r="DMY223" s="3"/>
      <c r="DMZ223" s="3"/>
      <c r="DNA223" s="3"/>
      <c r="DNB223" s="3"/>
      <c r="DNC223" s="3"/>
      <c r="DND223" s="3"/>
      <c r="DNE223" s="3"/>
      <c r="DNF223" s="3"/>
      <c r="DNG223" s="3"/>
      <c r="DNH223" s="3"/>
      <c r="DNI223" s="3"/>
      <c r="DNJ223" s="3"/>
      <c r="DNK223" s="3"/>
      <c r="DNL223" s="3"/>
      <c r="DNM223" s="3"/>
      <c r="DNN223" s="3"/>
      <c r="DNO223" s="3"/>
      <c r="DNP223" s="3"/>
      <c r="DNQ223" s="3"/>
      <c r="DNR223" s="3"/>
      <c r="DNS223" s="3"/>
      <c r="DNT223" s="3"/>
      <c r="DNU223" s="3"/>
      <c r="DNV223" s="3"/>
      <c r="DNW223" s="3"/>
      <c r="DNX223" s="3"/>
      <c r="DNY223" s="3"/>
      <c r="DNZ223" s="3"/>
      <c r="DOA223" s="3"/>
      <c r="DOB223" s="3"/>
      <c r="DOC223" s="3"/>
      <c r="DOD223" s="3"/>
      <c r="DOE223" s="3"/>
      <c r="DOF223" s="3"/>
      <c r="DOG223" s="3"/>
      <c r="DOH223" s="3"/>
      <c r="DOI223" s="3"/>
      <c r="DOJ223" s="3"/>
      <c r="DOK223" s="3"/>
      <c r="DOL223" s="3"/>
      <c r="DOM223" s="3"/>
      <c r="DON223" s="3"/>
      <c r="DOO223" s="3"/>
      <c r="DOP223" s="3"/>
      <c r="DOQ223" s="3"/>
      <c r="DOR223" s="3"/>
      <c r="DOS223" s="3"/>
      <c r="DOT223" s="3"/>
      <c r="DOU223" s="3"/>
      <c r="DOV223" s="3"/>
      <c r="DOW223" s="3"/>
      <c r="DOX223" s="3"/>
      <c r="DOY223" s="3"/>
      <c r="DOZ223" s="3"/>
      <c r="DPA223" s="3"/>
      <c r="DPB223" s="3"/>
      <c r="DPC223" s="3"/>
      <c r="DPD223" s="3"/>
      <c r="DPE223" s="3"/>
      <c r="DPF223" s="3"/>
      <c r="DPG223" s="3"/>
      <c r="DPH223" s="3"/>
      <c r="DPI223" s="3"/>
      <c r="DPJ223" s="3"/>
      <c r="DPK223" s="3"/>
      <c r="DPL223" s="3"/>
      <c r="DPM223" s="3"/>
      <c r="DPN223" s="3"/>
      <c r="DPO223" s="3"/>
      <c r="DPP223" s="3"/>
      <c r="DPQ223" s="3"/>
      <c r="DPR223" s="3"/>
      <c r="DPS223" s="3"/>
      <c r="DPT223" s="3"/>
      <c r="DPU223" s="3"/>
      <c r="DPV223" s="3"/>
      <c r="DPW223" s="3"/>
      <c r="DPX223" s="3"/>
      <c r="DPY223" s="3"/>
      <c r="DPZ223" s="3"/>
      <c r="DQA223" s="3"/>
      <c r="DQB223" s="3"/>
      <c r="DQC223" s="3"/>
      <c r="DQD223" s="3"/>
      <c r="DQE223" s="3"/>
      <c r="DQF223" s="3"/>
      <c r="DQG223" s="3"/>
      <c r="DQH223" s="3"/>
      <c r="DQI223" s="3"/>
      <c r="DQJ223" s="3"/>
      <c r="DQK223" s="3"/>
      <c r="DQL223" s="3"/>
      <c r="DQM223" s="3"/>
      <c r="DQN223" s="3"/>
      <c r="DQO223" s="3"/>
      <c r="DQP223" s="3"/>
      <c r="DQQ223" s="3"/>
      <c r="DQR223" s="3"/>
      <c r="DQS223" s="3"/>
      <c r="DQT223" s="3"/>
      <c r="DQU223" s="3"/>
      <c r="DQV223" s="3"/>
      <c r="DQW223" s="3"/>
      <c r="DQX223" s="3"/>
      <c r="DQY223" s="3"/>
      <c r="DQZ223" s="3"/>
      <c r="DRA223" s="3"/>
      <c r="DRB223" s="3"/>
      <c r="DRC223" s="3"/>
      <c r="DRD223" s="3"/>
      <c r="DRE223" s="3"/>
      <c r="DRF223" s="3"/>
      <c r="DRG223" s="3"/>
      <c r="DRH223" s="3"/>
      <c r="DRI223" s="3"/>
      <c r="DRJ223" s="3"/>
      <c r="DRK223" s="3"/>
      <c r="DRL223" s="3"/>
      <c r="DRM223" s="3"/>
      <c r="DRN223" s="3"/>
      <c r="DRO223" s="3"/>
      <c r="DRP223" s="3"/>
      <c r="DRQ223" s="3"/>
      <c r="DRR223" s="3"/>
      <c r="DRS223" s="3"/>
      <c r="DRT223" s="3"/>
      <c r="DRU223" s="3"/>
      <c r="DRV223" s="3"/>
      <c r="DRW223" s="3"/>
      <c r="DRX223" s="3"/>
      <c r="DRY223" s="3"/>
      <c r="DRZ223" s="3"/>
      <c r="DSA223" s="3"/>
      <c r="DSB223" s="3"/>
      <c r="DSC223" s="3"/>
      <c r="DSD223" s="3"/>
      <c r="DSE223" s="3"/>
      <c r="DSF223" s="3"/>
      <c r="DSG223" s="3"/>
      <c r="DSH223" s="3"/>
      <c r="DSI223" s="3"/>
      <c r="DSJ223" s="3"/>
      <c r="DSK223" s="3"/>
      <c r="DSL223" s="3"/>
      <c r="DSM223" s="3"/>
      <c r="DSN223" s="3"/>
      <c r="DSO223" s="3"/>
      <c r="DSP223" s="3"/>
      <c r="DSQ223" s="3"/>
      <c r="DSR223" s="3"/>
      <c r="DSS223" s="3"/>
      <c r="DST223" s="3"/>
      <c r="DSU223" s="3"/>
      <c r="DSV223" s="3"/>
      <c r="DSW223" s="3"/>
      <c r="DSX223" s="3"/>
      <c r="DSY223" s="3"/>
      <c r="DSZ223" s="3"/>
      <c r="DTA223" s="3"/>
      <c r="DTB223" s="3"/>
      <c r="DTC223" s="3"/>
      <c r="DTD223" s="3"/>
      <c r="DTE223" s="3"/>
      <c r="DTF223" s="3"/>
      <c r="DTG223" s="3"/>
      <c r="DTH223" s="3"/>
      <c r="DTI223" s="3"/>
      <c r="DTJ223" s="3"/>
      <c r="DTK223" s="3"/>
      <c r="DTL223" s="3"/>
      <c r="DTM223" s="3"/>
      <c r="DTN223" s="3"/>
      <c r="DTO223" s="3"/>
      <c r="DTP223" s="3"/>
      <c r="DTQ223" s="3"/>
      <c r="DTR223" s="3"/>
      <c r="DTS223" s="3"/>
      <c r="DTT223" s="3"/>
      <c r="DTU223" s="3"/>
      <c r="DTV223" s="3"/>
      <c r="DTW223" s="3"/>
      <c r="DTX223" s="3"/>
      <c r="DTY223" s="3"/>
      <c r="DTZ223" s="3"/>
      <c r="DUA223" s="3"/>
      <c r="DUB223" s="3"/>
      <c r="DUC223" s="3"/>
      <c r="DUD223" s="3"/>
      <c r="DUE223" s="3"/>
      <c r="DUF223" s="3"/>
      <c r="DUG223" s="3"/>
      <c r="DUH223" s="3"/>
      <c r="DUI223" s="3"/>
      <c r="DUJ223" s="3"/>
      <c r="DUK223" s="3"/>
      <c r="DUL223" s="3"/>
      <c r="DUM223" s="3"/>
      <c r="DUN223" s="3"/>
      <c r="DUO223" s="3"/>
      <c r="DUP223" s="3"/>
      <c r="DUQ223" s="3"/>
      <c r="DUR223" s="3"/>
      <c r="DUS223" s="3"/>
      <c r="DUT223" s="3"/>
      <c r="DUU223" s="3"/>
      <c r="DUV223" s="3"/>
      <c r="DUW223" s="3"/>
      <c r="DUX223" s="3"/>
      <c r="DUY223" s="3"/>
      <c r="DUZ223" s="3"/>
      <c r="DVA223" s="3"/>
      <c r="DVB223" s="3"/>
      <c r="DVC223" s="3"/>
      <c r="DVD223" s="3"/>
      <c r="DVE223" s="3"/>
      <c r="DVF223" s="3"/>
      <c r="DVG223" s="3"/>
      <c r="DVH223" s="3"/>
      <c r="DVI223" s="3"/>
      <c r="DVJ223" s="3"/>
      <c r="DVK223" s="3"/>
      <c r="DVL223" s="3"/>
      <c r="DVM223" s="3"/>
      <c r="DVN223" s="3"/>
      <c r="DVO223" s="3"/>
      <c r="DVP223" s="3"/>
      <c r="DVQ223" s="3"/>
      <c r="DVR223" s="3"/>
      <c r="DVS223" s="3"/>
      <c r="DVT223" s="3"/>
      <c r="DVU223" s="3"/>
      <c r="DVV223" s="3"/>
      <c r="DVW223" s="3"/>
      <c r="DVX223" s="3"/>
      <c r="DVY223" s="3"/>
      <c r="DVZ223" s="3"/>
      <c r="DWA223" s="3"/>
      <c r="DWB223" s="3"/>
      <c r="DWC223" s="3"/>
      <c r="DWD223" s="3"/>
      <c r="DWE223" s="3"/>
      <c r="DWF223" s="3"/>
      <c r="DWG223" s="3"/>
      <c r="DWH223" s="3"/>
      <c r="DWI223" s="3"/>
      <c r="DWJ223" s="3"/>
      <c r="DWK223" s="3"/>
      <c r="DWL223" s="3"/>
      <c r="DWM223" s="3"/>
      <c r="DWN223" s="3"/>
      <c r="DWO223" s="3"/>
      <c r="DWP223" s="3"/>
      <c r="DWQ223" s="3"/>
      <c r="DWR223" s="3"/>
      <c r="DWS223" s="3"/>
      <c r="DWT223" s="3"/>
      <c r="DWU223" s="3"/>
      <c r="DWV223" s="3"/>
      <c r="DWW223" s="3"/>
      <c r="DWX223" s="3"/>
      <c r="DWY223" s="3"/>
      <c r="DWZ223" s="3"/>
      <c r="DXA223" s="3"/>
      <c r="DXB223" s="3"/>
      <c r="DXC223" s="3"/>
      <c r="DXD223" s="3"/>
      <c r="DXE223" s="3"/>
      <c r="DXF223" s="3"/>
      <c r="DXG223" s="3"/>
      <c r="DXH223" s="3"/>
      <c r="DXI223" s="3"/>
      <c r="DXJ223" s="3"/>
      <c r="DXK223" s="3"/>
      <c r="DXL223" s="3"/>
      <c r="DXM223" s="3"/>
      <c r="DXN223" s="3"/>
      <c r="DXO223" s="3"/>
      <c r="DXP223" s="3"/>
      <c r="DXQ223" s="3"/>
      <c r="DXR223" s="3"/>
      <c r="DXS223" s="3"/>
      <c r="DXT223" s="3"/>
      <c r="DXU223" s="3"/>
      <c r="DXV223" s="3"/>
      <c r="DXW223" s="3"/>
      <c r="DXX223" s="3"/>
      <c r="DXY223" s="3"/>
      <c r="DXZ223" s="3"/>
      <c r="DYA223" s="3"/>
      <c r="DYB223" s="3"/>
      <c r="DYC223" s="3"/>
      <c r="DYD223" s="3"/>
      <c r="DYE223" s="3"/>
      <c r="DYF223" s="3"/>
      <c r="DYG223" s="3"/>
      <c r="DYH223" s="3"/>
      <c r="DYI223" s="3"/>
      <c r="DYJ223" s="3"/>
      <c r="DYK223" s="3"/>
      <c r="DYL223" s="3"/>
      <c r="DYM223" s="3"/>
      <c r="DYN223" s="3"/>
      <c r="DYO223" s="3"/>
      <c r="DYP223" s="3"/>
      <c r="DYQ223" s="3"/>
      <c r="DYR223" s="3"/>
      <c r="DYS223" s="3"/>
      <c r="DYT223" s="3"/>
      <c r="DYU223" s="3"/>
      <c r="DYV223" s="3"/>
      <c r="DYW223" s="3"/>
      <c r="DYX223" s="3"/>
      <c r="DYY223" s="3"/>
      <c r="DYZ223" s="3"/>
      <c r="DZA223" s="3"/>
      <c r="DZB223" s="3"/>
      <c r="DZC223" s="3"/>
      <c r="DZD223" s="3"/>
      <c r="DZE223" s="3"/>
      <c r="DZF223" s="3"/>
      <c r="DZG223" s="3"/>
      <c r="DZH223" s="3"/>
      <c r="DZI223" s="3"/>
      <c r="DZJ223" s="3"/>
      <c r="DZK223" s="3"/>
      <c r="DZL223" s="3"/>
      <c r="DZM223" s="3"/>
      <c r="DZN223" s="3"/>
      <c r="DZO223" s="3"/>
      <c r="DZP223" s="3"/>
      <c r="DZQ223" s="3"/>
      <c r="DZR223" s="3"/>
      <c r="DZS223" s="3"/>
      <c r="DZT223" s="3"/>
      <c r="DZU223" s="3"/>
      <c r="DZV223" s="3"/>
      <c r="DZW223" s="3"/>
      <c r="DZX223" s="3"/>
      <c r="DZY223" s="3"/>
      <c r="DZZ223" s="3"/>
      <c r="EAA223" s="3"/>
      <c r="EAB223" s="3"/>
      <c r="EAC223" s="3"/>
      <c r="EAD223" s="3"/>
      <c r="EAE223" s="3"/>
      <c r="EAF223" s="3"/>
      <c r="EAG223" s="3"/>
      <c r="EAH223" s="3"/>
      <c r="EAI223" s="3"/>
      <c r="EAJ223" s="3"/>
      <c r="EAK223" s="3"/>
      <c r="EAL223" s="3"/>
      <c r="EAM223" s="3"/>
      <c r="EAN223" s="3"/>
      <c r="EAO223" s="3"/>
      <c r="EAP223" s="3"/>
      <c r="EAQ223" s="3"/>
      <c r="EAR223" s="3"/>
      <c r="EAS223" s="3"/>
      <c r="EAT223" s="3"/>
      <c r="EAU223" s="3"/>
      <c r="EAV223" s="3"/>
      <c r="EAW223" s="3"/>
      <c r="EAX223" s="3"/>
      <c r="EAY223" s="3"/>
      <c r="EAZ223" s="3"/>
      <c r="EBA223" s="3"/>
      <c r="EBB223" s="3"/>
      <c r="EBC223" s="3"/>
      <c r="EBD223" s="3"/>
      <c r="EBE223" s="3"/>
      <c r="EBF223" s="3"/>
      <c r="EBG223" s="3"/>
      <c r="EBH223" s="3"/>
      <c r="EBI223" s="3"/>
      <c r="EBJ223" s="3"/>
      <c r="EBK223" s="3"/>
      <c r="EBL223" s="3"/>
      <c r="EBM223" s="3"/>
      <c r="EBN223" s="3"/>
      <c r="EBO223" s="3"/>
      <c r="EBP223" s="3"/>
      <c r="EBQ223" s="3"/>
      <c r="EBR223" s="3"/>
      <c r="EBS223" s="3"/>
      <c r="EBT223" s="3"/>
      <c r="EBU223" s="3"/>
      <c r="EBV223" s="3"/>
      <c r="EBW223" s="3"/>
      <c r="EBX223" s="3"/>
      <c r="EBY223" s="3"/>
      <c r="EBZ223" s="3"/>
      <c r="ECA223" s="3"/>
      <c r="ECB223" s="3"/>
      <c r="ECC223" s="3"/>
      <c r="ECD223" s="3"/>
      <c r="ECE223" s="3"/>
      <c r="ECF223" s="3"/>
      <c r="ECG223" s="3"/>
      <c r="ECH223" s="3"/>
      <c r="ECI223" s="3"/>
      <c r="ECJ223" s="3"/>
      <c r="ECK223" s="3"/>
      <c r="ECL223" s="3"/>
      <c r="ECM223" s="3"/>
      <c r="ECN223" s="3"/>
      <c r="ECO223" s="3"/>
      <c r="ECP223" s="3"/>
      <c r="ECQ223" s="3"/>
      <c r="ECR223" s="3"/>
      <c r="ECS223" s="3"/>
      <c r="ECT223" s="3"/>
      <c r="ECU223" s="3"/>
      <c r="ECV223" s="3"/>
      <c r="ECW223" s="3"/>
      <c r="ECX223" s="3"/>
      <c r="ECY223" s="3"/>
      <c r="ECZ223" s="3"/>
      <c r="EDA223" s="3"/>
      <c r="EDB223" s="3"/>
      <c r="EDC223" s="3"/>
      <c r="EDD223" s="3"/>
      <c r="EDE223" s="3"/>
      <c r="EDF223" s="3"/>
      <c r="EDG223" s="3"/>
      <c r="EDH223" s="3"/>
      <c r="EDI223" s="3"/>
      <c r="EDJ223" s="3"/>
      <c r="EDK223" s="3"/>
      <c r="EDL223" s="3"/>
      <c r="EDM223" s="3"/>
      <c r="EDN223" s="3"/>
      <c r="EDO223" s="3"/>
      <c r="EDP223" s="3"/>
      <c r="EDQ223" s="3"/>
      <c r="EDR223" s="3"/>
      <c r="EDS223" s="3"/>
      <c r="EDT223" s="3"/>
      <c r="EDU223" s="3"/>
      <c r="EDV223" s="3"/>
      <c r="EDW223" s="3"/>
      <c r="EDX223" s="3"/>
      <c r="EDY223" s="3"/>
      <c r="EDZ223" s="3"/>
      <c r="EEA223" s="3"/>
      <c r="EEB223" s="3"/>
      <c r="EEC223" s="3"/>
      <c r="EED223" s="3"/>
      <c r="EEE223" s="3"/>
      <c r="EEF223" s="3"/>
      <c r="EEG223" s="3"/>
      <c r="EEH223" s="3"/>
      <c r="EEI223" s="3"/>
      <c r="EEJ223" s="3"/>
      <c r="EEK223" s="3"/>
      <c r="EEL223" s="3"/>
      <c r="EEM223" s="3"/>
      <c r="EEN223" s="3"/>
      <c r="EEO223" s="3"/>
      <c r="EEP223" s="3"/>
      <c r="EEQ223" s="3"/>
      <c r="EER223" s="3"/>
      <c r="EES223" s="3"/>
      <c r="EET223" s="3"/>
      <c r="EEU223" s="3"/>
      <c r="EEV223" s="3"/>
      <c r="EEW223" s="3"/>
      <c r="EEX223" s="3"/>
      <c r="EEY223" s="3"/>
      <c r="EEZ223" s="3"/>
      <c r="EFA223" s="3"/>
      <c r="EFB223" s="3"/>
      <c r="EFC223" s="3"/>
      <c r="EFD223" s="3"/>
      <c r="EFE223" s="3"/>
      <c r="EFF223" s="3"/>
      <c r="EFG223" s="3"/>
      <c r="EFH223" s="3"/>
      <c r="EFI223" s="3"/>
      <c r="EFJ223" s="3"/>
      <c r="EFK223" s="3"/>
      <c r="EFL223" s="3"/>
      <c r="EFM223" s="3"/>
      <c r="EFN223" s="3"/>
      <c r="EFO223" s="3"/>
      <c r="EFP223" s="3"/>
      <c r="EFQ223" s="3"/>
      <c r="EFR223" s="3"/>
      <c r="EFS223" s="3"/>
      <c r="EFT223" s="3"/>
      <c r="EFU223" s="3"/>
      <c r="EFV223" s="3"/>
      <c r="EFW223" s="3"/>
      <c r="EFX223" s="3"/>
      <c r="EFY223" s="3"/>
      <c r="EFZ223" s="3"/>
      <c r="EGA223" s="3"/>
      <c r="EGB223" s="3"/>
      <c r="EGC223" s="3"/>
      <c r="EGD223" s="3"/>
      <c r="EGE223" s="3"/>
      <c r="EGF223" s="3"/>
      <c r="EGG223" s="3"/>
      <c r="EGH223" s="3"/>
      <c r="EGI223" s="3"/>
      <c r="EGJ223" s="3"/>
      <c r="EGK223" s="3"/>
      <c r="EGL223" s="3"/>
      <c r="EGM223" s="3"/>
      <c r="EGN223" s="3"/>
      <c r="EGO223" s="3"/>
      <c r="EGP223" s="3"/>
      <c r="EGQ223" s="3"/>
      <c r="EGR223" s="3"/>
      <c r="EGS223" s="3"/>
      <c r="EGT223" s="3"/>
      <c r="EGU223" s="3"/>
      <c r="EGV223" s="3"/>
      <c r="EGW223" s="3"/>
      <c r="EGX223" s="3"/>
      <c r="EGY223" s="3"/>
      <c r="EGZ223" s="3"/>
      <c r="EHA223" s="3"/>
      <c r="EHB223" s="3"/>
      <c r="EHC223" s="3"/>
      <c r="EHD223" s="3"/>
      <c r="EHE223" s="3"/>
      <c r="EHF223" s="3"/>
      <c r="EHG223" s="3"/>
      <c r="EHH223" s="3"/>
      <c r="EHI223" s="3"/>
      <c r="EHJ223" s="3"/>
      <c r="EHK223" s="3"/>
      <c r="EHL223" s="3"/>
      <c r="EHM223" s="3"/>
      <c r="EHN223" s="3"/>
      <c r="EHO223" s="3"/>
      <c r="EHP223" s="3"/>
      <c r="EHQ223" s="3"/>
      <c r="EHR223" s="3"/>
      <c r="EHS223" s="3"/>
      <c r="EHT223" s="3"/>
      <c r="EHU223" s="3"/>
      <c r="EHV223" s="3"/>
      <c r="EHW223" s="3"/>
      <c r="EHX223" s="3"/>
      <c r="EHY223" s="3"/>
      <c r="EHZ223" s="3"/>
      <c r="EIA223" s="3"/>
      <c r="EIB223" s="3"/>
      <c r="EIC223" s="3"/>
      <c r="EID223" s="3"/>
      <c r="EIE223" s="3"/>
      <c r="EIF223" s="3"/>
      <c r="EIG223" s="3"/>
      <c r="EIH223" s="3"/>
      <c r="EII223" s="3"/>
      <c r="EIJ223" s="3"/>
      <c r="EIK223" s="3"/>
      <c r="EIL223" s="3"/>
      <c r="EIM223" s="3"/>
      <c r="EIN223" s="3"/>
      <c r="EIO223" s="3"/>
      <c r="EIP223" s="3"/>
      <c r="EIQ223" s="3"/>
      <c r="EIR223" s="3"/>
      <c r="EIS223" s="3"/>
      <c r="EIT223" s="3"/>
      <c r="EIU223" s="3"/>
      <c r="EIV223" s="3"/>
      <c r="EIW223" s="3"/>
      <c r="EIX223" s="3"/>
      <c r="EIY223" s="3"/>
      <c r="EIZ223" s="3"/>
      <c r="EJA223" s="3"/>
      <c r="EJB223" s="3"/>
      <c r="EJC223" s="3"/>
      <c r="EJD223" s="3"/>
      <c r="EJE223" s="3"/>
      <c r="EJF223" s="3"/>
      <c r="EJG223" s="3"/>
      <c r="EJH223" s="3"/>
      <c r="EJI223" s="3"/>
      <c r="EJJ223" s="3"/>
      <c r="EJK223" s="3"/>
      <c r="EJL223" s="3"/>
      <c r="EJM223" s="3"/>
      <c r="EJN223" s="3"/>
      <c r="EJO223" s="3"/>
      <c r="EJP223" s="3"/>
      <c r="EJQ223" s="3"/>
      <c r="EJR223" s="3"/>
      <c r="EJS223" s="3"/>
      <c r="EJT223" s="3"/>
      <c r="EJU223" s="3"/>
      <c r="EJV223" s="3"/>
      <c r="EJW223" s="3"/>
      <c r="EJX223" s="3"/>
      <c r="EJY223" s="3"/>
      <c r="EJZ223" s="3"/>
      <c r="EKA223" s="3"/>
      <c r="EKB223" s="3"/>
      <c r="EKC223" s="3"/>
      <c r="EKD223" s="3"/>
      <c r="EKE223" s="3"/>
      <c r="EKF223" s="3"/>
      <c r="EKG223" s="3"/>
      <c r="EKH223" s="3"/>
      <c r="EKI223" s="3"/>
      <c r="EKJ223" s="3"/>
      <c r="EKK223" s="3"/>
      <c r="EKL223" s="3"/>
      <c r="EKM223" s="3"/>
      <c r="EKN223" s="3"/>
      <c r="EKO223" s="3"/>
      <c r="EKP223" s="3"/>
      <c r="EKQ223" s="3"/>
      <c r="EKR223" s="3"/>
      <c r="EKS223" s="3"/>
      <c r="EKT223" s="3"/>
      <c r="EKU223" s="3"/>
      <c r="EKV223" s="3"/>
      <c r="EKW223" s="3"/>
      <c r="EKX223" s="3"/>
      <c r="EKY223" s="3"/>
      <c r="EKZ223" s="3"/>
      <c r="ELA223" s="3"/>
      <c r="ELB223" s="3"/>
      <c r="ELC223" s="3"/>
      <c r="ELD223" s="3"/>
      <c r="ELE223" s="3"/>
      <c r="ELF223" s="3"/>
      <c r="ELG223" s="3"/>
      <c r="ELH223" s="3"/>
      <c r="ELI223" s="3"/>
      <c r="ELJ223" s="3"/>
      <c r="ELK223" s="3"/>
      <c r="ELL223" s="3"/>
      <c r="ELM223" s="3"/>
      <c r="ELN223" s="3"/>
      <c r="ELO223" s="3"/>
      <c r="ELP223" s="3"/>
      <c r="ELQ223" s="3"/>
      <c r="ELR223" s="3"/>
      <c r="ELS223" s="3"/>
      <c r="ELT223" s="3"/>
      <c r="ELU223" s="3"/>
      <c r="ELV223" s="3"/>
      <c r="ELW223" s="3"/>
      <c r="ELX223" s="3"/>
      <c r="ELY223" s="3"/>
      <c r="ELZ223" s="3"/>
      <c r="EMA223" s="3"/>
      <c r="EMB223" s="3"/>
      <c r="EMC223" s="3"/>
      <c r="EMD223" s="3"/>
      <c r="EME223" s="3"/>
      <c r="EMF223" s="3"/>
      <c r="EMG223" s="3"/>
      <c r="EMH223" s="3"/>
      <c r="EMI223" s="3"/>
      <c r="EMJ223" s="3"/>
      <c r="EMK223" s="3"/>
      <c r="EML223" s="3"/>
      <c r="EMM223" s="3"/>
      <c r="EMN223" s="3"/>
      <c r="EMO223" s="3"/>
      <c r="EMP223" s="3"/>
      <c r="EMQ223" s="3"/>
      <c r="EMR223" s="3"/>
      <c r="EMS223" s="3"/>
      <c r="EMT223" s="3"/>
      <c r="EMU223" s="3"/>
      <c r="EMV223" s="3"/>
      <c r="EMW223" s="3"/>
      <c r="EMX223" s="3"/>
      <c r="EMY223" s="3"/>
      <c r="EMZ223" s="3"/>
      <c r="ENA223" s="3"/>
      <c r="ENB223" s="3"/>
      <c r="ENC223" s="3"/>
      <c r="END223" s="3"/>
      <c r="ENE223" s="3"/>
      <c r="ENF223" s="3"/>
      <c r="ENG223" s="3"/>
      <c r="ENH223" s="3"/>
      <c r="ENI223" s="3"/>
      <c r="ENJ223" s="3"/>
      <c r="ENK223" s="3"/>
      <c r="ENL223" s="3"/>
      <c r="ENM223" s="3"/>
      <c r="ENN223" s="3"/>
      <c r="ENO223" s="3"/>
      <c r="ENP223" s="3"/>
      <c r="ENQ223" s="3"/>
      <c r="ENR223" s="3"/>
      <c r="ENS223" s="3"/>
      <c r="ENT223" s="3"/>
      <c r="ENU223" s="3"/>
      <c r="ENV223" s="3"/>
      <c r="ENW223" s="3"/>
      <c r="ENX223" s="3"/>
      <c r="ENY223" s="3"/>
      <c r="ENZ223" s="3"/>
      <c r="EOA223" s="3"/>
      <c r="EOB223" s="3"/>
      <c r="EOC223" s="3"/>
      <c r="EOD223" s="3"/>
      <c r="EOE223" s="3"/>
      <c r="EOF223" s="3"/>
      <c r="EOG223" s="3"/>
      <c r="EOH223" s="3"/>
      <c r="EOI223" s="3"/>
      <c r="EOJ223" s="3"/>
      <c r="EOK223" s="3"/>
      <c r="EOL223" s="3"/>
      <c r="EOM223" s="3"/>
      <c r="EON223" s="3"/>
      <c r="EOO223" s="3"/>
      <c r="EOP223" s="3"/>
      <c r="EOQ223" s="3"/>
      <c r="EOR223" s="3"/>
      <c r="EOS223" s="3"/>
      <c r="EOT223" s="3"/>
      <c r="EOU223" s="3"/>
      <c r="EOV223" s="3"/>
      <c r="EOW223" s="3"/>
      <c r="EOX223" s="3"/>
      <c r="EOY223" s="3"/>
      <c r="EOZ223" s="3"/>
      <c r="EPA223" s="3"/>
      <c r="EPB223" s="3"/>
      <c r="EPC223" s="3"/>
      <c r="EPD223" s="3"/>
      <c r="EPE223" s="3"/>
      <c r="EPF223" s="3"/>
      <c r="EPG223" s="3"/>
      <c r="EPH223" s="3"/>
      <c r="EPI223" s="3"/>
      <c r="EPJ223" s="3"/>
      <c r="EPK223" s="3"/>
      <c r="EPL223" s="3"/>
      <c r="EPM223" s="3"/>
      <c r="EPN223" s="3"/>
      <c r="EPO223" s="3"/>
      <c r="EPP223" s="3"/>
      <c r="EPQ223" s="3"/>
      <c r="EPR223" s="3"/>
      <c r="EPS223" s="3"/>
      <c r="EPT223" s="3"/>
      <c r="EPU223" s="3"/>
      <c r="EPV223" s="3"/>
      <c r="EPW223" s="3"/>
      <c r="EPX223" s="3"/>
      <c r="EPY223" s="3"/>
      <c r="EPZ223" s="3"/>
      <c r="EQA223" s="3"/>
      <c r="EQB223" s="3"/>
      <c r="EQC223" s="3"/>
      <c r="EQD223" s="3"/>
      <c r="EQE223" s="3"/>
      <c r="EQF223" s="3"/>
      <c r="EQG223" s="3"/>
      <c r="EQH223" s="3"/>
      <c r="EQI223" s="3"/>
      <c r="EQJ223" s="3"/>
      <c r="EQK223" s="3"/>
      <c r="EQL223" s="3"/>
      <c r="EQM223" s="3"/>
      <c r="EQN223" s="3"/>
      <c r="EQO223" s="3"/>
      <c r="EQP223" s="3"/>
      <c r="EQQ223" s="3"/>
      <c r="EQR223" s="3"/>
      <c r="EQS223" s="3"/>
      <c r="EQT223" s="3"/>
      <c r="EQU223" s="3"/>
      <c r="EQV223" s="3"/>
      <c r="EQW223" s="3"/>
      <c r="EQX223" s="3"/>
      <c r="EQY223" s="3"/>
      <c r="EQZ223" s="3"/>
      <c r="ERA223" s="3"/>
      <c r="ERB223" s="3"/>
      <c r="ERC223" s="3"/>
      <c r="ERD223" s="3"/>
      <c r="ERE223" s="3"/>
      <c r="ERF223" s="3"/>
      <c r="ERG223" s="3"/>
      <c r="ERH223" s="3"/>
      <c r="ERI223" s="3"/>
      <c r="ERJ223" s="3"/>
      <c r="ERK223" s="3"/>
      <c r="ERL223" s="3"/>
      <c r="ERM223" s="3"/>
      <c r="ERN223" s="3"/>
      <c r="ERO223" s="3"/>
      <c r="ERP223" s="3"/>
      <c r="ERQ223" s="3"/>
      <c r="ERR223" s="3"/>
      <c r="ERS223" s="3"/>
      <c r="ERT223" s="3"/>
      <c r="ERU223" s="3"/>
      <c r="ERV223" s="3"/>
      <c r="ERW223" s="3"/>
      <c r="ERX223" s="3"/>
      <c r="ERY223" s="3"/>
      <c r="ERZ223" s="3"/>
      <c r="ESA223" s="3"/>
      <c r="ESB223" s="3"/>
      <c r="ESC223" s="3"/>
      <c r="ESD223" s="3"/>
      <c r="ESE223" s="3"/>
      <c r="ESF223" s="3"/>
      <c r="ESG223" s="3"/>
      <c r="ESH223" s="3"/>
      <c r="ESI223" s="3"/>
      <c r="ESJ223" s="3"/>
      <c r="ESK223" s="3"/>
      <c r="ESL223" s="3"/>
      <c r="ESM223" s="3"/>
      <c r="ESN223" s="3"/>
      <c r="ESO223" s="3"/>
      <c r="ESP223" s="3"/>
      <c r="ESQ223" s="3"/>
      <c r="ESR223" s="3"/>
      <c r="ESS223" s="3"/>
      <c r="EST223" s="3"/>
      <c r="ESU223" s="3"/>
      <c r="ESV223" s="3"/>
      <c r="ESW223" s="3"/>
      <c r="ESX223" s="3"/>
      <c r="ESY223" s="3"/>
      <c r="ESZ223" s="3"/>
      <c r="ETA223" s="3"/>
      <c r="ETB223" s="3"/>
      <c r="ETC223" s="3"/>
      <c r="ETD223" s="3"/>
      <c r="ETE223" s="3"/>
      <c r="ETF223" s="3"/>
      <c r="ETG223" s="3"/>
      <c r="ETH223" s="3"/>
      <c r="ETI223" s="3"/>
      <c r="ETJ223" s="3"/>
      <c r="ETK223" s="3"/>
      <c r="ETL223" s="3"/>
      <c r="ETM223" s="3"/>
      <c r="ETN223" s="3"/>
      <c r="ETO223" s="3"/>
      <c r="ETP223" s="3"/>
      <c r="ETQ223" s="3"/>
      <c r="ETR223" s="3"/>
      <c r="ETS223" s="3"/>
      <c r="ETT223" s="3"/>
      <c r="ETU223" s="3"/>
      <c r="ETV223" s="3"/>
      <c r="ETW223" s="3"/>
      <c r="ETX223" s="3"/>
      <c r="ETY223" s="3"/>
      <c r="ETZ223" s="3"/>
      <c r="EUA223" s="3"/>
      <c r="EUB223" s="3"/>
      <c r="EUC223" s="3"/>
      <c r="EUD223" s="3"/>
      <c r="EUE223" s="3"/>
      <c r="EUF223" s="3"/>
      <c r="EUG223" s="3"/>
      <c r="EUH223" s="3"/>
      <c r="EUI223" s="3"/>
      <c r="EUJ223" s="3"/>
      <c r="EUK223" s="3"/>
      <c r="EUL223" s="3"/>
      <c r="EUM223" s="3"/>
      <c r="EUN223" s="3"/>
      <c r="EUO223" s="3"/>
      <c r="EUP223" s="3"/>
      <c r="EUQ223" s="3"/>
      <c r="EUR223" s="3"/>
      <c r="EUS223" s="3"/>
      <c r="EUT223" s="3"/>
      <c r="EUU223" s="3"/>
      <c r="EUV223" s="3"/>
      <c r="EUW223" s="3"/>
      <c r="EUX223" s="3"/>
      <c r="EUY223" s="3"/>
      <c r="EUZ223" s="3"/>
      <c r="EVA223" s="3"/>
      <c r="EVB223" s="3"/>
      <c r="EVC223" s="3"/>
      <c r="EVD223" s="3"/>
      <c r="EVE223" s="3"/>
      <c r="EVF223" s="3"/>
      <c r="EVG223" s="3"/>
      <c r="EVH223" s="3"/>
      <c r="EVI223" s="3"/>
      <c r="EVJ223" s="3"/>
      <c r="EVK223" s="3"/>
      <c r="EVL223" s="3"/>
      <c r="EVM223" s="3"/>
      <c r="EVN223" s="3"/>
      <c r="EVO223" s="3"/>
      <c r="EVP223" s="3"/>
      <c r="EVQ223" s="3"/>
      <c r="EVR223" s="3"/>
      <c r="EVS223" s="3"/>
      <c r="EVT223" s="3"/>
      <c r="EVU223" s="3"/>
      <c r="EVV223" s="3"/>
      <c r="EVW223" s="3"/>
      <c r="EVX223" s="3"/>
      <c r="EVY223" s="3"/>
      <c r="EVZ223" s="3"/>
      <c r="EWA223" s="3"/>
      <c r="EWB223" s="3"/>
      <c r="EWC223" s="3"/>
      <c r="EWD223" s="3"/>
      <c r="EWE223" s="3"/>
      <c r="EWF223" s="3"/>
      <c r="EWG223" s="3"/>
      <c r="EWH223" s="3"/>
      <c r="EWI223" s="3"/>
      <c r="EWJ223" s="3"/>
      <c r="EWK223" s="3"/>
      <c r="EWL223" s="3"/>
      <c r="EWM223" s="3"/>
      <c r="EWN223" s="3"/>
      <c r="EWO223" s="3"/>
      <c r="EWP223" s="3"/>
      <c r="EWQ223" s="3"/>
      <c r="EWR223" s="3"/>
      <c r="EWS223" s="3"/>
      <c r="EWT223" s="3"/>
      <c r="EWU223" s="3"/>
      <c r="EWV223" s="3"/>
      <c r="EWW223" s="3"/>
      <c r="EWX223" s="3"/>
      <c r="EWY223" s="3"/>
      <c r="EWZ223" s="3"/>
      <c r="EXA223" s="3"/>
      <c r="EXB223" s="3"/>
      <c r="EXC223" s="3"/>
      <c r="EXD223" s="3"/>
      <c r="EXE223" s="3"/>
      <c r="EXF223" s="3"/>
      <c r="EXG223" s="3"/>
      <c r="EXH223" s="3"/>
      <c r="EXI223" s="3"/>
      <c r="EXJ223" s="3"/>
      <c r="EXK223" s="3"/>
      <c r="EXL223" s="3"/>
      <c r="EXM223" s="3"/>
      <c r="EXN223" s="3"/>
      <c r="EXO223" s="3"/>
      <c r="EXP223" s="3"/>
      <c r="EXQ223" s="3"/>
      <c r="EXR223" s="3"/>
      <c r="EXS223" s="3"/>
      <c r="EXT223" s="3"/>
      <c r="EXU223" s="3"/>
      <c r="EXV223" s="3"/>
      <c r="EXW223" s="3"/>
      <c r="EXX223" s="3"/>
      <c r="EXY223" s="3"/>
      <c r="EXZ223" s="3"/>
      <c r="EYA223" s="3"/>
      <c r="EYB223" s="3"/>
      <c r="EYC223" s="3"/>
      <c r="EYD223" s="3"/>
      <c r="EYE223" s="3"/>
      <c r="EYF223" s="3"/>
      <c r="EYG223" s="3"/>
      <c r="EYH223" s="3"/>
      <c r="EYI223" s="3"/>
      <c r="EYJ223" s="3"/>
      <c r="EYK223" s="3"/>
      <c r="EYL223" s="3"/>
      <c r="EYM223" s="3"/>
      <c r="EYN223" s="3"/>
      <c r="EYO223" s="3"/>
      <c r="EYP223" s="3"/>
      <c r="EYQ223" s="3"/>
      <c r="EYR223" s="3"/>
      <c r="EYS223" s="3"/>
      <c r="EYT223" s="3"/>
      <c r="EYU223" s="3"/>
      <c r="EYV223" s="3"/>
      <c r="EYW223" s="3"/>
      <c r="EYX223" s="3"/>
      <c r="EYY223" s="3"/>
      <c r="EYZ223" s="3"/>
      <c r="EZA223" s="3"/>
      <c r="EZB223" s="3"/>
      <c r="EZC223" s="3"/>
      <c r="EZD223" s="3"/>
      <c r="EZE223" s="3"/>
      <c r="EZF223" s="3"/>
      <c r="EZG223" s="3"/>
      <c r="EZH223" s="3"/>
      <c r="EZI223" s="3"/>
      <c r="EZJ223" s="3"/>
      <c r="EZK223" s="3"/>
      <c r="EZL223" s="3"/>
      <c r="EZM223" s="3"/>
      <c r="EZN223" s="3"/>
      <c r="EZO223" s="3"/>
      <c r="EZP223" s="3"/>
      <c r="EZQ223" s="3"/>
      <c r="EZR223" s="3"/>
      <c r="EZS223" s="3"/>
      <c r="EZT223" s="3"/>
      <c r="EZU223" s="3"/>
      <c r="EZV223" s="3"/>
      <c r="EZW223" s="3"/>
      <c r="EZX223" s="3"/>
      <c r="EZY223" s="3"/>
      <c r="EZZ223" s="3"/>
      <c r="FAA223" s="3"/>
      <c r="FAB223" s="3"/>
      <c r="FAC223" s="3"/>
      <c r="FAD223" s="3"/>
      <c r="FAE223" s="3"/>
      <c r="FAF223" s="3"/>
      <c r="FAG223" s="3"/>
      <c r="FAH223" s="3"/>
      <c r="FAI223" s="3"/>
      <c r="FAJ223" s="3"/>
      <c r="FAK223" s="3"/>
      <c r="FAL223" s="3"/>
      <c r="FAM223" s="3"/>
      <c r="FAN223" s="3"/>
      <c r="FAO223" s="3"/>
      <c r="FAP223" s="3"/>
      <c r="FAQ223" s="3"/>
      <c r="FAR223" s="3"/>
      <c r="FAS223" s="3"/>
      <c r="FAT223" s="3"/>
      <c r="FAU223" s="3"/>
      <c r="FAV223" s="3"/>
      <c r="FAW223" s="3"/>
      <c r="FAX223" s="3"/>
      <c r="FAY223" s="3"/>
      <c r="FAZ223" s="3"/>
      <c r="FBA223" s="3"/>
      <c r="FBB223" s="3"/>
      <c r="FBC223" s="3"/>
      <c r="FBD223" s="3"/>
      <c r="FBE223" s="3"/>
      <c r="FBF223" s="3"/>
      <c r="FBG223" s="3"/>
      <c r="FBH223" s="3"/>
      <c r="FBI223" s="3"/>
      <c r="FBJ223" s="3"/>
      <c r="FBK223" s="3"/>
      <c r="FBL223" s="3"/>
      <c r="FBM223" s="3"/>
      <c r="FBN223" s="3"/>
      <c r="FBO223" s="3"/>
      <c r="FBP223" s="3"/>
      <c r="FBQ223" s="3"/>
      <c r="FBR223" s="3"/>
      <c r="FBS223" s="3"/>
      <c r="FBT223" s="3"/>
      <c r="FBU223" s="3"/>
      <c r="FBV223" s="3"/>
      <c r="FBW223" s="3"/>
      <c r="FBX223" s="3"/>
      <c r="FBY223" s="3"/>
      <c r="FBZ223" s="3"/>
      <c r="FCA223" s="3"/>
      <c r="FCB223" s="3"/>
      <c r="FCC223" s="3"/>
      <c r="FCD223" s="3"/>
      <c r="FCE223" s="3"/>
      <c r="FCF223" s="3"/>
      <c r="FCG223" s="3"/>
      <c r="FCH223" s="3"/>
      <c r="FCI223" s="3"/>
      <c r="FCJ223" s="3"/>
      <c r="FCK223" s="3"/>
      <c r="FCL223" s="3"/>
      <c r="FCM223" s="3"/>
      <c r="FCN223" s="3"/>
      <c r="FCO223" s="3"/>
      <c r="FCP223" s="3"/>
      <c r="FCQ223" s="3"/>
      <c r="FCR223" s="3"/>
      <c r="FCS223" s="3"/>
      <c r="FCT223" s="3"/>
      <c r="FCU223" s="3"/>
      <c r="FCV223" s="3"/>
      <c r="FCW223" s="3"/>
      <c r="FCX223" s="3"/>
      <c r="FCY223" s="3"/>
      <c r="FCZ223" s="3"/>
      <c r="FDA223" s="3"/>
      <c r="FDB223" s="3"/>
      <c r="FDC223" s="3"/>
      <c r="FDD223" s="3"/>
      <c r="FDE223" s="3"/>
      <c r="FDF223" s="3"/>
      <c r="FDG223" s="3"/>
      <c r="FDH223" s="3"/>
      <c r="FDI223" s="3"/>
      <c r="FDJ223" s="3"/>
      <c r="FDK223" s="3"/>
      <c r="FDL223" s="3"/>
      <c r="FDM223" s="3"/>
      <c r="FDN223" s="3"/>
      <c r="FDO223" s="3"/>
      <c r="FDP223" s="3"/>
      <c r="FDQ223" s="3"/>
      <c r="FDR223" s="3"/>
      <c r="FDS223" s="3"/>
      <c r="FDT223" s="3"/>
      <c r="FDU223" s="3"/>
      <c r="FDV223" s="3"/>
      <c r="FDW223" s="3"/>
      <c r="FDX223" s="3"/>
      <c r="FDY223" s="3"/>
      <c r="FDZ223" s="3"/>
      <c r="FEA223" s="3"/>
      <c r="FEB223" s="3"/>
      <c r="FEC223" s="3"/>
      <c r="FED223" s="3"/>
      <c r="FEE223" s="3"/>
      <c r="FEF223" s="3"/>
      <c r="FEG223" s="3"/>
      <c r="FEH223" s="3"/>
      <c r="FEI223" s="3"/>
      <c r="FEJ223" s="3"/>
      <c r="FEK223" s="3"/>
      <c r="FEL223" s="3"/>
      <c r="FEM223" s="3"/>
      <c r="FEN223" s="3"/>
      <c r="FEO223" s="3"/>
      <c r="FEP223" s="3"/>
      <c r="FEQ223" s="3"/>
      <c r="FER223" s="3"/>
      <c r="FES223" s="3"/>
      <c r="FET223" s="3"/>
      <c r="FEU223" s="3"/>
      <c r="FEV223" s="3"/>
      <c r="FEW223" s="3"/>
      <c r="FEX223" s="3"/>
      <c r="FEY223" s="3"/>
      <c r="FEZ223" s="3"/>
      <c r="FFA223" s="3"/>
      <c r="FFB223" s="3"/>
      <c r="FFC223" s="3"/>
      <c r="FFD223" s="3"/>
      <c r="FFE223" s="3"/>
      <c r="FFF223" s="3"/>
      <c r="FFG223" s="3"/>
      <c r="FFH223" s="3"/>
      <c r="FFI223" s="3"/>
      <c r="FFJ223" s="3"/>
      <c r="FFK223" s="3"/>
      <c r="FFL223" s="3"/>
      <c r="FFM223" s="3"/>
      <c r="FFN223" s="3"/>
      <c r="FFO223" s="3"/>
      <c r="FFP223" s="3"/>
      <c r="FFQ223" s="3"/>
      <c r="FFR223" s="3"/>
      <c r="FFS223" s="3"/>
      <c r="FFT223" s="3"/>
      <c r="FFU223" s="3"/>
      <c r="FFV223" s="3"/>
      <c r="FFW223" s="3"/>
      <c r="FFX223" s="3"/>
      <c r="FFY223" s="3"/>
      <c r="FFZ223" s="3"/>
      <c r="FGA223" s="3"/>
      <c r="FGB223" s="3"/>
      <c r="FGC223" s="3"/>
      <c r="FGD223" s="3"/>
      <c r="FGE223" s="3"/>
      <c r="FGF223" s="3"/>
      <c r="FGG223" s="3"/>
      <c r="FGH223" s="3"/>
      <c r="FGI223" s="3"/>
      <c r="FGJ223" s="3"/>
      <c r="FGK223" s="3"/>
      <c r="FGL223" s="3"/>
      <c r="FGM223" s="3"/>
      <c r="FGN223" s="3"/>
      <c r="FGO223" s="3"/>
      <c r="FGP223" s="3"/>
      <c r="FGQ223" s="3"/>
      <c r="FGR223" s="3"/>
      <c r="FGS223" s="3"/>
      <c r="FGT223" s="3"/>
      <c r="FGU223" s="3"/>
      <c r="FGV223" s="3"/>
      <c r="FGW223" s="3"/>
      <c r="FGX223" s="3"/>
      <c r="FGY223" s="3"/>
      <c r="FGZ223" s="3"/>
      <c r="FHA223" s="3"/>
      <c r="FHB223" s="3"/>
      <c r="FHC223" s="3"/>
      <c r="FHD223" s="3"/>
      <c r="FHE223" s="3"/>
      <c r="FHF223" s="3"/>
      <c r="FHG223" s="3"/>
      <c r="FHH223" s="3"/>
      <c r="FHI223" s="3"/>
      <c r="FHJ223" s="3"/>
      <c r="FHK223" s="3"/>
      <c r="FHL223" s="3"/>
      <c r="FHM223" s="3"/>
      <c r="FHN223" s="3"/>
      <c r="FHO223" s="3"/>
      <c r="FHP223" s="3"/>
      <c r="FHQ223" s="3"/>
      <c r="FHR223" s="3"/>
      <c r="FHS223" s="3"/>
      <c r="FHT223" s="3"/>
      <c r="FHU223" s="3"/>
      <c r="FHV223" s="3"/>
      <c r="FHW223" s="3"/>
      <c r="FHX223" s="3"/>
      <c r="FHY223" s="3"/>
      <c r="FHZ223" s="3"/>
      <c r="FIA223" s="3"/>
      <c r="FIB223" s="3"/>
      <c r="FIC223" s="3"/>
      <c r="FID223" s="3"/>
      <c r="FIE223" s="3"/>
      <c r="FIF223" s="3"/>
      <c r="FIG223" s="3"/>
      <c r="FIH223" s="3"/>
      <c r="FII223" s="3"/>
      <c r="FIJ223" s="3"/>
      <c r="FIK223" s="3"/>
      <c r="FIL223" s="3"/>
      <c r="FIM223" s="3"/>
      <c r="FIN223" s="3"/>
      <c r="FIO223" s="3"/>
      <c r="FIP223" s="3"/>
      <c r="FIQ223" s="3"/>
      <c r="FIR223" s="3"/>
      <c r="FIS223" s="3"/>
      <c r="FIT223" s="3"/>
      <c r="FIU223" s="3"/>
      <c r="FIV223" s="3"/>
      <c r="FIW223" s="3"/>
      <c r="FIX223" s="3"/>
      <c r="FIY223" s="3"/>
      <c r="FIZ223" s="3"/>
      <c r="FJA223" s="3"/>
      <c r="FJB223" s="3"/>
      <c r="FJC223" s="3"/>
      <c r="FJD223" s="3"/>
      <c r="FJE223" s="3"/>
      <c r="FJF223" s="3"/>
      <c r="FJG223" s="3"/>
      <c r="FJH223" s="3"/>
      <c r="FJI223" s="3"/>
      <c r="FJJ223" s="3"/>
      <c r="FJK223" s="3"/>
      <c r="FJL223" s="3"/>
      <c r="FJM223" s="3"/>
      <c r="FJN223" s="3"/>
      <c r="FJO223" s="3"/>
      <c r="FJP223" s="3"/>
      <c r="FJQ223" s="3"/>
      <c r="FJR223" s="3"/>
      <c r="FJS223" s="3"/>
      <c r="FJT223" s="3"/>
      <c r="FJU223" s="3"/>
      <c r="FJV223" s="3"/>
      <c r="FJW223" s="3"/>
      <c r="FJX223" s="3"/>
      <c r="FJY223" s="3"/>
      <c r="FJZ223" s="3"/>
      <c r="FKA223" s="3"/>
      <c r="FKB223" s="3"/>
      <c r="FKC223" s="3"/>
      <c r="FKD223" s="3"/>
      <c r="FKE223" s="3"/>
      <c r="FKF223" s="3"/>
      <c r="FKG223" s="3"/>
      <c r="FKH223" s="3"/>
      <c r="FKI223" s="3"/>
      <c r="FKJ223" s="3"/>
      <c r="FKK223" s="3"/>
      <c r="FKL223" s="3"/>
      <c r="FKM223" s="3"/>
      <c r="FKN223" s="3"/>
      <c r="FKO223" s="3"/>
      <c r="FKP223" s="3"/>
      <c r="FKQ223" s="3"/>
      <c r="FKR223" s="3"/>
      <c r="FKS223" s="3"/>
      <c r="FKT223" s="3"/>
      <c r="FKU223" s="3"/>
      <c r="FKV223" s="3"/>
      <c r="FKW223" s="3"/>
      <c r="FKX223" s="3"/>
      <c r="FKY223" s="3"/>
      <c r="FKZ223" s="3"/>
      <c r="FLA223" s="3"/>
      <c r="FLB223" s="3"/>
      <c r="FLC223" s="3"/>
      <c r="FLD223" s="3"/>
      <c r="FLE223" s="3"/>
      <c r="FLF223" s="3"/>
      <c r="FLG223" s="3"/>
      <c r="FLH223" s="3"/>
      <c r="FLI223" s="3"/>
      <c r="FLJ223" s="3"/>
      <c r="FLK223" s="3"/>
      <c r="FLL223" s="3"/>
      <c r="FLM223" s="3"/>
      <c r="FLN223" s="3"/>
      <c r="FLO223" s="3"/>
      <c r="FLP223" s="3"/>
      <c r="FLQ223" s="3"/>
      <c r="FLR223" s="3"/>
      <c r="FLS223" s="3"/>
      <c r="FLT223" s="3"/>
      <c r="FLU223" s="3"/>
      <c r="FLV223" s="3"/>
      <c r="FLW223" s="3"/>
      <c r="FLX223" s="3"/>
      <c r="FLY223" s="3"/>
      <c r="FLZ223" s="3"/>
      <c r="FMA223" s="3"/>
      <c r="FMB223" s="3"/>
      <c r="FMC223" s="3"/>
      <c r="FMD223" s="3"/>
      <c r="FME223" s="3"/>
      <c r="FMF223" s="3"/>
      <c r="FMG223" s="3"/>
      <c r="FMH223" s="3"/>
      <c r="FMI223" s="3"/>
      <c r="FMJ223" s="3"/>
      <c r="FMK223" s="3"/>
      <c r="FML223" s="3"/>
      <c r="FMM223" s="3"/>
      <c r="FMN223" s="3"/>
      <c r="FMO223" s="3"/>
      <c r="FMP223" s="3"/>
      <c r="FMQ223" s="3"/>
      <c r="FMR223" s="3"/>
      <c r="FMS223" s="3"/>
      <c r="FMT223" s="3"/>
      <c r="FMU223" s="3"/>
      <c r="FMV223" s="3"/>
      <c r="FMW223" s="3"/>
      <c r="FMX223" s="3"/>
      <c r="FMY223" s="3"/>
      <c r="FMZ223" s="3"/>
      <c r="FNA223" s="3"/>
      <c r="FNB223" s="3"/>
      <c r="FNC223" s="3"/>
      <c r="FND223" s="3"/>
      <c r="FNE223" s="3"/>
      <c r="FNF223" s="3"/>
      <c r="FNG223" s="3"/>
      <c r="FNH223" s="3"/>
      <c r="FNI223" s="3"/>
      <c r="FNJ223" s="3"/>
      <c r="FNK223" s="3"/>
      <c r="FNL223" s="3"/>
      <c r="FNM223" s="3"/>
      <c r="FNN223" s="3"/>
      <c r="FNO223" s="3"/>
      <c r="FNP223" s="3"/>
      <c r="FNQ223" s="3"/>
      <c r="FNR223" s="3"/>
      <c r="FNS223" s="3"/>
      <c r="FNT223" s="3"/>
      <c r="FNU223" s="3"/>
      <c r="FNV223" s="3"/>
      <c r="FNW223" s="3"/>
      <c r="FNX223" s="3"/>
      <c r="FNY223" s="3"/>
      <c r="FNZ223" s="3"/>
      <c r="FOA223" s="3"/>
      <c r="FOB223" s="3"/>
      <c r="FOC223" s="3"/>
      <c r="FOD223" s="3"/>
      <c r="FOE223" s="3"/>
      <c r="FOF223" s="3"/>
      <c r="FOG223" s="3"/>
      <c r="FOH223" s="3"/>
      <c r="FOI223" s="3"/>
      <c r="FOJ223" s="3"/>
      <c r="FOK223" s="3"/>
      <c r="FOL223" s="3"/>
      <c r="FOM223" s="3"/>
      <c r="FON223" s="3"/>
      <c r="FOO223" s="3"/>
      <c r="FOP223" s="3"/>
      <c r="FOQ223" s="3"/>
      <c r="FOR223" s="3"/>
      <c r="FOS223" s="3"/>
      <c r="FOT223" s="3"/>
      <c r="FOU223" s="3"/>
      <c r="FOV223" s="3"/>
      <c r="FOW223" s="3"/>
      <c r="FOX223" s="3"/>
      <c r="FOY223" s="3"/>
      <c r="FOZ223" s="3"/>
      <c r="FPA223" s="3"/>
      <c r="FPB223" s="3"/>
      <c r="FPC223" s="3"/>
      <c r="FPD223" s="3"/>
      <c r="FPE223" s="3"/>
      <c r="FPF223" s="3"/>
      <c r="FPG223" s="3"/>
      <c r="FPH223" s="3"/>
      <c r="FPI223" s="3"/>
      <c r="FPJ223" s="3"/>
      <c r="FPK223" s="3"/>
      <c r="FPL223" s="3"/>
      <c r="FPM223" s="3"/>
      <c r="FPN223" s="3"/>
      <c r="FPO223" s="3"/>
      <c r="FPP223" s="3"/>
      <c r="FPQ223" s="3"/>
      <c r="FPR223" s="3"/>
      <c r="FPS223" s="3"/>
      <c r="FPT223" s="3"/>
      <c r="FPU223" s="3"/>
      <c r="FPV223" s="3"/>
      <c r="FPW223" s="3"/>
      <c r="FPX223" s="3"/>
      <c r="FPY223" s="3"/>
      <c r="FPZ223" s="3"/>
      <c r="FQA223" s="3"/>
      <c r="FQB223" s="3"/>
      <c r="FQC223" s="3"/>
      <c r="FQD223" s="3"/>
      <c r="FQE223" s="3"/>
      <c r="FQF223" s="3"/>
      <c r="FQG223" s="3"/>
      <c r="FQH223" s="3"/>
      <c r="FQI223" s="3"/>
      <c r="FQJ223" s="3"/>
      <c r="FQK223" s="3"/>
      <c r="FQL223" s="3"/>
      <c r="FQM223" s="3"/>
      <c r="FQN223" s="3"/>
      <c r="FQO223" s="3"/>
      <c r="FQP223" s="3"/>
      <c r="FQQ223" s="3"/>
      <c r="FQR223" s="3"/>
      <c r="FQS223" s="3"/>
      <c r="FQT223" s="3"/>
      <c r="FQU223" s="3"/>
      <c r="FQV223" s="3"/>
      <c r="FQW223" s="3"/>
      <c r="FQX223" s="3"/>
      <c r="FQY223" s="3"/>
      <c r="FQZ223" s="3"/>
      <c r="FRA223" s="3"/>
      <c r="FRB223" s="3"/>
      <c r="FRC223" s="3"/>
      <c r="FRD223" s="3"/>
      <c r="FRE223" s="3"/>
      <c r="FRF223" s="3"/>
      <c r="FRG223" s="3"/>
      <c r="FRH223" s="3"/>
      <c r="FRI223" s="3"/>
      <c r="FRJ223" s="3"/>
      <c r="FRK223" s="3"/>
      <c r="FRL223" s="3"/>
      <c r="FRM223" s="3"/>
      <c r="FRN223" s="3"/>
      <c r="FRO223" s="3"/>
      <c r="FRP223" s="3"/>
      <c r="FRQ223" s="3"/>
      <c r="FRR223" s="3"/>
      <c r="FRS223" s="3"/>
      <c r="FRT223" s="3"/>
      <c r="FRU223" s="3"/>
      <c r="FRV223" s="3"/>
      <c r="FRW223" s="3"/>
      <c r="FRX223" s="3"/>
      <c r="FRY223" s="3"/>
      <c r="FRZ223" s="3"/>
      <c r="FSA223" s="3"/>
      <c r="FSB223" s="3"/>
      <c r="FSC223" s="3"/>
      <c r="FSD223" s="3"/>
      <c r="FSE223" s="3"/>
      <c r="FSF223" s="3"/>
      <c r="FSG223" s="3"/>
      <c r="FSH223" s="3"/>
      <c r="FSI223" s="3"/>
      <c r="FSJ223" s="3"/>
      <c r="FSK223" s="3"/>
      <c r="FSL223" s="3"/>
      <c r="FSM223" s="3"/>
      <c r="FSN223" s="3"/>
      <c r="FSO223" s="3"/>
      <c r="FSP223" s="3"/>
      <c r="FSQ223" s="3"/>
      <c r="FSR223" s="3"/>
      <c r="FSS223" s="3"/>
      <c r="FST223" s="3"/>
      <c r="FSU223" s="3"/>
      <c r="FSV223" s="3"/>
      <c r="FSW223" s="3"/>
      <c r="FSX223" s="3"/>
      <c r="FSY223" s="3"/>
      <c r="FSZ223" s="3"/>
      <c r="FTA223" s="3"/>
      <c r="FTB223" s="3"/>
      <c r="FTC223" s="3"/>
      <c r="FTD223" s="3"/>
      <c r="FTE223" s="3"/>
      <c r="FTF223" s="3"/>
      <c r="FTG223" s="3"/>
      <c r="FTH223" s="3"/>
      <c r="FTI223" s="3"/>
      <c r="FTJ223" s="3"/>
      <c r="FTK223" s="3"/>
      <c r="FTL223" s="3"/>
      <c r="FTM223" s="3"/>
      <c r="FTN223" s="3"/>
      <c r="FTO223" s="3"/>
      <c r="FTP223" s="3"/>
      <c r="FTQ223" s="3"/>
      <c r="FTR223" s="3"/>
      <c r="FTS223" s="3"/>
      <c r="FTT223" s="3"/>
      <c r="FTU223" s="3"/>
      <c r="FTV223" s="3"/>
      <c r="FTW223" s="3"/>
      <c r="FTX223" s="3"/>
      <c r="FTY223" s="3"/>
      <c r="FTZ223" s="3"/>
      <c r="FUA223" s="3"/>
      <c r="FUB223" s="3"/>
      <c r="FUC223" s="3"/>
      <c r="FUD223" s="3"/>
      <c r="FUE223" s="3"/>
      <c r="FUF223" s="3"/>
      <c r="FUG223" s="3"/>
      <c r="FUH223" s="3"/>
      <c r="FUI223" s="3"/>
      <c r="FUJ223" s="3"/>
      <c r="FUK223" s="3"/>
      <c r="FUL223" s="3"/>
      <c r="FUM223" s="3"/>
      <c r="FUN223" s="3"/>
      <c r="FUO223" s="3"/>
      <c r="FUP223" s="3"/>
      <c r="FUQ223" s="3"/>
      <c r="FUR223" s="3"/>
      <c r="FUS223" s="3"/>
      <c r="FUT223" s="3"/>
      <c r="FUU223" s="3"/>
      <c r="FUV223" s="3"/>
      <c r="FUW223" s="3"/>
      <c r="FUX223" s="3"/>
      <c r="FUY223" s="3"/>
      <c r="FUZ223" s="3"/>
      <c r="FVA223" s="3"/>
      <c r="FVB223" s="3"/>
      <c r="FVC223" s="3"/>
      <c r="FVD223" s="3"/>
      <c r="FVE223" s="3"/>
      <c r="FVF223" s="3"/>
      <c r="FVG223" s="3"/>
      <c r="FVH223" s="3"/>
      <c r="FVI223" s="3"/>
      <c r="FVJ223" s="3"/>
      <c r="FVK223" s="3"/>
      <c r="FVL223" s="3"/>
      <c r="FVM223" s="3"/>
      <c r="FVN223" s="3"/>
      <c r="FVO223" s="3"/>
      <c r="FVP223" s="3"/>
      <c r="FVQ223" s="3"/>
      <c r="FVR223" s="3"/>
      <c r="FVS223" s="3"/>
      <c r="FVT223" s="3"/>
      <c r="FVU223" s="3"/>
      <c r="FVV223" s="3"/>
      <c r="FVW223" s="3"/>
      <c r="FVX223" s="3"/>
      <c r="FVY223" s="3"/>
      <c r="FVZ223" s="3"/>
      <c r="FWA223" s="3"/>
      <c r="FWB223" s="3"/>
      <c r="FWC223" s="3"/>
      <c r="FWD223" s="3"/>
      <c r="FWE223" s="3"/>
      <c r="FWF223" s="3"/>
      <c r="FWG223" s="3"/>
      <c r="FWH223" s="3"/>
      <c r="FWI223" s="3"/>
      <c r="FWJ223" s="3"/>
      <c r="FWK223" s="3"/>
      <c r="FWL223" s="3"/>
      <c r="FWM223" s="3"/>
      <c r="FWN223" s="3"/>
      <c r="FWO223" s="3"/>
      <c r="FWP223" s="3"/>
      <c r="FWQ223" s="3"/>
      <c r="FWR223" s="3"/>
      <c r="FWS223" s="3"/>
      <c r="FWT223" s="3"/>
      <c r="FWU223" s="3"/>
      <c r="FWV223" s="3"/>
      <c r="FWW223" s="3"/>
      <c r="FWX223" s="3"/>
      <c r="FWY223" s="3"/>
      <c r="FWZ223" s="3"/>
      <c r="FXA223" s="3"/>
      <c r="FXB223" s="3"/>
      <c r="FXC223" s="3"/>
      <c r="FXD223" s="3"/>
      <c r="FXE223" s="3"/>
      <c r="FXF223" s="3"/>
      <c r="FXG223" s="3"/>
      <c r="FXH223" s="3"/>
      <c r="FXI223" s="3"/>
      <c r="FXJ223" s="3"/>
      <c r="FXK223" s="3"/>
      <c r="FXL223" s="3"/>
      <c r="FXM223" s="3"/>
      <c r="FXN223" s="3"/>
      <c r="FXO223" s="3"/>
      <c r="FXP223" s="3"/>
      <c r="FXQ223" s="3"/>
      <c r="FXR223" s="3"/>
      <c r="FXS223" s="3"/>
      <c r="FXT223" s="3"/>
      <c r="FXU223" s="3"/>
      <c r="FXV223" s="3"/>
      <c r="FXW223" s="3"/>
      <c r="FXX223" s="3"/>
      <c r="FXY223" s="3"/>
      <c r="FXZ223" s="3"/>
      <c r="FYA223" s="3"/>
      <c r="FYB223" s="3"/>
      <c r="FYC223" s="3"/>
      <c r="FYD223" s="3"/>
      <c r="FYE223" s="3"/>
      <c r="FYF223" s="3"/>
      <c r="FYG223" s="3"/>
      <c r="FYH223" s="3"/>
      <c r="FYI223" s="3"/>
      <c r="FYJ223" s="3"/>
      <c r="FYK223" s="3"/>
      <c r="FYL223" s="3"/>
      <c r="FYM223" s="3"/>
      <c r="FYN223" s="3"/>
      <c r="FYO223" s="3"/>
      <c r="FYP223" s="3"/>
      <c r="FYQ223" s="3"/>
      <c r="FYR223" s="3"/>
      <c r="FYS223" s="3"/>
      <c r="FYT223" s="3"/>
      <c r="FYU223" s="3"/>
      <c r="FYV223" s="3"/>
      <c r="FYW223" s="3"/>
      <c r="FYX223" s="3"/>
      <c r="FYY223" s="3"/>
      <c r="FYZ223" s="3"/>
      <c r="FZA223" s="3"/>
      <c r="FZB223" s="3"/>
      <c r="FZC223" s="3"/>
      <c r="FZD223" s="3"/>
      <c r="FZE223" s="3"/>
      <c r="FZF223" s="3"/>
      <c r="FZG223" s="3"/>
      <c r="FZH223" s="3"/>
      <c r="FZI223" s="3"/>
      <c r="FZJ223" s="3"/>
      <c r="FZK223" s="3"/>
      <c r="FZL223" s="3"/>
      <c r="FZM223" s="3"/>
      <c r="FZN223" s="3"/>
      <c r="FZO223" s="3"/>
      <c r="FZP223" s="3"/>
      <c r="FZQ223" s="3"/>
      <c r="FZR223" s="3"/>
      <c r="FZS223" s="3"/>
      <c r="FZT223" s="3"/>
      <c r="FZU223" s="3"/>
      <c r="FZV223" s="3"/>
      <c r="FZW223" s="3"/>
      <c r="FZX223" s="3"/>
      <c r="FZY223" s="3"/>
      <c r="FZZ223" s="3"/>
      <c r="GAA223" s="3"/>
      <c r="GAB223" s="3"/>
      <c r="GAC223" s="3"/>
      <c r="GAD223" s="3"/>
      <c r="GAE223" s="3"/>
      <c r="GAF223" s="3"/>
      <c r="GAG223" s="3"/>
      <c r="GAH223" s="3"/>
      <c r="GAI223" s="3"/>
      <c r="GAJ223" s="3"/>
      <c r="GAK223" s="3"/>
      <c r="GAL223" s="3"/>
      <c r="GAM223" s="3"/>
      <c r="GAN223" s="3"/>
      <c r="GAO223" s="3"/>
      <c r="GAP223" s="3"/>
      <c r="GAQ223" s="3"/>
      <c r="GAR223" s="3"/>
      <c r="GAS223" s="3"/>
      <c r="GAT223" s="3"/>
      <c r="GAU223" s="3"/>
      <c r="GAV223" s="3"/>
      <c r="GAW223" s="3"/>
      <c r="GAX223" s="3"/>
      <c r="GAY223" s="3"/>
      <c r="GAZ223" s="3"/>
      <c r="GBA223" s="3"/>
      <c r="GBB223" s="3"/>
      <c r="GBC223" s="3"/>
      <c r="GBD223" s="3"/>
      <c r="GBE223" s="3"/>
      <c r="GBF223" s="3"/>
      <c r="GBG223" s="3"/>
      <c r="GBH223" s="3"/>
      <c r="GBI223" s="3"/>
      <c r="GBJ223" s="3"/>
      <c r="GBK223" s="3"/>
      <c r="GBL223" s="3"/>
      <c r="GBM223" s="3"/>
      <c r="GBN223" s="3"/>
      <c r="GBO223" s="3"/>
      <c r="GBP223" s="3"/>
      <c r="GBQ223" s="3"/>
      <c r="GBR223" s="3"/>
      <c r="GBS223" s="3"/>
      <c r="GBT223" s="3"/>
      <c r="GBU223" s="3"/>
      <c r="GBV223" s="3"/>
      <c r="GBW223" s="3"/>
      <c r="GBX223" s="3"/>
      <c r="GBY223" s="3"/>
      <c r="GBZ223" s="3"/>
      <c r="GCA223" s="3"/>
      <c r="GCB223" s="3"/>
      <c r="GCC223" s="3"/>
      <c r="GCD223" s="3"/>
      <c r="GCE223" s="3"/>
      <c r="GCF223" s="3"/>
      <c r="GCG223" s="3"/>
      <c r="GCH223" s="3"/>
      <c r="GCI223" s="3"/>
      <c r="GCJ223" s="3"/>
      <c r="GCK223" s="3"/>
      <c r="GCL223" s="3"/>
      <c r="GCM223" s="3"/>
      <c r="GCN223" s="3"/>
      <c r="GCO223" s="3"/>
      <c r="GCP223" s="3"/>
      <c r="GCQ223" s="3"/>
      <c r="GCR223" s="3"/>
      <c r="GCS223" s="3"/>
      <c r="GCT223" s="3"/>
      <c r="GCU223" s="3"/>
      <c r="GCV223" s="3"/>
      <c r="GCW223" s="3"/>
      <c r="GCX223" s="3"/>
      <c r="GCY223" s="3"/>
      <c r="GCZ223" s="3"/>
      <c r="GDA223" s="3"/>
      <c r="GDB223" s="3"/>
      <c r="GDC223" s="3"/>
      <c r="GDD223" s="3"/>
      <c r="GDE223" s="3"/>
      <c r="GDF223" s="3"/>
      <c r="GDG223" s="3"/>
      <c r="GDH223" s="3"/>
      <c r="GDI223" s="3"/>
      <c r="GDJ223" s="3"/>
      <c r="GDK223" s="3"/>
      <c r="GDL223" s="3"/>
      <c r="GDM223" s="3"/>
      <c r="GDN223" s="3"/>
      <c r="GDO223" s="3"/>
      <c r="GDP223" s="3"/>
      <c r="GDQ223" s="3"/>
      <c r="GDR223" s="3"/>
      <c r="GDS223" s="3"/>
      <c r="GDT223" s="3"/>
      <c r="GDU223" s="3"/>
      <c r="GDV223" s="3"/>
      <c r="GDW223" s="3"/>
      <c r="GDX223" s="3"/>
      <c r="GDY223" s="3"/>
      <c r="GDZ223" s="3"/>
      <c r="GEA223" s="3"/>
      <c r="GEB223" s="3"/>
      <c r="GEC223" s="3"/>
      <c r="GED223" s="3"/>
      <c r="GEE223" s="3"/>
      <c r="GEF223" s="3"/>
      <c r="GEG223" s="3"/>
      <c r="GEH223" s="3"/>
      <c r="GEI223" s="3"/>
      <c r="GEJ223" s="3"/>
      <c r="GEK223" s="3"/>
      <c r="GEL223" s="3"/>
      <c r="GEM223" s="3"/>
      <c r="GEN223" s="3"/>
      <c r="GEO223" s="3"/>
      <c r="GEP223" s="3"/>
      <c r="GEQ223" s="3"/>
      <c r="GER223" s="3"/>
      <c r="GES223" s="3"/>
      <c r="GET223" s="3"/>
      <c r="GEU223" s="3"/>
      <c r="GEV223" s="3"/>
      <c r="GEW223" s="3"/>
      <c r="GEX223" s="3"/>
      <c r="GEY223" s="3"/>
      <c r="GEZ223" s="3"/>
      <c r="GFA223" s="3"/>
      <c r="GFB223" s="3"/>
      <c r="GFC223" s="3"/>
      <c r="GFD223" s="3"/>
      <c r="GFE223" s="3"/>
      <c r="GFF223" s="3"/>
      <c r="GFG223" s="3"/>
      <c r="GFH223" s="3"/>
      <c r="GFI223" s="3"/>
      <c r="GFJ223" s="3"/>
      <c r="GFK223" s="3"/>
      <c r="GFL223" s="3"/>
      <c r="GFM223" s="3"/>
      <c r="GFN223" s="3"/>
      <c r="GFO223" s="3"/>
      <c r="GFP223" s="3"/>
      <c r="GFQ223" s="3"/>
      <c r="GFR223" s="3"/>
      <c r="GFS223" s="3"/>
      <c r="GFT223" s="3"/>
      <c r="GFU223" s="3"/>
      <c r="GFV223" s="3"/>
      <c r="GFW223" s="3"/>
      <c r="GFX223" s="3"/>
      <c r="GFY223" s="3"/>
      <c r="GFZ223" s="3"/>
      <c r="GGA223" s="3"/>
      <c r="GGB223" s="3"/>
      <c r="GGC223" s="3"/>
      <c r="GGD223" s="3"/>
      <c r="GGE223" s="3"/>
      <c r="GGF223" s="3"/>
      <c r="GGG223" s="3"/>
      <c r="GGH223" s="3"/>
      <c r="GGI223" s="3"/>
      <c r="GGJ223" s="3"/>
      <c r="GGK223" s="3"/>
      <c r="GGL223" s="3"/>
      <c r="GGM223" s="3"/>
      <c r="GGN223" s="3"/>
      <c r="GGO223" s="3"/>
      <c r="GGP223" s="3"/>
      <c r="GGQ223" s="3"/>
      <c r="GGR223" s="3"/>
      <c r="GGS223" s="3"/>
      <c r="GGT223" s="3"/>
      <c r="GGU223" s="3"/>
      <c r="GGV223" s="3"/>
      <c r="GGW223" s="3"/>
      <c r="GGX223" s="3"/>
      <c r="GGY223" s="3"/>
      <c r="GGZ223" s="3"/>
      <c r="GHA223" s="3"/>
      <c r="GHB223" s="3"/>
      <c r="GHC223" s="3"/>
      <c r="GHD223" s="3"/>
      <c r="GHE223" s="3"/>
      <c r="GHF223" s="3"/>
      <c r="GHG223" s="3"/>
      <c r="GHH223" s="3"/>
      <c r="GHI223" s="3"/>
      <c r="GHJ223" s="3"/>
      <c r="GHK223" s="3"/>
      <c r="GHL223" s="3"/>
      <c r="GHM223" s="3"/>
      <c r="GHN223" s="3"/>
      <c r="GHO223" s="3"/>
      <c r="GHP223" s="3"/>
      <c r="GHQ223" s="3"/>
      <c r="GHR223" s="3"/>
      <c r="GHS223" s="3"/>
      <c r="GHT223" s="3"/>
      <c r="GHU223" s="3"/>
      <c r="GHV223" s="3"/>
      <c r="GHW223" s="3"/>
      <c r="GHX223" s="3"/>
      <c r="GHY223" s="3"/>
      <c r="GHZ223" s="3"/>
      <c r="GIA223" s="3"/>
      <c r="GIB223" s="3"/>
      <c r="GIC223" s="3"/>
      <c r="GID223" s="3"/>
      <c r="GIE223" s="3"/>
      <c r="GIF223" s="3"/>
      <c r="GIG223" s="3"/>
      <c r="GIH223" s="3"/>
      <c r="GII223" s="3"/>
      <c r="GIJ223" s="3"/>
      <c r="GIK223" s="3"/>
      <c r="GIL223" s="3"/>
      <c r="GIM223" s="3"/>
      <c r="GIN223" s="3"/>
      <c r="GIO223" s="3"/>
      <c r="GIP223" s="3"/>
      <c r="GIQ223" s="3"/>
      <c r="GIR223" s="3"/>
      <c r="GIS223" s="3"/>
      <c r="GIT223" s="3"/>
      <c r="GIU223" s="3"/>
      <c r="GIV223" s="3"/>
      <c r="GIW223" s="3"/>
      <c r="GIX223" s="3"/>
      <c r="GIY223" s="3"/>
      <c r="GIZ223" s="3"/>
      <c r="GJA223" s="3"/>
      <c r="GJB223" s="3"/>
      <c r="GJC223" s="3"/>
      <c r="GJD223" s="3"/>
      <c r="GJE223" s="3"/>
      <c r="GJF223" s="3"/>
      <c r="GJG223" s="3"/>
      <c r="GJH223" s="3"/>
      <c r="GJI223" s="3"/>
      <c r="GJJ223" s="3"/>
      <c r="GJK223" s="3"/>
      <c r="GJL223" s="3"/>
      <c r="GJM223" s="3"/>
      <c r="GJN223" s="3"/>
      <c r="GJO223" s="3"/>
      <c r="GJP223" s="3"/>
      <c r="GJQ223" s="3"/>
      <c r="GJR223" s="3"/>
      <c r="GJS223" s="3"/>
      <c r="GJT223" s="3"/>
      <c r="GJU223" s="3"/>
      <c r="GJV223" s="3"/>
      <c r="GJW223" s="3"/>
      <c r="GJX223" s="3"/>
      <c r="GJY223" s="3"/>
      <c r="GJZ223" s="3"/>
      <c r="GKA223" s="3"/>
      <c r="GKB223" s="3"/>
      <c r="GKC223" s="3"/>
      <c r="GKD223" s="3"/>
      <c r="GKE223" s="3"/>
      <c r="GKF223" s="3"/>
      <c r="GKG223" s="3"/>
      <c r="GKH223" s="3"/>
      <c r="GKI223" s="3"/>
      <c r="GKJ223" s="3"/>
      <c r="GKK223" s="3"/>
      <c r="GKL223" s="3"/>
      <c r="GKM223" s="3"/>
      <c r="GKN223" s="3"/>
      <c r="GKO223" s="3"/>
      <c r="GKP223" s="3"/>
      <c r="GKQ223" s="3"/>
      <c r="GKR223" s="3"/>
      <c r="GKS223" s="3"/>
      <c r="GKT223" s="3"/>
      <c r="GKU223" s="3"/>
      <c r="GKV223" s="3"/>
      <c r="GKW223" s="3"/>
      <c r="GKX223" s="3"/>
      <c r="GKY223" s="3"/>
      <c r="GKZ223" s="3"/>
      <c r="GLA223" s="3"/>
      <c r="GLB223" s="3"/>
      <c r="GLC223" s="3"/>
      <c r="GLD223" s="3"/>
      <c r="GLE223" s="3"/>
      <c r="GLF223" s="3"/>
      <c r="GLG223" s="3"/>
      <c r="GLH223" s="3"/>
      <c r="GLI223" s="3"/>
      <c r="GLJ223" s="3"/>
      <c r="GLK223" s="3"/>
      <c r="GLL223" s="3"/>
      <c r="GLM223" s="3"/>
      <c r="GLN223" s="3"/>
      <c r="GLO223" s="3"/>
      <c r="GLP223" s="3"/>
      <c r="GLQ223" s="3"/>
      <c r="GLR223" s="3"/>
      <c r="GLS223" s="3"/>
      <c r="GLT223" s="3"/>
      <c r="GLU223" s="3"/>
      <c r="GLV223" s="3"/>
      <c r="GLW223" s="3"/>
      <c r="GLX223" s="3"/>
      <c r="GLY223" s="3"/>
      <c r="GLZ223" s="3"/>
      <c r="GMA223" s="3"/>
      <c r="GMB223" s="3"/>
      <c r="GMC223" s="3"/>
      <c r="GMD223" s="3"/>
      <c r="GME223" s="3"/>
      <c r="GMF223" s="3"/>
      <c r="GMG223" s="3"/>
      <c r="GMH223" s="3"/>
      <c r="GMI223" s="3"/>
      <c r="GMJ223" s="3"/>
      <c r="GMK223" s="3"/>
      <c r="GML223" s="3"/>
      <c r="GMM223" s="3"/>
      <c r="GMN223" s="3"/>
      <c r="GMO223" s="3"/>
      <c r="GMP223" s="3"/>
      <c r="GMQ223" s="3"/>
      <c r="GMR223" s="3"/>
      <c r="GMS223" s="3"/>
      <c r="GMT223" s="3"/>
      <c r="GMU223" s="3"/>
      <c r="GMV223" s="3"/>
      <c r="GMW223" s="3"/>
      <c r="GMX223" s="3"/>
      <c r="GMY223" s="3"/>
      <c r="GMZ223" s="3"/>
      <c r="GNA223" s="3"/>
      <c r="GNB223" s="3"/>
      <c r="GNC223" s="3"/>
      <c r="GND223" s="3"/>
      <c r="GNE223" s="3"/>
      <c r="GNF223" s="3"/>
      <c r="GNG223" s="3"/>
      <c r="GNH223" s="3"/>
      <c r="GNI223" s="3"/>
      <c r="GNJ223" s="3"/>
      <c r="GNK223" s="3"/>
      <c r="GNL223" s="3"/>
      <c r="GNM223" s="3"/>
      <c r="GNN223" s="3"/>
      <c r="GNO223" s="3"/>
      <c r="GNP223" s="3"/>
      <c r="GNQ223" s="3"/>
      <c r="GNR223" s="3"/>
      <c r="GNS223" s="3"/>
      <c r="GNT223" s="3"/>
      <c r="GNU223" s="3"/>
      <c r="GNV223" s="3"/>
      <c r="GNW223" s="3"/>
      <c r="GNX223" s="3"/>
      <c r="GNY223" s="3"/>
      <c r="GNZ223" s="3"/>
      <c r="GOA223" s="3"/>
      <c r="GOB223" s="3"/>
      <c r="GOC223" s="3"/>
      <c r="GOD223" s="3"/>
      <c r="GOE223" s="3"/>
      <c r="GOF223" s="3"/>
      <c r="GOG223" s="3"/>
      <c r="GOH223" s="3"/>
      <c r="GOI223" s="3"/>
      <c r="GOJ223" s="3"/>
      <c r="GOK223" s="3"/>
      <c r="GOL223" s="3"/>
      <c r="GOM223" s="3"/>
      <c r="GON223" s="3"/>
      <c r="GOO223" s="3"/>
      <c r="GOP223" s="3"/>
      <c r="GOQ223" s="3"/>
      <c r="GOR223" s="3"/>
      <c r="GOS223" s="3"/>
      <c r="GOT223" s="3"/>
      <c r="GOU223" s="3"/>
      <c r="GOV223" s="3"/>
      <c r="GOW223" s="3"/>
      <c r="GOX223" s="3"/>
      <c r="GOY223" s="3"/>
      <c r="GOZ223" s="3"/>
      <c r="GPA223" s="3"/>
      <c r="GPB223" s="3"/>
      <c r="GPC223" s="3"/>
      <c r="GPD223" s="3"/>
      <c r="GPE223" s="3"/>
      <c r="GPF223" s="3"/>
      <c r="GPG223" s="3"/>
      <c r="GPH223" s="3"/>
      <c r="GPI223" s="3"/>
      <c r="GPJ223" s="3"/>
      <c r="GPK223" s="3"/>
      <c r="GPL223" s="3"/>
      <c r="GPM223" s="3"/>
      <c r="GPN223" s="3"/>
      <c r="GPO223" s="3"/>
      <c r="GPP223" s="3"/>
      <c r="GPQ223" s="3"/>
      <c r="GPR223" s="3"/>
      <c r="GPS223" s="3"/>
      <c r="GPT223" s="3"/>
      <c r="GPU223" s="3"/>
      <c r="GPV223" s="3"/>
      <c r="GPW223" s="3"/>
      <c r="GPX223" s="3"/>
      <c r="GPY223" s="3"/>
      <c r="GPZ223" s="3"/>
      <c r="GQA223" s="3"/>
      <c r="GQB223" s="3"/>
      <c r="GQC223" s="3"/>
      <c r="GQD223" s="3"/>
      <c r="GQE223" s="3"/>
      <c r="GQF223" s="3"/>
      <c r="GQG223" s="3"/>
      <c r="GQH223" s="3"/>
      <c r="GQI223" s="3"/>
      <c r="GQJ223" s="3"/>
      <c r="GQK223" s="3"/>
      <c r="GQL223" s="3"/>
      <c r="GQM223" s="3"/>
      <c r="GQN223" s="3"/>
      <c r="GQO223" s="3"/>
      <c r="GQP223" s="3"/>
      <c r="GQQ223" s="3"/>
      <c r="GQR223" s="3"/>
      <c r="GQS223" s="3"/>
      <c r="GQT223" s="3"/>
      <c r="GQU223" s="3"/>
      <c r="GQV223" s="3"/>
      <c r="GQW223" s="3"/>
      <c r="GQX223" s="3"/>
      <c r="GQY223" s="3"/>
      <c r="GQZ223" s="3"/>
      <c r="GRA223" s="3"/>
      <c r="GRB223" s="3"/>
      <c r="GRC223" s="3"/>
      <c r="GRD223" s="3"/>
      <c r="GRE223" s="3"/>
      <c r="GRF223" s="3"/>
      <c r="GRG223" s="3"/>
      <c r="GRH223" s="3"/>
      <c r="GRI223" s="3"/>
      <c r="GRJ223" s="3"/>
      <c r="GRK223" s="3"/>
      <c r="GRL223" s="3"/>
      <c r="GRM223" s="3"/>
      <c r="GRN223" s="3"/>
      <c r="GRO223" s="3"/>
      <c r="GRP223" s="3"/>
      <c r="GRQ223" s="3"/>
      <c r="GRR223" s="3"/>
      <c r="GRS223" s="3"/>
      <c r="GRT223" s="3"/>
      <c r="GRU223" s="3"/>
      <c r="GRV223" s="3"/>
      <c r="GRW223" s="3"/>
      <c r="GRX223" s="3"/>
      <c r="GRY223" s="3"/>
      <c r="GRZ223" s="3"/>
      <c r="GSA223" s="3"/>
      <c r="GSB223" s="3"/>
      <c r="GSC223" s="3"/>
      <c r="GSD223" s="3"/>
      <c r="GSE223" s="3"/>
      <c r="GSF223" s="3"/>
      <c r="GSG223" s="3"/>
      <c r="GSH223" s="3"/>
      <c r="GSI223" s="3"/>
      <c r="GSJ223" s="3"/>
      <c r="GSK223" s="3"/>
      <c r="GSL223" s="3"/>
      <c r="GSM223" s="3"/>
      <c r="GSN223" s="3"/>
      <c r="GSO223" s="3"/>
      <c r="GSP223" s="3"/>
      <c r="GSQ223" s="3"/>
      <c r="GSR223" s="3"/>
      <c r="GSS223" s="3"/>
      <c r="GST223" s="3"/>
      <c r="GSU223" s="3"/>
      <c r="GSV223" s="3"/>
      <c r="GSW223" s="3"/>
      <c r="GSX223" s="3"/>
      <c r="GSY223" s="3"/>
      <c r="GSZ223" s="3"/>
      <c r="GTA223" s="3"/>
      <c r="GTB223" s="3"/>
      <c r="GTC223" s="3"/>
      <c r="GTD223" s="3"/>
      <c r="GTE223" s="3"/>
      <c r="GTF223" s="3"/>
      <c r="GTG223" s="3"/>
      <c r="GTH223" s="3"/>
      <c r="GTI223" s="3"/>
      <c r="GTJ223" s="3"/>
      <c r="GTK223" s="3"/>
      <c r="GTL223" s="3"/>
      <c r="GTM223" s="3"/>
      <c r="GTN223" s="3"/>
      <c r="GTO223" s="3"/>
      <c r="GTP223" s="3"/>
      <c r="GTQ223" s="3"/>
      <c r="GTR223" s="3"/>
      <c r="GTS223" s="3"/>
      <c r="GTT223" s="3"/>
      <c r="GTU223" s="3"/>
      <c r="GTV223" s="3"/>
      <c r="GTW223" s="3"/>
      <c r="GTX223" s="3"/>
      <c r="GTY223" s="3"/>
      <c r="GTZ223" s="3"/>
      <c r="GUA223" s="3"/>
      <c r="GUB223" s="3"/>
      <c r="GUC223" s="3"/>
      <c r="GUD223" s="3"/>
      <c r="GUE223" s="3"/>
      <c r="GUF223" s="3"/>
      <c r="GUG223" s="3"/>
      <c r="GUH223" s="3"/>
      <c r="GUI223" s="3"/>
      <c r="GUJ223" s="3"/>
      <c r="GUK223" s="3"/>
      <c r="GUL223" s="3"/>
      <c r="GUM223" s="3"/>
      <c r="GUN223" s="3"/>
      <c r="GUO223" s="3"/>
      <c r="GUP223" s="3"/>
      <c r="GUQ223" s="3"/>
      <c r="GUR223" s="3"/>
      <c r="GUS223" s="3"/>
      <c r="GUT223" s="3"/>
      <c r="GUU223" s="3"/>
      <c r="GUV223" s="3"/>
      <c r="GUW223" s="3"/>
      <c r="GUX223" s="3"/>
      <c r="GUY223" s="3"/>
      <c r="GUZ223" s="3"/>
      <c r="GVA223" s="3"/>
      <c r="GVB223" s="3"/>
      <c r="GVC223" s="3"/>
      <c r="GVD223" s="3"/>
      <c r="GVE223" s="3"/>
      <c r="GVF223" s="3"/>
      <c r="GVG223" s="3"/>
      <c r="GVH223" s="3"/>
      <c r="GVI223" s="3"/>
      <c r="GVJ223" s="3"/>
      <c r="GVK223" s="3"/>
      <c r="GVL223" s="3"/>
      <c r="GVM223" s="3"/>
      <c r="GVN223" s="3"/>
      <c r="GVO223" s="3"/>
      <c r="GVP223" s="3"/>
      <c r="GVQ223" s="3"/>
      <c r="GVR223" s="3"/>
      <c r="GVS223" s="3"/>
      <c r="GVT223" s="3"/>
      <c r="GVU223" s="3"/>
      <c r="GVV223" s="3"/>
      <c r="GVW223" s="3"/>
      <c r="GVX223" s="3"/>
      <c r="GVY223" s="3"/>
      <c r="GVZ223" s="3"/>
      <c r="GWA223" s="3"/>
      <c r="GWB223" s="3"/>
      <c r="GWC223" s="3"/>
      <c r="GWD223" s="3"/>
      <c r="GWE223" s="3"/>
      <c r="GWF223" s="3"/>
      <c r="GWG223" s="3"/>
      <c r="GWH223" s="3"/>
      <c r="GWI223" s="3"/>
      <c r="GWJ223" s="3"/>
      <c r="GWK223" s="3"/>
      <c r="GWL223" s="3"/>
      <c r="GWM223" s="3"/>
      <c r="GWN223" s="3"/>
      <c r="GWO223" s="3"/>
      <c r="GWP223" s="3"/>
      <c r="GWQ223" s="3"/>
      <c r="GWR223" s="3"/>
      <c r="GWS223" s="3"/>
      <c r="GWT223" s="3"/>
      <c r="GWU223" s="3"/>
      <c r="GWV223" s="3"/>
      <c r="GWW223" s="3"/>
      <c r="GWX223" s="3"/>
      <c r="GWY223" s="3"/>
      <c r="GWZ223" s="3"/>
      <c r="GXA223" s="3"/>
      <c r="GXB223" s="3"/>
      <c r="GXC223" s="3"/>
      <c r="GXD223" s="3"/>
      <c r="GXE223" s="3"/>
      <c r="GXF223" s="3"/>
      <c r="GXG223" s="3"/>
      <c r="GXH223" s="3"/>
      <c r="GXI223" s="3"/>
      <c r="GXJ223" s="3"/>
      <c r="GXK223" s="3"/>
      <c r="GXL223" s="3"/>
      <c r="GXM223" s="3"/>
      <c r="GXN223" s="3"/>
      <c r="GXO223" s="3"/>
      <c r="GXP223" s="3"/>
      <c r="GXQ223" s="3"/>
      <c r="GXR223" s="3"/>
      <c r="GXS223" s="3"/>
      <c r="GXT223" s="3"/>
      <c r="GXU223" s="3"/>
      <c r="GXV223" s="3"/>
      <c r="GXW223" s="3"/>
      <c r="GXX223" s="3"/>
      <c r="GXY223" s="3"/>
      <c r="GXZ223" s="3"/>
      <c r="GYA223" s="3"/>
      <c r="GYB223" s="3"/>
      <c r="GYC223" s="3"/>
      <c r="GYD223" s="3"/>
      <c r="GYE223" s="3"/>
      <c r="GYF223" s="3"/>
      <c r="GYG223" s="3"/>
      <c r="GYH223" s="3"/>
      <c r="GYI223" s="3"/>
      <c r="GYJ223" s="3"/>
      <c r="GYK223" s="3"/>
      <c r="GYL223" s="3"/>
      <c r="GYM223" s="3"/>
      <c r="GYN223" s="3"/>
      <c r="GYO223" s="3"/>
      <c r="GYP223" s="3"/>
      <c r="GYQ223" s="3"/>
      <c r="GYR223" s="3"/>
      <c r="GYS223" s="3"/>
      <c r="GYT223" s="3"/>
      <c r="GYU223" s="3"/>
      <c r="GYV223" s="3"/>
      <c r="GYW223" s="3"/>
      <c r="GYX223" s="3"/>
      <c r="GYY223" s="3"/>
      <c r="GYZ223" s="3"/>
      <c r="GZA223" s="3"/>
      <c r="GZB223" s="3"/>
      <c r="GZC223" s="3"/>
      <c r="GZD223" s="3"/>
      <c r="GZE223" s="3"/>
      <c r="GZF223" s="3"/>
      <c r="GZG223" s="3"/>
      <c r="GZH223" s="3"/>
      <c r="GZI223" s="3"/>
      <c r="GZJ223" s="3"/>
      <c r="GZK223" s="3"/>
      <c r="GZL223" s="3"/>
      <c r="GZM223" s="3"/>
      <c r="GZN223" s="3"/>
      <c r="GZO223" s="3"/>
      <c r="GZP223" s="3"/>
      <c r="GZQ223" s="3"/>
      <c r="GZR223" s="3"/>
      <c r="GZS223" s="3"/>
      <c r="GZT223" s="3"/>
      <c r="GZU223" s="3"/>
      <c r="GZV223" s="3"/>
      <c r="GZW223" s="3"/>
      <c r="GZX223" s="3"/>
      <c r="GZY223" s="3"/>
      <c r="GZZ223" s="3"/>
      <c r="HAA223" s="3"/>
      <c r="HAB223" s="3"/>
      <c r="HAC223" s="3"/>
      <c r="HAD223" s="3"/>
      <c r="HAE223" s="3"/>
      <c r="HAF223" s="3"/>
      <c r="HAG223" s="3"/>
      <c r="HAH223" s="3"/>
      <c r="HAI223" s="3"/>
      <c r="HAJ223" s="3"/>
      <c r="HAK223" s="3"/>
      <c r="HAL223" s="3"/>
      <c r="HAM223" s="3"/>
      <c r="HAN223" s="3"/>
      <c r="HAO223" s="3"/>
      <c r="HAP223" s="3"/>
      <c r="HAQ223" s="3"/>
      <c r="HAR223" s="3"/>
      <c r="HAS223" s="3"/>
      <c r="HAT223" s="3"/>
      <c r="HAU223" s="3"/>
      <c r="HAV223" s="3"/>
      <c r="HAW223" s="3"/>
      <c r="HAX223" s="3"/>
      <c r="HAY223" s="3"/>
      <c r="HAZ223" s="3"/>
      <c r="HBA223" s="3"/>
      <c r="HBB223" s="3"/>
      <c r="HBC223" s="3"/>
      <c r="HBD223" s="3"/>
      <c r="HBE223" s="3"/>
      <c r="HBF223" s="3"/>
      <c r="HBG223" s="3"/>
      <c r="HBH223" s="3"/>
      <c r="HBI223" s="3"/>
      <c r="HBJ223" s="3"/>
      <c r="HBK223" s="3"/>
      <c r="HBL223" s="3"/>
      <c r="HBM223" s="3"/>
      <c r="HBN223" s="3"/>
      <c r="HBO223" s="3"/>
      <c r="HBP223" s="3"/>
      <c r="HBQ223" s="3"/>
      <c r="HBR223" s="3"/>
      <c r="HBS223" s="3"/>
      <c r="HBT223" s="3"/>
      <c r="HBU223" s="3"/>
      <c r="HBV223" s="3"/>
      <c r="HBW223" s="3"/>
      <c r="HBX223" s="3"/>
      <c r="HBY223" s="3"/>
      <c r="HBZ223" s="3"/>
      <c r="HCA223" s="3"/>
      <c r="HCB223" s="3"/>
      <c r="HCC223" s="3"/>
      <c r="HCD223" s="3"/>
      <c r="HCE223" s="3"/>
      <c r="HCF223" s="3"/>
      <c r="HCG223" s="3"/>
      <c r="HCH223" s="3"/>
      <c r="HCI223" s="3"/>
      <c r="HCJ223" s="3"/>
      <c r="HCK223" s="3"/>
      <c r="HCL223" s="3"/>
      <c r="HCM223" s="3"/>
      <c r="HCN223" s="3"/>
      <c r="HCO223" s="3"/>
      <c r="HCP223" s="3"/>
      <c r="HCQ223" s="3"/>
      <c r="HCR223" s="3"/>
      <c r="HCS223" s="3"/>
      <c r="HCT223" s="3"/>
      <c r="HCU223" s="3"/>
      <c r="HCV223" s="3"/>
      <c r="HCW223" s="3"/>
      <c r="HCX223" s="3"/>
      <c r="HCY223" s="3"/>
      <c r="HCZ223" s="3"/>
      <c r="HDA223" s="3"/>
      <c r="HDB223" s="3"/>
      <c r="HDC223" s="3"/>
      <c r="HDD223" s="3"/>
      <c r="HDE223" s="3"/>
      <c r="HDF223" s="3"/>
      <c r="HDG223" s="3"/>
      <c r="HDH223" s="3"/>
      <c r="HDI223" s="3"/>
      <c r="HDJ223" s="3"/>
      <c r="HDK223" s="3"/>
      <c r="HDL223" s="3"/>
      <c r="HDM223" s="3"/>
      <c r="HDN223" s="3"/>
      <c r="HDO223" s="3"/>
      <c r="HDP223" s="3"/>
      <c r="HDQ223" s="3"/>
      <c r="HDR223" s="3"/>
      <c r="HDS223" s="3"/>
      <c r="HDT223" s="3"/>
      <c r="HDU223" s="3"/>
      <c r="HDV223" s="3"/>
      <c r="HDW223" s="3"/>
      <c r="HDX223" s="3"/>
      <c r="HDY223" s="3"/>
      <c r="HDZ223" s="3"/>
      <c r="HEA223" s="3"/>
      <c r="HEB223" s="3"/>
      <c r="HEC223" s="3"/>
      <c r="HED223" s="3"/>
      <c r="HEE223" s="3"/>
      <c r="HEF223" s="3"/>
      <c r="HEG223" s="3"/>
      <c r="HEH223" s="3"/>
      <c r="HEI223" s="3"/>
      <c r="HEJ223" s="3"/>
      <c r="HEK223" s="3"/>
      <c r="HEL223" s="3"/>
      <c r="HEM223" s="3"/>
      <c r="HEN223" s="3"/>
      <c r="HEO223" s="3"/>
      <c r="HEP223" s="3"/>
      <c r="HEQ223" s="3"/>
      <c r="HER223" s="3"/>
      <c r="HES223" s="3"/>
      <c r="HET223" s="3"/>
      <c r="HEU223" s="3"/>
      <c r="HEV223" s="3"/>
      <c r="HEW223" s="3"/>
      <c r="HEX223" s="3"/>
      <c r="HEY223" s="3"/>
      <c r="HEZ223" s="3"/>
      <c r="HFA223" s="3"/>
      <c r="HFB223" s="3"/>
      <c r="HFC223" s="3"/>
      <c r="HFD223" s="3"/>
      <c r="HFE223" s="3"/>
      <c r="HFF223" s="3"/>
      <c r="HFG223" s="3"/>
      <c r="HFH223" s="3"/>
      <c r="HFI223" s="3"/>
      <c r="HFJ223" s="3"/>
      <c r="HFK223" s="3"/>
      <c r="HFL223" s="3"/>
      <c r="HFM223" s="3"/>
      <c r="HFN223" s="3"/>
      <c r="HFO223" s="3"/>
      <c r="HFP223" s="3"/>
      <c r="HFQ223" s="3"/>
      <c r="HFR223" s="3"/>
      <c r="HFS223" s="3"/>
      <c r="HFT223" s="3"/>
      <c r="HFU223" s="3"/>
      <c r="HFV223" s="3"/>
      <c r="HFW223" s="3"/>
      <c r="HFX223" s="3"/>
      <c r="HFY223" s="3"/>
      <c r="HFZ223" s="3"/>
      <c r="HGA223" s="3"/>
      <c r="HGB223" s="3"/>
      <c r="HGC223" s="3"/>
      <c r="HGD223" s="3"/>
      <c r="HGE223" s="3"/>
      <c r="HGF223" s="3"/>
      <c r="HGG223" s="3"/>
      <c r="HGH223" s="3"/>
      <c r="HGI223" s="3"/>
      <c r="HGJ223" s="3"/>
      <c r="HGK223" s="3"/>
      <c r="HGL223" s="3"/>
      <c r="HGM223" s="3"/>
      <c r="HGN223" s="3"/>
      <c r="HGO223" s="3"/>
      <c r="HGP223" s="3"/>
      <c r="HGQ223" s="3"/>
      <c r="HGR223" s="3"/>
      <c r="HGS223" s="3"/>
      <c r="HGT223" s="3"/>
      <c r="HGU223" s="3"/>
      <c r="HGV223" s="3"/>
      <c r="HGW223" s="3"/>
      <c r="HGX223" s="3"/>
      <c r="HGY223" s="3"/>
      <c r="HGZ223" s="3"/>
      <c r="HHA223" s="3"/>
      <c r="HHB223" s="3"/>
      <c r="HHC223" s="3"/>
      <c r="HHD223" s="3"/>
      <c r="HHE223" s="3"/>
      <c r="HHF223" s="3"/>
      <c r="HHG223" s="3"/>
      <c r="HHH223" s="3"/>
      <c r="HHI223" s="3"/>
      <c r="HHJ223" s="3"/>
      <c r="HHK223" s="3"/>
      <c r="HHL223" s="3"/>
      <c r="HHM223" s="3"/>
      <c r="HHN223" s="3"/>
      <c r="HHO223" s="3"/>
      <c r="HHP223" s="3"/>
      <c r="HHQ223" s="3"/>
      <c r="HHR223" s="3"/>
      <c r="HHS223" s="3"/>
      <c r="HHT223" s="3"/>
      <c r="HHU223" s="3"/>
      <c r="HHV223" s="3"/>
      <c r="HHW223" s="3"/>
      <c r="HHX223" s="3"/>
      <c r="HHY223" s="3"/>
      <c r="HHZ223" s="3"/>
      <c r="HIA223" s="3"/>
      <c r="HIB223" s="3"/>
      <c r="HIC223" s="3"/>
      <c r="HID223" s="3"/>
      <c r="HIE223" s="3"/>
      <c r="HIF223" s="3"/>
      <c r="HIG223" s="3"/>
      <c r="HIH223" s="3"/>
      <c r="HII223" s="3"/>
      <c r="HIJ223" s="3"/>
      <c r="HIK223" s="3"/>
      <c r="HIL223" s="3"/>
      <c r="HIM223" s="3"/>
      <c r="HIN223" s="3"/>
      <c r="HIO223" s="3"/>
      <c r="HIP223" s="3"/>
      <c r="HIQ223" s="3"/>
      <c r="HIR223" s="3"/>
      <c r="HIS223" s="3"/>
      <c r="HIT223" s="3"/>
      <c r="HIU223" s="3"/>
      <c r="HIV223" s="3"/>
      <c r="HIW223" s="3"/>
      <c r="HIX223" s="3"/>
      <c r="HIY223" s="3"/>
      <c r="HIZ223" s="3"/>
      <c r="HJA223" s="3"/>
      <c r="HJB223" s="3"/>
      <c r="HJC223" s="3"/>
      <c r="HJD223" s="3"/>
      <c r="HJE223" s="3"/>
      <c r="HJF223" s="3"/>
      <c r="HJG223" s="3"/>
      <c r="HJH223" s="3"/>
      <c r="HJI223" s="3"/>
      <c r="HJJ223" s="3"/>
      <c r="HJK223" s="3"/>
      <c r="HJL223" s="3"/>
      <c r="HJM223" s="3"/>
      <c r="HJN223" s="3"/>
      <c r="HJO223" s="3"/>
      <c r="HJP223" s="3"/>
      <c r="HJQ223" s="3"/>
      <c r="HJR223" s="3"/>
      <c r="HJS223" s="3"/>
      <c r="HJT223" s="3"/>
      <c r="HJU223" s="3"/>
      <c r="HJV223" s="3"/>
      <c r="HJW223" s="3"/>
      <c r="HJX223" s="3"/>
      <c r="HJY223" s="3"/>
      <c r="HJZ223" s="3"/>
      <c r="HKA223" s="3"/>
      <c r="HKB223" s="3"/>
      <c r="HKC223" s="3"/>
      <c r="HKD223" s="3"/>
      <c r="HKE223" s="3"/>
      <c r="HKF223" s="3"/>
      <c r="HKG223" s="3"/>
      <c r="HKH223" s="3"/>
      <c r="HKI223" s="3"/>
      <c r="HKJ223" s="3"/>
      <c r="HKK223" s="3"/>
      <c r="HKL223" s="3"/>
      <c r="HKM223" s="3"/>
      <c r="HKN223" s="3"/>
      <c r="HKO223" s="3"/>
      <c r="HKP223" s="3"/>
      <c r="HKQ223" s="3"/>
      <c r="HKR223" s="3"/>
      <c r="HKS223" s="3"/>
      <c r="HKT223" s="3"/>
      <c r="HKU223" s="3"/>
      <c r="HKV223" s="3"/>
      <c r="HKW223" s="3"/>
      <c r="HKX223" s="3"/>
      <c r="HKY223" s="3"/>
      <c r="HKZ223" s="3"/>
      <c r="HLA223" s="3"/>
      <c r="HLB223" s="3"/>
      <c r="HLC223" s="3"/>
      <c r="HLD223" s="3"/>
      <c r="HLE223" s="3"/>
      <c r="HLF223" s="3"/>
      <c r="HLG223" s="3"/>
      <c r="HLH223" s="3"/>
      <c r="HLI223" s="3"/>
      <c r="HLJ223" s="3"/>
      <c r="HLK223" s="3"/>
      <c r="HLL223" s="3"/>
      <c r="HLM223" s="3"/>
      <c r="HLN223" s="3"/>
      <c r="HLO223" s="3"/>
      <c r="HLP223" s="3"/>
      <c r="HLQ223" s="3"/>
      <c r="HLR223" s="3"/>
      <c r="HLS223" s="3"/>
      <c r="HLT223" s="3"/>
      <c r="HLU223" s="3"/>
      <c r="HLV223" s="3"/>
      <c r="HLW223" s="3"/>
      <c r="HLX223" s="3"/>
      <c r="HLY223" s="3"/>
      <c r="HLZ223" s="3"/>
      <c r="HMA223" s="3"/>
      <c r="HMB223" s="3"/>
      <c r="HMC223" s="3"/>
      <c r="HMD223" s="3"/>
      <c r="HME223" s="3"/>
      <c r="HMF223" s="3"/>
      <c r="HMG223" s="3"/>
      <c r="HMH223" s="3"/>
      <c r="HMI223" s="3"/>
      <c r="HMJ223" s="3"/>
      <c r="HMK223" s="3"/>
      <c r="HML223" s="3"/>
      <c r="HMM223" s="3"/>
      <c r="HMN223" s="3"/>
      <c r="HMO223" s="3"/>
      <c r="HMP223" s="3"/>
      <c r="HMQ223" s="3"/>
      <c r="HMR223" s="3"/>
      <c r="HMS223" s="3"/>
      <c r="HMT223" s="3"/>
      <c r="HMU223" s="3"/>
      <c r="HMV223" s="3"/>
      <c r="HMW223" s="3"/>
      <c r="HMX223" s="3"/>
      <c r="HMY223" s="3"/>
      <c r="HMZ223" s="3"/>
      <c r="HNA223" s="3"/>
      <c r="HNB223" s="3"/>
      <c r="HNC223" s="3"/>
      <c r="HND223" s="3"/>
      <c r="HNE223" s="3"/>
      <c r="HNF223" s="3"/>
      <c r="HNG223" s="3"/>
      <c r="HNH223" s="3"/>
      <c r="HNI223" s="3"/>
      <c r="HNJ223" s="3"/>
      <c r="HNK223" s="3"/>
      <c r="HNL223" s="3"/>
      <c r="HNM223" s="3"/>
      <c r="HNN223" s="3"/>
      <c r="HNO223" s="3"/>
      <c r="HNP223" s="3"/>
      <c r="HNQ223" s="3"/>
      <c r="HNR223" s="3"/>
      <c r="HNS223" s="3"/>
      <c r="HNT223" s="3"/>
      <c r="HNU223" s="3"/>
      <c r="HNV223" s="3"/>
      <c r="HNW223" s="3"/>
      <c r="HNX223" s="3"/>
      <c r="HNY223" s="3"/>
      <c r="HNZ223" s="3"/>
      <c r="HOA223" s="3"/>
      <c r="HOB223" s="3"/>
      <c r="HOC223" s="3"/>
      <c r="HOD223" s="3"/>
      <c r="HOE223" s="3"/>
      <c r="HOF223" s="3"/>
      <c r="HOG223" s="3"/>
      <c r="HOH223" s="3"/>
      <c r="HOI223" s="3"/>
      <c r="HOJ223" s="3"/>
      <c r="HOK223" s="3"/>
      <c r="HOL223" s="3"/>
      <c r="HOM223" s="3"/>
      <c r="HON223" s="3"/>
      <c r="HOO223" s="3"/>
      <c r="HOP223" s="3"/>
      <c r="HOQ223" s="3"/>
      <c r="HOR223" s="3"/>
      <c r="HOS223" s="3"/>
      <c r="HOT223" s="3"/>
      <c r="HOU223" s="3"/>
      <c r="HOV223" s="3"/>
      <c r="HOW223" s="3"/>
      <c r="HOX223" s="3"/>
      <c r="HOY223" s="3"/>
      <c r="HOZ223" s="3"/>
      <c r="HPA223" s="3"/>
      <c r="HPB223" s="3"/>
      <c r="HPC223" s="3"/>
      <c r="HPD223" s="3"/>
      <c r="HPE223" s="3"/>
      <c r="HPF223" s="3"/>
      <c r="HPG223" s="3"/>
      <c r="HPH223" s="3"/>
      <c r="HPI223" s="3"/>
      <c r="HPJ223" s="3"/>
      <c r="HPK223" s="3"/>
      <c r="HPL223" s="3"/>
      <c r="HPM223" s="3"/>
      <c r="HPN223" s="3"/>
      <c r="HPO223" s="3"/>
      <c r="HPP223" s="3"/>
      <c r="HPQ223" s="3"/>
      <c r="HPR223" s="3"/>
      <c r="HPS223" s="3"/>
      <c r="HPT223" s="3"/>
      <c r="HPU223" s="3"/>
      <c r="HPV223" s="3"/>
      <c r="HPW223" s="3"/>
      <c r="HPX223" s="3"/>
      <c r="HPY223" s="3"/>
      <c r="HPZ223" s="3"/>
      <c r="HQA223" s="3"/>
      <c r="HQB223" s="3"/>
      <c r="HQC223" s="3"/>
      <c r="HQD223" s="3"/>
      <c r="HQE223" s="3"/>
      <c r="HQF223" s="3"/>
      <c r="HQG223" s="3"/>
      <c r="HQH223" s="3"/>
      <c r="HQI223" s="3"/>
      <c r="HQJ223" s="3"/>
      <c r="HQK223" s="3"/>
      <c r="HQL223" s="3"/>
      <c r="HQM223" s="3"/>
      <c r="HQN223" s="3"/>
      <c r="HQO223" s="3"/>
      <c r="HQP223" s="3"/>
      <c r="HQQ223" s="3"/>
      <c r="HQR223" s="3"/>
      <c r="HQS223" s="3"/>
      <c r="HQT223" s="3"/>
      <c r="HQU223" s="3"/>
      <c r="HQV223" s="3"/>
      <c r="HQW223" s="3"/>
      <c r="HQX223" s="3"/>
      <c r="HQY223" s="3"/>
      <c r="HQZ223" s="3"/>
      <c r="HRA223" s="3"/>
      <c r="HRB223" s="3"/>
      <c r="HRC223" s="3"/>
      <c r="HRD223" s="3"/>
      <c r="HRE223" s="3"/>
      <c r="HRF223" s="3"/>
      <c r="HRG223" s="3"/>
      <c r="HRH223" s="3"/>
      <c r="HRI223" s="3"/>
      <c r="HRJ223" s="3"/>
      <c r="HRK223" s="3"/>
      <c r="HRL223" s="3"/>
      <c r="HRM223" s="3"/>
      <c r="HRN223" s="3"/>
      <c r="HRO223" s="3"/>
      <c r="HRP223" s="3"/>
      <c r="HRQ223" s="3"/>
      <c r="HRR223" s="3"/>
      <c r="HRS223" s="3"/>
      <c r="HRT223" s="3"/>
      <c r="HRU223" s="3"/>
      <c r="HRV223" s="3"/>
      <c r="HRW223" s="3"/>
      <c r="HRX223" s="3"/>
      <c r="HRY223" s="3"/>
      <c r="HRZ223" s="3"/>
      <c r="HSA223" s="3"/>
      <c r="HSB223" s="3"/>
      <c r="HSC223" s="3"/>
      <c r="HSD223" s="3"/>
      <c r="HSE223" s="3"/>
      <c r="HSF223" s="3"/>
      <c r="HSG223" s="3"/>
      <c r="HSH223" s="3"/>
      <c r="HSI223" s="3"/>
      <c r="HSJ223" s="3"/>
      <c r="HSK223" s="3"/>
      <c r="HSL223" s="3"/>
      <c r="HSM223" s="3"/>
      <c r="HSN223" s="3"/>
      <c r="HSO223" s="3"/>
      <c r="HSP223" s="3"/>
      <c r="HSQ223" s="3"/>
      <c r="HSR223" s="3"/>
      <c r="HSS223" s="3"/>
      <c r="HST223" s="3"/>
      <c r="HSU223" s="3"/>
      <c r="HSV223" s="3"/>
      <c r="HSW223" s="3"/>
      <c r="HSX223" s="3"/>
      <c r="HSY223" s="3"/>
      <c r="HSZ223" s="3"/>
      <c r="HTA223" s="3"/>
      <c r="HTB223" s="3"/>
      <c r="HTC223" s="3"/>
      <c r="HTD223" s="3"/>
      <c r="HTE223" s="3"/>
      <c r="HTF223" s="3"/>
      <c r="HTG223" s="3"/>
      <c r="HTH223" s="3"/>
      <c r="HTI223" s="3"/>
      <c r="HTJ223" s="3"/>
      <c r="HTK223" s="3"/>
      <c r="HTL223" s="3"/>
      <c r="HTM223" s="3"/>
      <c r="HTN223" s="3"/>
      <c r="HTO223" s="3"/>
      <c r="HTP223" s="3"/>
      <c r="HTQ223" s="3"/>
      <c r="HTR223" s="3"/>
      <c r="HTS223" s="3"/>
      <c r="HTT223" s="3"/>
      <c r="HTU223" s="3"/>
      <c r="HTV223" s="3"/>
      <c r="HTW223" s="3"/>
      <c r="HTX223" s="3"/>
      <c r="HTY223" s="3"/>
      <c r="HTZ223" s="3"/>
      <c r="HUA223" s="3"/>
      <c r="HUB223" s="3"/>
      <c r="HUC223" s="3"/>
      <c r="HUD223" s="3"/>
      <c r="HUE223" s="3"/>
      <c r="HUF223" s="3"/>
      <c r="HUG223" s="3"/>
      <c r="HUH223" s="3"/>
      <c r="HUI223" s="3"/>
      <c r="HUJ223" s="3"/>
      <c r="HUK223" s="3"/>
      <c r="HUL223" s="3"/>
      <c r="HUM223" s="3"/>
      <c r="HUN223" s="3"/>
      <c r="HUO223" s="3"/>
      <c r="HUP223" s="3"/>
      <c r="HUQ223" s="3"/>
      <c r="HUR223" s="3"/>
      <c r="HUS223" s="3"/>
      <c r="HUT223" s="3"/>
      <c r="HUU223" s="3"/>
      <c r="HUV223" s="3"/>
      <c r="HUW223" s="3"/>
      <c r="HUX223" s="3"/>
      <c r="HUY223" s="3"/>
      <c r="HUZ223" s="3"/>
      <c r="HVA223" s="3"/>
      <c r="HVB223" s="3"/>
      <c r="HVC223" s="3"/>
      <c r="HVD223" s="3"/>
      <c r="HVE223" s="3"/>
      <c r="HVF223" s="3"/>
      <c r="HVG223" s="3"/>
      <c r="HVH223" s="3"/>
      <c r="HVI223" s="3"/>
      <c r="HVJ223" s="3"/>
      <c r="HVK223" s="3"/>
      <c r="HVL223" s="3"/>
      <c r="HVM223" s="3"/>
      <c r="HVN223" s="3"/>
      <c r="HVO223" s="3"/>
      <c r="HVP223" s="3"/>
      <c r="HVQ223" s="3"/>
      <c r="HVR223" s="3"/>
      <c r="HVS223" s="3"/>
      <c r="HVT223" s="3"/>
      <c r="HVU223" s="3"/>
      <c r="HVV223" s="3"/>
      <c r="HVW223" s="3"/>
      <c r="HVX223" s="3"/>
      <c r="HVY223" s="3"/>
      <c r="HVZ223" s="3"/>
      <c r="HWA223" s="3"/>
      <c r="HWB223" s="3"/>
      <c r="HWC223" s="3"/>
      <c r="HWD223" s="3"/>
      <c r="HWE223" s="3"/>
      <c r="HWF223" s="3"/>
      <c r="HWG223" s="3"/>
      <c r="HWH223" s="3"/>
      <c r="HWI223" s="3"/>
      <c r="HWJ223" s="3"/>
      <c r="HWK223" s="3"/>
      <c r="HWL223" s="3"/>
      <c r="HWM223" s="3"/>
      <c r="HWN223" s="3"/>
      <c r="HWO223" s="3"/>
      <c r="HWP223" s="3"/>
      <c r="HWQ223" s="3"/>
      <c r="HWR223" s="3"/>
      <c r="HWS223" s="3"/>
      <c r="HWT223" s="3"/>
      <c r="HWU223" s="3"/>
      <c r="HWV223" s="3"/>
      <c r="HWW223" s="3"/>
      <c r="HWX223" s="3"/>
      <c r="HWY223" s="3"/>
      <c r="HWZ223" s="3"/>
      <c r="HXA223" s="3"/>
      <c r="HXB223" s="3"/>
      <c r="HXC223" s="3"/>
      <c r="HXD223" s="3"/>
      <c r="HXE223" s="3"/>
      <c r="HXF223" s="3"/>
      <c r="HXG223" s="3"/>
      <c r="HXH223" s="3"/>
      <c r="HXI223" s="3"/>
      <c r="HXJ223" s="3"/>
      <c r="HXK223" s="3"/>
      <c r="HXL223" s="3"/>
      <c r="HXM223" s="3"/>
      <c r="HXN223" s="3"/>
      <c r="HXO223" s="3"/>
      <c r="HXP223" s="3"/>
      <c r="HXQ223" s="3"/>
      <c r="HXR223" s="3"/>
      <c r="HXS223" s="3"/>
      <c r="HXT223" s="3"/>
      <c r="HXU223" s="3"/>
      <c r="HXV223" s="3"/>
      <c r="HXW223" s="3"/>
      <c r="HXX223" s="3"/>
      <c r="HXY223" s="3"/>
      <c r="HXZ223" s="3"/>
      <c r="HYA223" s="3"/>
      <c r="HYB223" s="3"/>
      <c r="HYC223" s="3"/>
      <c r="HYD223" s="3"/>
      <c r="HYE223" s="3"/>
      <c r="HYF223" s="3"/>
      <c r="HYG223" s="3"/>
      <c r="HYH223" s="3"/>
      <c r="HYI223" s="3"/>
      <c r="HYJ223" s="3"/>
      <c r="HYK223" s="3"/>
      <c r="HYL223" s="3"/>
      <c r="HYM223" s="3"/>
      <c r="HYN223" s="3"/>
      <c r="HYO223" s="3"/>
      <c r="HYP223" s="3"/>
      <c r="HYQ223" s="3"/>
      <c r="HYR223" s="3"/>
      <c r="HYS223" s="3"/>
      <c r="HYT223" s="3"/>
      <c r="HYU223" s="3"/>
      <c r="HYV223" s="3"/>
      <c r="HYW223" s="3"/>
      <c r="HYX223" s="3"/>
      <c r="HYY223" s="3"/>
      <c r="HYZ223" s="3"/>
      <c r="HZA223" s="3"/>
      <c r="HZB223" s="3"/>
      <c r="HZC223" s="3"/>
      <c r="HZD223" s="3"/>
      <c r="HZE223" s="3"/>
      <c r="HZF223" s="3"/>
      <c r="HZG223" s="3"/>
      <c r="HZH223" s="3"/>
      <c r="HZI223" s="3"/>
      <c r="HZJ223" s="3"/>
      <c r="HZK223" s="3"/>
      <c r="HZL223" s="3"/>
      <c r="HZM223" s="3"/>
      <c r="HZN223" s="3"/>
      <c r="HZO223" s="3"/>
      <c r="HZP223" s="3"/>
      <c r="HZQ223" s="3"/>
      <c r="HZR223" s="3"/>
      <c r="HZS223" s="3"/>
      <c r="HZT223" s="3"/>
      <c r="HZU223" s="3"/>
      <c r="HZV223" s="3"/>
      <c r="HZW223" s="3"/>
      <c r="HZX223" s="3"/>
      <c r="HZY223" s="3"/>
      <c r="HZZ223" s="3"/>
      <c r="IAA223" s="3"/>
      <c r="IAB223" s="3"/>
      <c r="IAC223" s="3"/>
      <c r="IAD223" s="3"/>
      <c r="IAE223" s="3"/>
      <c r="IAF223" s="3"/>
      <c r="IAG223" s="3"/>
      <c r="IAH223" s="3"/>
      <c r="IAI223" s="3"/>
      <c r="IAJ223" s="3"/>
      <c r="IAK223" s="3"/>
      <c r="IAL223" s="3"/>
      <c r="IAM223" s="3"/>
      <c r="IAN223" s="3"/>
      <c r="IAO223" s="3"/>
      <c r="IAP223" s="3"/>
      <c r="IAQ223" s="3"/>
      <c r="IAR223" s="3"/>
      <c r="IAS223" s="3"/>
      <c r="IAT223" s="3"/>
      <c r="IAU223" s="3"/>
      <c r="IAV223" s="3"/>
      <c r="IAW223" s="3"/>
      <c r="IAX223" s="3"/>
      <c r="IAY223" s="3"/>
      <c r="IAZ223" s="3"/>
      <c r="IBA223" s="3"/>
      <c r="IBB223" s="3"/>
      <c r="IBC223" s="3"/>
      <c r="IBD223" s="3"/>
      <c r="IBE223" s="3"/>
      <c r="IBF223" s="3"/>
      <c r="IBG223" s="3"/>
      <c r="IBH223" s="3"/>
      <c r="IBI223" s="3"/>
      <c r="IBJ223" s="3"/>
      <c r="IBK223" s="3"/>
      <c r="IBL223" s="3"/>
      <c r="IBM223" s="3"/>
      <c r="IBN223" s="3"/>
      <c r="IBO223" s="3"/>
      <c r="IBP223" s="3"/>
      <c r="IBQ223" s="3"/>
      <c r="IBR223" s="3"/>
      <c r="IBS223" s="3"/>
      <c r="IBT223" s="3"/>
      <c r="IBU223" s="3"/>
      <c r="IBV223" s="3"/>
      <c r="IBW223" s="3"/>
      <c r="IBX223" s="3"/>
      <c r="IBY223" s="3"/>
      <c r="IBZ223" s="3"/>
      <c r="ICA223" s="3"/>
      <c r="ICB223" s="3"/>
      <c r="ICC223" s="3"/>
      <c r="ICD223" s="3"/>
      <c r="ICE223" s="3"/>
      <c r="ICF223" s="3"/>
      <c r="ICG223" s="3"/>
      <c r="ICH223" s="3"/>
      <c r="ICI223" s="3"/>
      <c r="ICJ223" s="3"/>
      <c r="ICK223" s="3"/>
      <c r="ICL223" s="3"/>
      <c r="ICM223" s="3"/>
      <c r="ICN223" s="3"/>
      <c r="ICO223" s="3"/>
      <c r="ICP223" s="3"/>
      <c r="ICQ223" s="3"/>
      <c r="ICR223" s="3"/>
      <c r="ICS223" s="3"/>
      <c r="ICT223" s="3"/>
      <c r="ICU223" s="3"/>
      <c r="ICV223" s="3"/>
      <c r="ICW223" s="3"/>
      <c r="ICX223" s="3"/>
      <c r="ICY223" s="3"/>
      <c r="ICZ223" s="3"/>
      <c r="IDA223" s="3"/>
      <c r="IDB223" s="3"/>
      <c r="IDC223" s="3"/>
      <c r="IDD223" s="3"/>
      <c r="IDE223" s="3"/>
      <c r="IDF223" s="3"/>
      <c r="IDG223" s="3"/>
      <c r="IDH223" s="3"/>
      <c r="IDI223" s="3"/>
      <c r="IDJ223" s="3"/>
      <c r="IDK223" s="3"/>
      <c r="IDL223" s="3"/>
      <c r="IDM223" s="3"/>
      <c r="IDN223" s="3"/>
      <c r="IDO223" s="3"/>
      <c r="IDP223" s="3"/>
      <c r="IDQ223" s="3"/>
      <c r="IDR223" s="3"/>
      <c r="IDS223" s="3"/>
      <c r="IDT223" s="3"/>
      <c r="IDU223" s="3"/>
      <c r="IDV223" s="3"/>
      <c r="IDW223" s="3"/>
      <c r="IDX223" s="3"/>
      <c r="IDY223" s="3"/>
      <c r="IDZ223" s="3"/>
      <c r="IEA223" s="3"/>
      <c r="IEB223" s="3"/>
      <c r="IEC223" s="3"/>
      <c r="IED223" s="3"/>
      <c r="IEE223" s="3"/>
      <c r="IEF223" s="3"/>
      <c r="IEG223" s="3"/>
      <c r="IEH223" s="3"/>
      <c r="IEI223" s="3"/>
      <c r="IEJ223" s="3"/>
      <c r="IEK223" s="3"/>
      <c r="IEL223" s="3"/>
      <c r="IEM223" s="3"/>
      <c r="IEN223" s="3"/>
      <c r="IEO223" s="3"/>
      <c r="IEP223" s="3"/>
      <c r="IEQ223" s="3"/>
      <c r="IER223" s="3"/>
      <c r="IES223" s="3"/>
      <c r="IET223" s="3"/>
      <c r="IEU223" s="3"/>
      <c r="IEV223" s="3"/>
      <c r="IEW223" s="3"/>
      <c r="IEX223" s="3"/>
      <c r="IEY223" s="3"/>
      <c r="IEZ223" s="3"/>
      <c r="IFA223" s="3"/>
      <c r="IFB223" s="3"/>
      <c r="IFC223" s="3"/>
      <c r="IFD223" s="3"/>
      <c r="IFE223" s="3"/>
      <c r="IFF223" s="3"/>
      <c r="IFG223" s="3"/>
      <c r="IFH223" s="3"/>
      <c r="IFI223" s="3"/>
      <c r="IFJ223" s="3"/>
      <c r="IFK223" s="3"/>
      <c r="IFL223" s="3"/>
      <c r="IFM223" s="3"/>
      <c r="IFN223" s="3"/>
      <c r="IFO223" s="3"/>
      <c r="IFP223" s="3"/>
      <c r="IFQ223" s="3"/>
      <c r="IFR223" s="3"/>
      <c r="IFS223" s="3"/>
      <c r="IFT223" s="3"/>
      <c r="IFU223" s="3"/>
      <c r="IFV223" s="3"/>
      <c r="IFW223" s="3"/>
      <c r="IFX223" s="3"/>
      <c r="IFY223" s="3"/>
      <c r="IFZ223" s="3"/>
      <c r="IGA223" s="3"/>
      <c r="IGB223" s="3"/>
      <c r="IGC223" s="3"/>
      <c r="IGD223" s="3"/>
      <c r="IGE223" s="3"/>
      <c r="IGF223" s="3"/>
      <c r="IGG223" s="3"/>
      <c r="IGH223" s="3"/>
      <c r="IGI223" s="3"/>
      <c r="IGJ223" s="3"/>
      <c r="IGK223" s="3"/>
      <c r="IGL223" s="3"/>
      <c r="IGM223" s="3"/>
      <c r="IGN223" s="3"/>
      <c r="IGO223" s="3"/>
      <c r="IGP223" s="3"/>
      <c r="IGQ223" s="3"/>
      <c r="IGR223" s="3"/>
      <c r="IGS223" s="3"/>
      <c r="IGT223" s="3"/>
      <c r="IGU223" s="3"/>
      <c r="IGV223" s="3"/>
      <c r="IGW223" s="3"/>
      <c r="IGX223" s="3"/>
      <c r="IGY223" s="3"/>
      <c r="IGZ223" s="3"/>
      <c r="IHA223" s="3"/>
      <c r="IHB223" s="3"/>
      <c r="IHC223" s="3"/>
      <c r="IHD223" s="3"/>
      <c r="IHE223" s="3"/>
      <c r="IHF223" s="3"/>
      <c r="IHG223" s="3"/>
      <c r="IHH223" s="3"/>
      <c r="IHI223" s="3"/>
      <c r="IHJ223" s="3"/>
      <c r="IHK223" s="3"/>
      <c r="IHL223" s="3"/>
      <c r="IHM223" s="3"/>
      <c r="IHN223" s="3"/>
      <c r="IHO223" s="3"/>
      <c r="IHP223" s="3"/>
      <c r="IHQ223" s="3"/>
      <c r="IHR223" s="3"/>
      <c r="IHS223" s="3"/>
      <c r="IHT223" s="3"/>
      <c r="IHU223" s="3"/>
      <c r="IHV223" s="3"/>
      <c r="IHW223" s="3"/>
      <c r="IHX223" s="3"/>
      <c r="IHY223" s="3"/>
      <c r="IHZ223" s="3"/>
      <c r="IIA223" s="3"/>
      <c r="IIB223" s="3"/>
      <c r="IIC223" s="3"/>
      <c r="IID223" s="3"/>
      <c r="IIE223" s="3"/>
      <c r="IIF223" s="3"/>
      <c r="IIG223" s="3"/>
      <c r="IIH223" s="3"/>
      <c r="III223" s="3"/>
      <c r="IIJ223" s="3"/>
      <c r="IIK223" s="3"/>
      <c r="IIL223" s="3"/>
      <c r="IIM223" s="3"/>
      <c r="IIN223" s="3"/>
      <c r="IIO223" s="3"/>
      <c r="IIP223" s="3"/>
      <c r="IIQ223" s="3"/>
      <c r="IIR223" s="3"/>
      <c r="IIS223" s="3"/>
      <c r="IIT223" s="3"/>
      <c r="IIU223" s="3"/>
      <c r="IIV223" s="3"/>
      <c r="IIW223" s="3"/>
      <c r="IIX223" s="3"/>
      <c r="IIY223" s="3"/>
      <c r="IIZ223" s="3"/>
      <c r="IJA223" s="3"/>
      <c r="IJB223" s="3"/>
      <c r="IJC223" s="3"/>
      <c r="IJD223" s="3"/>
      <c r="IJE223" s="3"/>
      <c r="IJF223" s="3"/>
      <c r="IJG223" s="3"/>
      <c r="IJH223" s="3"/>
      <c r="IJI223" s="3"/>
      <c r="IJJ223" s="3"/>
      <c r="IJK223" s="3"/>
      <c r="IJL223" s="3"/>
      <c r="IJM223" s="3"/>
      <c r="IJN223" s="3"/>
      <c r="IJO223" s="3"/>
      <c r="IJP223" s="3"/>
      <c r="IJQ223" s="3"/>
      <c r="IJR223" s="3"/>
      <c r="IJS223" s="3"/>
      <c r="IJT223" s="3"/>
      <c r="IJU223" s="3"/>
      <c r="IJV223" s="3"/>
      <c r="IJW223" s="3"/>
      <c r="IJX223" s="3"/>
      <c r="IJY223" s="3"/>
      <c r="IJZ223" s="3"/>
      <c r="IKA223" s="3"/>
      <c r="IKB223" s="3"/>
      <c r="IKC223" s="3"/>
      <c r="IKD223" s="3"/>
      <c r="IKE223" s="3"/>
      <c r="IKF223" s="3"/>
      <c r="IKG223" s="3"/>
      <c r="IKH223" s="3"/>
      <c r="IKI223" s="3"/>
      <c r="IKJ223" s="3"/>
      <c r="IKK223" s="3"/>
      <c r="IKL223" s="3"/>
      <c r="IKM223" s="3"/>
      <c r="IKN223" s="3"/>
      <c r="IKO223" s="3"/>
      <c r="IKP223" s="3"/>
      <c r="IKQ223" s="3"/>
      <c r="IKR223" s="3"/>
      <c r="IKS223" s="3"/>
      <c r="IKT223" s="3"/>
      <c r="IKU223" s="3"/>
      <c r="IKV223" s="3"/>
      <c r="IKW223" s="3"/>
      <c r="IKX223" s="3"/>
      <c r="IKY223" s="3"/>
      <c r="IKZ223" s="3"/>
      <c r="ILA223" s="3"/>
      <c r="ILB223" s="3"/>
      <c r="ILC223" s="3"/>
      <c r="ILD223" s="3"/>
      <c r="ILE223" s="3"/>
      <c r="ILF223" s="3"/>
      <c r="ILG223" s="3"/>
      <c r="ILH223" s="3"/>
      <c r="ILI223" s="3"/>
      <c r="ILJ223" s="3"/>
      <c r="ILK223" s="3"/>
      <c r="ILL223" s="3"/>
      <c r="ILM223" s="3"/>
      <c r="ILN223" s="3"/>
      <c r="ILO223" s="3"/>
      <c r="ILP223" s="3"/>
      <c r="ILQ223" s="3"/>
      <c r="ILR223" s="3"/>
      <c r="ILS223" s="3"/>
      <c r="ILT223" s="3"/>
      <c r="ILU223" s="3"/>
      <c r="ILV223" s="3"/>
      <c r="ILW223" s="3"/>
      <c r="ILX223" s="3"/>
      <c r="ILY223" s="3"/>
      <c r="ILZ223" s="3"/>
      <c r="IMA223" s="3"/>
      <c r="IMB223" s="3"/>
      <c r="IMC223" s="3"/>
      <c r="IMD223" s="3"/>
      <c r="IME223" s="3"/>
      <c r="IMF223" s="3"/>
      <c r="IMG223" s="3"/>
      <c r="IMH223" s="3"/>
      <c r="IMI223" s="3"/>
      <c r="IMJ223" s="3"/>
      <c r="IMK223" s="3"/>
      <c r="IML223" s="3"/>
      <c r="IMM223" s="3"/>
      <c r="IMN223" s="3"/>
      <c r="IMO223" s="3"/>
      <c r="IMP223" s="3"/>
      <c r="IMQ223" s="3"/>
      <c r="IMR223" s="3"/>
      <c r="IMS223" s="3"/>
      <c r="IMT223" s="3"/>
      <c r="IMU223" s="3"/>
      <c r="IMV223" s="3"/>
      <c r="IMW223" s="3"/>
      <c r="IMX223" s="3"/>
      <c r="IMY223" s="3"/>
      <c r="IMZ223" s="3"/>
      <c r="INA223" s="3"/>
      <c r="INB223" s="3"/>
      <c r="INC223" s="3"/>
      <c r="IND223" s="3"/>
      <c r="INE223" s="3"/>
      <c r="INF223" s="3"/>
      <c r="ING223" s="3"/>
      <c r="INH223" s="3"/>
      <c r="INI223" s="3"/>
      <c r="INJ223" s="3"/>
      <c r="INK223" s="3"/>
      <c r="INL223" s="3"/>
      <c r="INM223" s="3"/>
      <c r="INN223" s="3"/>
      <c r="INO223" s="3"/>
      <c r="INP223" s="3"/>
      <c r="INQ223" s="3"/>
      <c r="INR223" s="3"/>
      <c r="INS223" s="3"/>
      <c r="INT223" s="3"/>
      <c r="INU223" s="3"/>
      <c r="INV223" s="3"/>
      <c r="INW223" s="3"/>
      <c r="INX223" s="3"/>
      <c r="INY223" s="3"/>
      <c r="INZ223" s="3"/>
      <c r="IOA223" s="3"/>
      <c r="IOB223" s="3"/>
      <c r="IOC223" s="3"/>
      <c r="IOD223" s="3"/>
      <c r="IOE223" s="3"/>
      <c r="IOF223" s="3"/>
      <c r="IOG223" s="3"/>
      <c r="IOH223" s="3"/>
      <c r="IOI223" s="3"/>
      <c r="IOJ223" s="3"/>
      <c r="IOK223" s="3"/>
      <c r="IOL223" s="3"/>
      <c r="IOM223" s="3"/>
      <c r="ION223" s="3"/>
      <c r="IOO223" s="3"/>
      <c r="IOP223" s="3"/>
      <c r="IOQ223" s="3"/>
      <c r="IOR223" s="3"/>
      <c r="IOS223" s="3"/>
      <c r="IOT223" s="3"/>
      <c r="IOU223" s="3"/>
      <c r="IOV223" s="3"/>
      <c r="IOW223" s="3"/>
      <c r="IOX223" s="3"/>
      <c r="IOY223" s="3"/>
      <c r="IOZ223" s="3"/>
      <c r="IPA223" s="3"/>
      <c r="IPB223" s="3"/>
      <c r="IPC223" s="3"/>
      <c r="IPD223" s="3"/>
      <c r="IPE223" s="3"/>
      <c r="IPF223" s="3"/>
      <c r="IPG223" s="3"/>
      <c r="IPH223" s="3"/>
      <c r="IPI223" s="3"/>
      <c r="IPJ223" s="3"/>
      <c r="IPK223" s="3"/>
      <c r="IPL223" s="3"/>
      <c r="IPM223" s="3"/>
      <c r="IPN223" s="3"/>
      <c r="IPO223" s="3"/>
      <c r="IPP223" s="3"/>
      <c r="IPQ223" s="3"/>
      <c r="IPR223" s="3"/>
      <c r="IPS223" s="3"/>
      <c r="IPT223" s="3"/>
      <c r="IPU223" s="3"/>
      <c r="IPV223" s="3"/>
      <c r="IPW223" s="3"/>
      <c r="IPX223" s="3"/>
      <c r="IPY223" s="3"/>
      <c r="IPZ223" s="3"/>
      <c r="IQA223" s="3"/>
      <c r="IQB223" s="3"/>
      <c r="IQC223" s="3"/>
      <c r="IQD223" s="3"/>
      <c r="IQE223" s="3"/>
      <c r="IQF223" s="3"/>
      <c r="IQG223" s="3"/>
      <c r="IQH223" s="3"/>
      <c r="IQI223" s="3"/>
      <c r="IQJ223" s="3"/>
      <c r="IQK223" s="3"/>
      <c r="IQL223" s="3"/>
      <c r="IQM223" s="3"/>
      <c r="IQN223" s="3"/>
      <c r="IQO223" s="3"/>
      <c r="IQP223" s="3"/>
      <c r="IQQ223" s="3"/>
      <c r="IQR223" s="3"/>
      <c r="IQS223" s="3"/>
      <c r="IQT223" s="3"/>
      <c r="IQU223" s="3"/>
      <c r="IQV223" s="3"/>
      <c r="IQW223" s="3"/>
      <c r="IQX223" s="3"/>
      <c r="IQY223" s="3"/>
      <c r="IQZ223" s="3"/>
      <c r="IRA223" s="3"/>
      <c r="IRB223" s="3"/>
      <c r="IRC223" s="3"/>
      <c r="IRD223" s="3"/>
      <c r="IRE223" s="3"/>
      <c r="IRF223" s="3"/>
      <c r="IRG223" s="3"/>
      <c r="IRH223" s="3"/>
      <c r="IRI223" s="3"/>
      <c r="IRJ223" s="3"/>
      <c r="IRK223" s="3"/>
      <c r="IRL223" s="3"/>
      <c r="IRM223" s="3"/>
      <c r="IRN223" s="3"/>
      <c r="IRO223" s="3"/>
      <c r="IRP223" s="3"/>
      <c r="IRQ223" s="3"/>
      <c r="IRR223" s="3"/>
      <c r="IRS223" s="3"/>
      <c r="IRT223" s="3"/>
      <c r="IRU223" s="3"/>
      <c r="IRV223" s="3"/>
      <c r="IRW223" s="3"/>
      <c r="IRX223" s="3"/>
      <c r="IRY223" s="3"/>
      <c r="IRZ223" s="3"/>
      <c r="ISA223" s="3"/>
      <c r="ISB223" s="3"/>
      <c r="ISC223" s="3"/>
      <c r="ISD223" s="3"/>
      <c r="ISE223" s="3"/>
      <c r="ISF223" s="3"/>
      <c r="ISG223" s="3"/>
      <c r="ISH223" s="3"/>
      <c r="ISI223" s="3"/>
      <c r="ISJ223" s="3"/>
      <c r="ISK223" s="3"/>
      <c r="ISL223" s="3"/>
      <c r="ISM223" s="3"/>
      <c r="ISN223" s="3"/>
      <c r="ISO223" s="3"/>
      <c r="ISP223" s="3"/>
      <c r="ISQ223" s="3"/>
      <c r="ISR223" s="3"/>
      <c r="ISS223" s="3"/>
      <c r="IST223" s="3"/>
      <c r="ISU223" s="3"/>
      <c r="ISV223" s="3"/>
      <c r="ISW223" s="3"/>
      <c r="ISX223" s="3"/>
      <c r="ISY223" s="3"/>
      <c r="ISZ223" s="3"/>
      <c r="ITA223" s="3"/>
      <c r="ITB223" s="3"/>
      <c r="ITC223" s="3"/>
      <c r="ITD223" s="3"/>
      <c r="ITE223" s="3"/>
      <c r="ITF223" s="3"/>
      <c r="ITG223" s="3"/>
      <c r="ITH223" s="3"/>
      <c r="ITI223" s="3"/>
      <c r="ITJ223" s="3"/>
      <c r="ITK223" s="3"/>
      <c r="ITL223" s="3"/>
      <c r="ITM223" s="3"/>
      <c r="ITN223" s="3"/>
      <c r="ITO223" s="3"/>
      <c r="ITP223" s="3"/>
      <c r="ITQ223" s="3"/>
      <c r="ITR223" s="3"/>
      <c r="ITS223" s="3"/>
      <c r="ITT223" s="3"/>
      <c r="ITU223" s="3"/>
      <c r="ITV223" s="3"/>
      <c r="ITW223" s="3"/>
      <c r="ITX223" s="3"/>
      <c r="ITY223" s="3"/>
      <c r="ITZ223" s="3"/>
      <c r="IUA223" s="3"/>
      <c r="IUB223" s="3"/>
      <c r="IUC223" s="3"/>
      <c r="IUD223" s="3"/>
      <c r="IUE223" s="3"/>
      <c r="IUF223" s="3"/>
      <c r="IUG223" s="3"/>
      <c r="IUH223" s="3"/>
      <c r="IUI223" s="3"/>
      <c r="IUJ223" s="3"/>
      <c r="IUK223" s="3"/>
      <c r="IUL223" s="3"/>
      <c r="IUM223" s="3"/>
      <c r="IUN223" s="3"/>
      <c r="IUO223" s="3"/>
      <c r="IUP223" s="3"/>
      <c r="IUQ223" s="3"/>
      <c r="IUR223" s="3"/>
      <c r="IUS223" s="3"/>
      <c r="IUT223" s="3"/>
      <c r="IUU223" s="3"/>
      <c r="IUV223" s="3"/>
      <c r="IUW223" s="3"/>
      <c r="IUX223" s="3"/>
      <c r="IUY223" s="3"/>
      <c r="IUZ223" s="3"/>
      <c r="IVA223" s="3"/>
      <c r="IVB223" s="3"/>
      <c r="IVC223" s="3"/>
      <c r="IVD223" s="3"/>
      <c r="IVE223" s="3"/>
      <c r="IVF223" s="3"/>
      <c r="IVG223" s="3"/>
      <c r="IVH223" s="3"/>
      <c r="IVI223" s="3"/>
      <c r="IVJ223" s="3"/>
      <c r="IVK223" s="3"/>
      <c r="IVL223" s="3"/>
      <c r="IVM223" s="3"/>
      <c r="IVN223" s="3"/>
      <c r="IVO223" s="3"/>
      <c r="IVP223" s="3"/>
      <c r="IVQ223" s="3"/>
      <c r="IVR223" s="3"/>
      <c r="IVS223" s="3"/>
      <c r="IVT223" s="3"/>
      <c r="IVU223" s="3"/>
      <c r="IVV223" s="3"/>
      <c r="IVW223" s="3"/>
      <c r="IVX223" s="3"/>
      <c r="IVY223" s="3"/>
      <c r="IVZ223" s="3"/>
      <c r="IWA223" s="3"/>
      <c r="IWB223" s="3"/>
      <c r="IWC223" s="3"/>
      <c r="IWD223" s="3"/>
      <c r="IWE223" s="3"/>
      <c r="IWF223" s="3"/>
      <c r="IWG223" s="3"/>
      <c r="IWH223" s="3"/>
      <c r="IWI223" s="3"/>
      <c r="IWJ223" s="3"/>
      <c r="IWK223" s="3"/>
      <c r="IWL223" s="3"/>
      <c r="IWM223" s="3"/>
      <c r="IWN223" s="3"/>
      <c r="IWO223" s="3"/>
      <c r="IWP223" s="3"/>
      <c r="IWQ223" s="3"/>
      <c r="IWR223" s="3"/>
      <c r="IWS223" s="3"/>
      <c r="IWT223" s="3"/>
      <c r="IWU223" s="3"/>
      <c r="IWV223" s="3"/>
      <c r="IWW223" s="3"/>
      <c r="IWX223" s="3"/>
      <c r="IWY223" s="3"/>
      <c r="IWZ223" s="3"/>
      <c r="IXA223" s="3"/>
      <c r="IXB223" s="3"/>
      <c r="IXC223" s="3"/>
      <c r="IXD223" s="3"/>
      <c r="IXE223" s="3"/>
      <c r="IXF223" s="3"/>
      <c r="IXG223" s="3"/>
      <c r="IXH223" s="3"/>
      <c r="IXI223" s="3"/>
      <c r="IXJ223" s="3"/>
      <c r="IXK223" s="3"/>
      <c r="IXL223" s="3"/>
      <c r="IXM223" s="3"/>
      <c r="IXN223" s="3"/>
      <c r="IXO223" s="3"/>
      <c r="IXP223" s="3"/>
      <c r="IXQ223" s="3"/>
      <c r="IXR223" s="3"/>
      <c r="IXS223" s="3"/>
      <c r="IXT223" s="3"/>
      <c r="IXU223" s="3"/>
      <c r="IXV223" s="3"/>
      <c r="IXW223" s="3"/>
      <c r="IXX223" s="3"/>
      <c r="IXY223" s="3"/>
      <c r="IXZ223" s="3"/>
      <c r="IYA223" s="3"/>
      <c r="IYB223" s="3"/>
      <c r="IYC223" s="3"/>
      <c r="IYD223" s="3"/>
      <c r="IYE223" s="3"/>
      <c r="IYF223" s="3"/>
      <c r="IYG223" s="3"/>
      <c r="IYH223" s="3"/>
      <c r="IYI223" s="3"/>
      <c r="IYJ223" s="3"/>
      <c r="IYK223" s="3"/>
      <c r="IYL223" s="3"/>
      <c r="IYM223" s="3"/>
      <c r="IYN223" s="3"/>
      <c r="IYO223" s="3"/>
      <c r="IYP223" s="3"/>
      <c r="IYQ223" s="3"/>
      <c r="IYR223" s="3"/>
      <c r="IYS223" s="3"/>
      <c r="IYT223" s="3"/>
      <c r="IYU223" s="3"/>
      <c r="IYV223" s="3"/>
      <c r="IYW223" s="3"/>
      <c r="IYX223" s="3"/>
      <c r="IYY223" s="3"/>
      <c r="IYZ223" s="3"/>
      <c r="IZA223" s="3"/>
      <c r="IZB223" s="3"/>
      <c r="IZC223" s="3"/>
      <c r="IZD223" s="3"/>
      <c r="IZE223" s="3"/>
      <c r="IZF223" s="3"/>
      <c r="IZG223" s="3"/>
      <c r="IZH223" s="3"/>
      <c r="IZI223" s="3"/>
      <c r="IZJ223" s="3"/>
      <c r="IZK223" s="3"/>
      <c r="IZL223" s="3"/>
      <c r="IZM223" s="3"/>
      <c r="IZN223" s="3"/>
      <c r="IZO223" s="3"/>
      <c r="IZP223" s="3"/>
      <c r="IZQ223" s="3"/>
      <c r="IZR223" s="3"/>
      <c r="IZS223" s="3"/>
      <c r="IZT223" s="3"/>
      <c r="IZU223" s="3"/>
      <c r="IZV223" s="3"/>
      <c r="IZW223" s="3"/>
      <c r="IZX223" s="3"/>
      <c r="IZY223" s="3"/>
      <c r="IZZ223" s="3"/>
      <c r="JAA223" s="3"/>
      <c r="JAB223" s="3"/>
      <c r="JAC223" s="3"/>
      <c r="JAD223" s="3"/>
      <c r="JAE223" s="3"/>
      <c r="JAF223" s="3"/>
      <c r="JAG223" s="3"/>
      <c r="JAH223" s="3"/>
      <c r="JAI223" s="3"/>
      <c r="JAJ223" s="3"/>
      <c r="JAK223" s="3"/>
      <c r="JAL223" s="3"/>
      <c r="JAM223" s="3"/>
      <c r="JAN223" s="3"/>
      <c r="JAO223" s="3"/>
      <c r="JAP223" s="3"/>
      <c r="JAQ223" s="3"/>
      <c r="JAR223" s="3"/>
      <c r="JAS223" s="3"/>
      <c r="JAT223" s="3"/>
      <c r="JAU223" s="3"/>
      <c r="JAV223" s="3"/>
      <c r="JAW223" s="3"/>
      <c r="JAX223" s="3"/>
      <c r="JAY223" s="3"/>
      <c r="JAZ223" s="3"/>
      <c r="JBA223" s="3"/>
      <c r="JBB223" s="3"/>
      <c r="JBC223" s="3"/>
      <c r="JBD223" s="3"/>
      <c r="JBE223" s="3"/>
      <c r="JBF223" s="3"/>
      <c r="JBG223" s="3"/>
      <c r="JBH223" s="3"/>
      <c r="JBI223" s="3"/>
      <c r="JBJ223" s="3"/>
      <c r="JBK223" s="3"/>
      <c r="JBL223" s="3"/>
      <c r="JBM223" s="3"/>
      <c r="JBN223" s="3"/>
      <c r="JBO223" s="3"/>
      <c r="JBP223" s="3"/>
      <c r="JBQ223" s="3"/>
      <c r="JBR223" s="3"/>
      <c r="JBS223" s="3"/>
      <c r="JBT223" s="3"/>
      <c r="JBU223" s="3"/>
      <c r="JBV223" s="3"/>
      <c r="JBW223" s="3"/>
      <c r="JBX223" s="3"/>
      <c r="JBY223" s="3"/>
      <c r="JBZ223" s="3"/>
      <c r="JCA223" s="3"/>
      <c r="JCB223" s="3"/>
      <c r="JCC223" s="3"/>
      <c r="JCD223" s="3"/>
      <c r="JCE223" s="3"/>
      <c r="JCF223" s="3"/>
      <c r="JCG223" s="3"/>
      <c r="JCH223" s="3"/>
      <c r="JCI223" s="3"/>
      <c r="JCJ223" s="3"/>
      <c r="JCK223" s="3"/>
      <c r="JCL223" s="3"/>
      <c r="JCM223" s="3"/>
      <c r="JCN223" s="3"/>
      <c r="JCO223" s="3"/>
      <c r="JCP223" s="3"/>
      <c r="JCQ223" s="3"/>
      <c r="JCR223" s="3"/>
      <c r="JCS223" s="3"/>
      <c r="JCT223" s="3"/>
      <c r="JCU223" s="3"/>
      <c r="JCV223" s="3"/>
      <c r="JCW223" s="3"/>
      <c r="JCX223" s="3"/>
      <c r="JCY223" s="3"/>
      <c r="JCZ223" s="3"/>
      <c r="JDA223" s="3"/>
      <c r="JDB223" s="3"/>
      <c r="JDC223" s="3"/>
      <c r="JDD223" s="3"/>
      <c r="JDE223" s="3"/>
      <c r="JDF223" s="3"/>
      <c r="JDG223" s="3"/>
      <c r="JDH223" s="3"/>
      <c r="JDI223" s="3"/>
      <c r="JDJ223" s="3"/>
      <c r="JDK223" s="3"/>
      <c r="JDL223" s="3"/>
      <c r="JDM223" s="3"/>
      <c r="JDN223" s="3"/>
      <c r="JDO223" s="3"/>
      <c r="JDP223" s="3"/>
      <c r="JDQ223" s="3"/>
      <c r="JDR223" s="3"/>
      <c r="JDS223" s="3"/>
      <c r="JDT223" s="3"/>
      <c r="JDU223" s="3"/>
      <c r="JDV223" s="3"/>
      <c r="JDW223" s="3"/>
      <c r="JDX223" s="3"/>
      <c r="JDY223" s="3"/>
      <c r="JDZ223" s="3"/>
      <c r="JEA223" s="3"/>
      <c r="JEB223" s="3"/>
      <c r="JEC223" s="3"/>
      <c r="JED223" s="3"/>
      <c r="JEE223" s="3"/>
      <c r="JEF223" s="3"/>
      <c r="JEG223" s="3"/>
      <c r="JEH223" s="3"/>
      <c r="JEI223" s="3"/>
      <c r="JEJ223" s="3"/>
      <c r="JEK223" s="3"/>
      <c r="JEL223" s="3"/>
      <c r="JEM223" s="3"/>
      <c r="JEN223" s="3"/>
      <c r="JEO223" s="3"/>
      <c r="JEP223" s="3"/>
      <c r="JEQ223" s="3"/>
      <c r="JER223" s="3"/>
      <c r="JES223" s="3"/>
      <c r="JET223" s="3"/>
      <c r="JEU223" s="3"/>
      <c r="JEV223" s="3"/>
      <c r="JEW223" s="3"/>
      <c r="JEX223" s="3"/>
      <c r="JEY223" s="3"/>
      <c r="JEZ223" s="3"/>
      <c r="JFA223" s="3"/>
      <c r="JFB223" s="3"/>
      <c r="JFC223" s="3"/>
      <c r="JFD223" s="3"/>
      <c r="JFE223" s="3"/>
      <c r="JFF223" s="3"/>
      <c r="JFG223" s="3"/>
      <c r="JFH223" s="3"/>
      <c r="JFI223" s="3"/>
      <c r="JFJ223" s="3"/>
      <c r="JFK223" s="3"/>
      <c r="JFL223" s="3"/>
      <c r="JFM223" s="3"/>
      <c r="JFN223" s="3"/>
      <c r="JFO223" s="3"/>
      <c r="JFP223" s="3"/>
      <c r="JFQ223" s="3"/>
      <c r="JFR223" s="3"/>
      <c r="JFS223" s="3"/>
      <c r="JFT223" s="3"/>
      <c r="JFU223" s="3"/>
      <c r="JFV223" s="3"/>
      <c r="JFW223" s="3"/>
      <c r="JFX223" s="3"/>
      <c r="JFY223" s="3"/>
      <c r="JFZ223" s="3"/>
      <c r="JGA223" s="3"/>
      <c r="JGB223" s="3"/>
      <c r="JGC223" s="3"/>
      <c r="JGD223" s="3"/>
      <c r="JGE223" s="3"/>
      <c r="JGF223" s="3"/>
      <c r="JGG223" s="3"/>
      <c r="JGH223" s="3"/>
      <c r="JGI223" s="3"/>
      <c r="JGJ223" s="3"/>
      <c r="JGK223" s="3"/>
      <c r="JGL223" s="3"/>
      <c r="JGM223" s="3"/>
      <c r="JGN223" s="3"/>
      <c r="JGO223" s="3"/>
      <c r="JGP223" s="3"/>
      <c r="JGQ223" s="3"/>
      <c r="JGR223" s="3"/>
      <c r="JGS223" s="3"/>
      <c r="JGT223" s="3"/>
      <c r="JGU223" s="3"/>
      <c r="JGV223" s="3"/>
      <c r="JGW223" s="3"/>
      <c r="JGX223" s="3"/>
      <c r="JGY223" s="3"/>
      <c r="JGZ223" s="3"/>
      <c r="JHA223" s="3"/>
      <c r="JHB223" s="3"/>
      <c r="JHC223" s="3"/>
      <c r="JHD223" s="3"/>
      <c r="JHE223" s="3"/>
      <c r="JHF223" s="3"/>
      <c r="JHG223" s="3"/>
      <c r="JHH223" s="3"/>
      <c r="JHI223" s="3"/>
      <c r="JHJ223" s="3"/>
      <c r="JHK223" s="3"/>
      <c r="JHL223" s="3"/>
      <c r="JHM223" s="3"/>
      <c r="JHN223" s="3"/>
      <c r="JHO223" s="3"/>
      <c r="JHP223" s="3"/>
      <c r="JHQ223" s="3"/>
      <c r="JHR223" s="3"/>
      <c r="JHS223" s="3"/>
      <c r="JHT223" s="3"/>
      <c r="JHU223" s="3"/>
      <c r="JHV223" s="3"/>
      <c r="JHW223" s="3"/>
      <c r="JHX223" s="3"/>
      <c r="JHY223" s="3"/>
      <c r="JHZ223" s="3"/>
      <c r="JIA223" s="3"/>
      <c r="JIB223" s="3"/>
      <c r="JIC223" s="3"/>
      <c r="JID223" s="3"/>
      <c r="JIE223" s="3"/>
      <c r="JIF223" s="3"/>
      <c r="JIG223" s="3"/>
      <c r="JIH223" s="3"/>
      <c r="JII223" s="3"/>
      <c r="JIJ223" s="3"/>
      <c r="JIK223" s="3"/>
      <c r="JIL223" s="3"/>
      <c r="JIM223" s="3"/>
      <c r="JIN223" s="3"/>
      <c r="JIO223" s="3"/>
      <c r="JIP223" s="3"/>
      <c r="JIQ223" s="3"/>
      <c r="JIR223" s="3"/>
      <c r="JIS223" s="3"/>
      <c r="JIT223" s="3"/>
      <c r="JIU223" s="3"/>
      <c r="JIV223" s="3"/>
      <c r="JIW223" s="3"/>
      <c r="JIX223" s="3"/>
      <c r="JIY223" s="3"/>
      <c r="JIZ223" s="3"/>
      <c r="JJA223" s="3"/>
      <c r="JJB223" s="3"/>
      <c r="JJC223" s="3"/>
      <c r="JJD223" s="3"/>
      <c r="JJE223" s="3"/>
      <c r="JJF223" s="3"/>
      <c r="JJG223" s="3"/>
      <c r="JJH223" s="3"/>
      <c r="JJI223" s="3"/>
      <c r="JJJ223" s="3"/>
      <c r="JJK223" s="3"/>
      <c r="JJL223" s="3"/>
      <c r="JJM223" s="3"/>
      <c r="JJN223" s="3"/>
      <c r="JJO223" s="3"/>
      <c r="JJP223" s="3"/>
      <c r="JJQ223" s="3"/>
      <c r="JJR223" s="3"/>
      <c r="JJS223" s="3"/>
      <c r="JJT223" s="3"/>
      <c r="JJU223" s="3"/>
      <c r="JJV223" s="3"/>
      <c r="JJW223" s="3"/>
      <c r="JJX223" s="3"/>
      <c r="JJY223" s="3"/>
      <c r="JJZ223" s="3"/>
      <c r="JKA223" s="3"/>
      <c r="JKB223" s="3"/>
      <c r="JKC223" s="3"/>
      <c r="JKD223" s="3"/>
      <c r="JKE223" s="3"/>
      <c r="JKF223" s="3"/>
      <c r="JKG223" s="3"/>
      <c r="JKH223" s="3"/>
      <c r="JKI223" s="3"/>
      <c r="JKJ223" s="3"/>
      <c r="JKK223" s="3"/>
      <c r="JKL223" s="3"/>
      <c r="JKM223" s="3"/>
      <c r="JKN223" s="3"/>
      <c r="JKO223" s="3"/>
      <c r="JKP223" s="3"/>
      <c r="JKQ223" s="3"/>
      <c r="JKR223" s="3"/>
      <c r="JKS223" s="3"/>
      <c r="JKT223" s="3"/>
      <c r="JKU223" s="3"/>
      <c r="JKV223" s="3"/>
      <c r="JKW223" s="3"/>
      <c r="JKX223" s="3"/>
      <c r="JKY223" s="3"/>
      <c r="JKZ223" s="3"/>
      <c r="JLA223" s="3"/>
      <c r="JLB223" s="3"/>
      <c r="JLC223" s="3"/>
      <c r="JLD223" s="3"/>
      <c r="JLE223" s="3"/>
      <c r="JLF223" s="3"/>
      <c r="JLG223" s="3"/>
      <c r="JLH223" s="3"/>
      <c r="JLI223" s="3"/>
      <c r="JLJ223" s="3"/>
      <c r="JLK223" s="3"/>
      <c r="JLL223" s="3"/>
      <c r="JLM223" s="3"/>
      <c r="JLN223" s="3"/>
      <c r="JLO223" s="3"/>
      <c r="JLP223" s="3"/>
      <c r="JLQ223" s="3"/>
      <c r="JLR223" s="3"/>
      <c r="JLS223" s="3"/>
      <c r="JLT223" s="3"/>
      <c r="JLU223" s="3"/>
      <c r="JLV223" s="3"/>
      <c r="JLW223" s="3"/>
      <c r="JLX223" s="3"/>
      <c r="JLY223" s="3"/>
      <c r="JLZ223" s="3"/>
      <c r="JMA223" s="3"/>
      <c r="JMB223" s="3"/>
      <c r="JMC223" s="3"/>
      <c r="JMD223" s="3"/>
      <c r="JME223" s="3"/>
      <c r="JMF223" s="3"/>
      <c r="JMG223" s="3"/>
      <c r="JMH223" s="3"/>
      <c r="JMI223" s="3"/>
      <c r="JMJ223" s="3"/>
      <c r="JMK223" s="3"/>
      <c r="JML223" s="3"/>
      <c r="JMM223" s="3"/>
      <c r="JMN223" s="3"/>
      <c r="JMO223" s="3"/>
      <c r="JMP223" s="3"/>
      <c r="JMQ223" s="3"/>
      <c r="JMR223" s="3"/>
      <c r="JMS223" s="3"/>
      <c r="JMT223" s="3"/>
      <c r="JMU223" s="3"/>
      <c r="JMV223" s="3"/>
      <c r="JMW223" s="3"/>
      <c r="JMX223" s="3"/>
      <c r="JMY223" s="3"/>
      <c r="JMZ223" s="3"/>
      <c r="JNA223" s="3"/>
      <c r="JNB223" s="3"/>
      <c r="JNC223" s="3"/>
      <c r="JND223" s="3"/>
      <c r="JNE223" s="3"/>
      <c r="JNF223" s="3"/>
      <c r="JNG223" s="3"/>
      <c r="JNH223" s="3"/>
      <c r="JNI223" s="3"/>
      <c r="JNJ223" s="3"/>
      <c r="JNK223" s="3"/>
      <c r="JNL223" s="3"/>
      <c r="JNM223" s="3"/>
      <c r="JNN223" s="3"/>
      <c r="JNO223" s="3"/>
      <c r="JNP223" s="3"/>
      <c r="JNQ223" s="3"/>
      <c r="JNR223" s="3"/>
      <c r="JNS223" s="3"/>
      <c r="JNT223" s="3"/>
      <c r="JNU223" s="3"/>
      <c r="JNV223" s="3"/>
      <c r="JNW223" s="3"/>
      <c r="JNX223" s="3"/>
      <c r="JNY223" s="3"/>
      <c r="JNZ223" s="3"/>
      <c r="JOA223" s="3"/>
      <c r="JOB223" s="3"/>
      <c r="JOC223" s="3"/>
      <c r="JOD223" s="3"/>
      <c r="JOE223" s="3"/>
      <c r="JOF223" s="3"/>
      <c r="JOG223" s="3"/>
      <c r="JOH223" s="3"/>
      <c r="JOI223" s="3"/>
      <c r="JOJ223" s="3"/>
      <c r="JOK223" s="3"/>
      <c r="JOL223" s="3"/>
      <c r="JOM223" s="3"/>
      <c r="JON223" s="3"/>
      <c r="JOO223" s="3"/>
      <c r="JOP223" s="3"/>
      <c r="JOQ223" s="3"/>
      <c r="JOR223" s="3"/>
      <c r="JOS223" s="3"/>
      <c r="JOT223" s="3"/>
      <c r="JOU223" s="3"/>
      <c r="JOV223" s="3"/>
      <c r="JOW223" s="3"/>
      <c r="JOX223" s="3"/>
      <c r="JOY223" s="3"/>
      <c r="JOZ223" s="3"/>
      <c r="JPA223" s="3"/>
      <c r="JPB223" s="3"/>
      <c r="JPC223" s="3"/>
      <c r="JPD223" s="3"/>
      <c r="JPE223" s="3"/>
      <c r="JPF223" s="3"/>
      <c r="JPG223" s="3"/>
      <c r="JPH223" s="3"/>
      <c r="JPI223" s="3"/>
      <c r="JPJ223" s="3"/>
      <c r="JPK223" s="3"/>
      <c r="JPL223" s="3"/>
      <c r="JPM223" s="3"/>
      <c r="JPN223" s="3"/>
      <c r="JPO223" s="3"/>
      <c r="JPP223" s="3"/>
      <c r="JPQ223" s="3"/>
      <c r="JPR223" s="3"/>
      <c r="JPS223" s="3"/>
      <c r="JPT223" s="3"/>
      <c r="JPU223" s="3"/>
      <c r="JPV223" s="3"/>
      <c r="JPW223" s="3"/>
      <c r="JPX223" s="3"/>
      <c r="JPY223" s="3"/>
      <c r="JPZ223" s="3"/>
      <c r="JQA223" s="3"/>
      <c r="JQB223" s="3"/>
      <c r="JQC223" s="3"/>
      <c r="JQD223" s="3"/>
      <c r="JQE223" s="3"/>
      <c r="JQF223" s="3"/>
      <c r="JQG223" s="3"/>
      <c r="JQH223" s="3"/>
      <c r="JQI223" s="3"/>
      <c r="JQJ223" s="3"/>
      <c r="JQK223" s="3"/>
      <c r="JQL223" s="3"/>
      <c r="JQM223" s="3"/>
      <c r="JQN223" s="3"/>
      <c r="JQO223" s="3"/>
      <c r="JQP223" s="3"/>
      <c r="JQQ223" s="3"/>
      <c r="JQR223" s="3"/>
      <c r="JQS223" s="3"/>
      <c r="JQT223" s="3"/>
      <c r="JQU223" s="3"/>
      <c r="JQV223" s="3"/>
      <c r="JQW223" s="3"/>
      <c r="JQX223" s="3"/>
      <c r="JQY223" s="3"/>
      <c r="JQZ223" s="3"/>
      <c r="JRA223" s="3"/>
      <c r="JRB223" s="3"/>
      <c r="JRC223" s="3"/>
      <c r="JRD223" s="3"/>
      <c r="JRE223" s="3"/>
      <c r="JRF223" s="3"/>
      <c r="JRG223" s="3"/>
      <c r="JRH223" s="3"/>
      <c r="JRI223" s="3"/>
      <c r="JRJ223" s="3"/>
      <c r="JRK223" s="3"/>
      <c r="JRL223" s="3"/>
      <c r="JRM223" s="3"/>
      <c r="JRN223" s="3"/>
      <c r="JRO223" s="3"/>
      <c r="JRP223" s="3"/>
      <c r="JRQ223" s="3"/>
      <c r="JRR223" s="3"/>
      <c r="JRS223" s="3"/>
      <c r="JRT223" s="3"/>
      <c r="JRU223" s="3"/>
      <c r="JRV223" s="3"/>
      <c r="JRW223" s="3"/>
      <c r="JRX223" s="3"/>
      <c r="JRY223" s="3"/>
      <c r="JRZ223" s="3"/>
      <c r="JSA223" s="3"/>
      <c r="JSB223" s="3"/>
      <c r="JSC223" s="3"/>
      <c r="JSD223" s="3"/>
      <c r="JSE223" s="3"/>
      <c r="JSF223" s="3"/>
      <c r="JSG223" s="3"/>
      <c r="JSH223" s="3"/>
      <c r="JSI223" s="3"/>
      <c r="JSJ223" s="3"/>
      <c r="JSK223" s="3"/>
      <c r="JSL223" s="3"/>
      <c r="JSM223" s="3"/>
      <c r="JSN223" s="3"/>
      <c r="JSO223" s="3"/>
      <c r="JSP223" s="3"/>
      <c r="JSQ223" s="3"/>
      <c r="JSR223" s="3"/>
      <c r="JSS223" s="3"/>
      <c r="JST223" s="3"/>
      <c r="JSU223" s="3"/>
      <c r="JSV223" s="3"/>
      <c r="JSW223" s="3"/>
      <c r="JSX223" s="3"/>
      <c r="JSY223" s="3"/>
      <c r="JSZ223" s="3"/>
      <c r="JTA223" s="3"/>
      <c r="JTB223" s="3"/>
      <c r="JTC223" s="3"/>
      <c r="JTD223" s="3"/>
      <c r="JTE223" s="3"/>
      <c r="JTF223" s="3"/>
      <c r="JTG223" s="3"/>
      <c r="JTH223" s="3"/>
      <c r="JTI223" s="3"/>
      <c r="JTJ223" s="3"/>
      <c r="JTK223" s="3"/>
      <c r="JTL223" s="3"/>
      <c r="JTM223" s="3"/>
      <c r="JTN223" s="3"/>
      <c r="JTO223" s="3"/>
      <c r="JTP223" s="3"/>
      <c r="JTQ223" s="3"/>
      <c r="JTR223" s="3"/>
      <c r="JTS223" s="3"/>
      <c r="JTT223" s="3"/>
      <c r="JTU223" s="3"/>
      <c r="JTV223" s="3"/>
      <c r="JTW223" s="3"/>
      <c r="JTX223" s="3"/>
      <c r="JTY223" s="3"/>
      <c r="JTZ223" s="3"/>
      <c r="JUA223" s="3"/>
      <c r="JUB223" s="3"/>
      <c r="JUC223" s="3"/>
      <c r="JUD223" s="3"/>
      <c r="JUE223" s="3"/>
      <c r="JUF223" s="3"/>
      <c r="JUG223" s="3"/>
      <c r="JUH223" s="3"/>
      <c r="JUI223" s="3"/>
      <c r="JUJ223" s="3"/>
      <c r="JUK223" s="3"/>
      <c r="JUL223" s="3"/>
      <c r="JUM223" s="3"/>
      <c r="JUN223" s="3"/>
      <c r="JUO223" s="3"/>
      <c r="JUP223" s="3"/>
      <c r="JUQ223" s="3"/>
      <c r="JUR223" s="3"/>
      <c r="JUS223" s="3"/>
      <c r="JUT223" s="3"/>
      <c r="JUU223" s="3"/>
      <c r="JUV223" s="3"/>
      <c r="JUW223" s="3"/>
      <c r="JUX223" s="3"/>
      <c r="JUY223" s="3"/>
      <c r="JUZ223" s="3"/>
      <c r="JVA223" s="3"/>
      <c r="JVB223" s="3"/>
      <c r="JVC223" s="3"/>
      <c r="JVD223" s="3"/>
      <c r="JVE223" s="3"/>
      <c r="JVF223" s="3"/>
      <c r="JVG223" s="3"/>
      <c r="JVH223" s="3"/>
      <c r="JVI223" s="3"/>
      <c r="JVJ223" s="3"/>
      <c r="JVK223" s="3"/>
      <c r="JVL223" s="3"/>
      <c r="JVM223" s="3"/>
      <c r="JVN223" s="3"/>
      <c r="JVO223" s="3"/>
      <c r="JVP223" s="3"/>
      <c r="JVQ223" s="3"/>
      <c r="JVR223" s="3"/>
      <c r="JVS223" s="3"/>
      <c r="JVT223" s="3"/>
      <c r="JVU223" s="3"/>
      <c r="JVV223" s="3"/>
      <c r="JVW223" s="3"/>
      <c r="JVX223" s="3"/>
      <c r="JVY223" s="3"/>
      <c r="JVZ223" s="3"/>
      <c r="JWA223" s="3"/>
      <c r="JWB223" s="3"/>
      <c r="JWC223" s="3"/>
      <c r="JWD223" s="3"/>
      <c r="JWE223" s="3"/>
      <c r="JWF223" s="3"/>
      <c r="JWG223" s="3"/>
      <c r="JWH223" s="3"/>
      <c r="JWI223" s="3"/>
      <c r="JWJ223" s="3"/>
      <c r="JWK223" s="3"/>
      <c r="JWL223" s="3"/>
      <c r="JWM223" s="3"/>
      <c r="JWN223" s="3"/>
      <c r="JWO223" s="3"/>
      <c r="JWP223" s="3"/>
      <c r="JWQ223" s="3"/>
      <c r="JWR223" s="3"/>
      <c r="JWS223" s="3"/>
      <c r="JWT223" s="3"/>
      <c r="JWU223" s="3"/>
      <c r="JWV223" s="3"/>
      <c r="JWW223" s="3"/>
      <c r="JWX223" s="3"/>
      <c r="JWY223" s="3"/>
      <c r="JWZ223" s="3"/>
      <c r="JXA223" s="3"/>
      <c r="JXB223" s="3"/>
      <c r="JXC223" s="3"/>
      <c r="JXD223" s="3"/>
      <c r="JXE223" s="3"/>
      <c r="JXF223" s="3"/>
      <c r="JXG223" s="3"/>
      <c r="JXH223" s="3"/>
      <c r="JXI223" s="3"/>
      <c r="JXJ223" s="3"/>
      <c r="JXK223" s="3"/>
      <c r="JXL223" s="3"/>
      <c r="JXM223" s="3"/>
      <c r="JXN223" s="3"/>
      <c r="JXO223" s="3"/>
      <c r="JXP223" s="3"/>
      <c r="JXQ223" s="3"/>
      <c r="JXR223" s="3"/>
      <c r="JXS223" s="3"/>
      <c r="JXT223" s="3"/>
      <c r="JXU223" s="3"/>
      <c r="JXV223" s="3"/>
      <c r="JXW223" s="3"/>
      <c r="JXX223" s="3"/>
      <c r="JXY223" s="3"/>
      <c r="JXZ223" s="3"/>
      <c r="JYA223" s="3"/>
      <c r="JYB223" s="3"/>
      <c r="JYC223" s="3"/>
      <c r="JYD223" s="3"/>
      <c r="JYE223" s="3"/>
      <c r="JYF223" s="3"/>
      <c r="JYG223" s="3"/>
      <c r="JYH223" s="3"/>
      <c r="JYI223" s="3"/>
      <c r="JYJ223" s="3"/>
      <c r="JYK223" s="3"/>
      <c r="JYL223" s="3"/>
      <c r="JYM223" s="3"/>
      <c r="JYN223" s="3"/>
      <c r="JYO223" s="3"/>
      <c r="JYP223" s="3"/>
      <c r="JYQ223" s="3"/>
      <c r="JYR223" s="3"/>
      <c r="JYS223" s="3"/>
      <c r="JYT223" s="3"/>
      <c r="JYU223" s="3"/>
      <c r="JYV223" s="3"/>
      <c r="JYW223" s="3"/>
      <c r="JYX223" s="3"/>
      <c r="JYY223" s="3"/>
      <c r="JYZ223" s="3"/>
      <c r="JZA223" s="3"/>
      <c r="JZB223" s="3"/>
      <c r="JZC223" s="3"/>
      <c r="JZD223" s="3"/>
      <c r="JZE223" s="3"/>
      <c r="JZF223" s="3"/>
      <c r="JZG223" s="3"/>
      <c r="JZH223" s="3"/>
      <c r="JZI223" s="3"/>
      <c r="JZJ223" s="3"/>
      <c r="JZK223" s="3"/>
      <c r="JZL223" s="3"/>
      <c r="JZM223" s="3"/>
      <c r="JZN223" s="3"/>
      <c r="JZO223" s="3"/>
      <c r="JZP223" s="3"/>
      <c r="JZQ223" s="3"/>
      <c r="JZR223" s="3"/>
      <c r="JZS223" s="3"/>
      <c r="JZT223" s="3"/>
      <c r="JZU223" s="3"/>
      <c r="JZV223" s="3"/>
      <c r="JZW223" s="3"/>
      <c r="JZX223" s="3"/>
      <c r="JZY223" s="3"/>
      <c r="JZZ223" s="3"/>
      <c r="KAA223" s="3"/>
      <c r="KAB223" s="3"/>
      <c r="KAC223" s="3"/>
      <c r="KAD223" s="3"/>
      <c r="KAE223" s="3"/>
      <c r="KAF223" s="3"/>
      <c r="KAG223" s="3"/>
      <c r="KAH223" s="3"/>
      <c r="KAI223" s="3"/>
      <c r="KAJ223" s="3"/>
      <c r="KAK223" s="3"/>
      <c r="KAL223" s="3"/>
      <c r="KAM223" s="3"/>
      <c r="KAN223" s="3"/>
      <c r="KAO223" s="3"/>
      <c r="KAP223" s="3"/>
      <c r="KAQ223" s="3"/>
      <c r="KAR223" s="3"/>
      <c r="KAS223" s="3"/>
      <c r="KAT223" s="3"/>
      <c r="KAU223" s="3"/>
      <c r="KAV223" s="3"/>
      <c r="KAW223" s="3"/>
      <c r="KAX223" s="3"/>
      <c r="KAY223" s="3"/>
      <c r="KAZ223" s="3"/>
      <c r="KBA223" s="3"/>
      <c r="KBB223" s="3"/>
      <c r="KBC223" s="3"/>
      <c r="KBD223" s="3"/>
      <c r="KBE223" s="3"/>
      <c r="KBF223" s="3"/>
      <c r="KBG223" s="3"/>
      <c r="KBH223" s="3"/>
      <c r="KBI223" s="3"/>
      <c r="KBJ223" s="3"/>
      <c r="KBK223" s="3"/>
      <c r="KBL223" s="3"/>
      <c r="KBM223" s="3"/>
      <c r="KBN223" s="3"/>
      <c r="KBO223" s="3"/>
      <c r="KBP223" s="3"/>
      <c r="KBQ223" s="3"/>
      <c r="KBR223" s="3"/>
      <c r="KBS223" s="3"/>
      <c r="KBT223" s="3"/>
      <c r="KBU223" s="3"/>
      <c r="KBV223" s="3"/>
      <c r="KBW223" s="3"/>
      <c r="KBX223" s="3"/>
      <c r="KBY223" s="3"/>
      <c r="KBZ223" s="3"/>
      <c r="KCA223" s="3"/>
      <c r="KCB223" s="3"/>
      <c r="KCC223" s="3"/>
      <c r="KCD223" s="3"/>
      <c r="KCE223" s="3"/>
      <c r="KCF223" s="3"/>
      <c r="KCG223" s="3"/>
      <c r="KCH223" s="3"/>
      <c r="KCI223" s="3"/>
      <c r="KCJ223" s="3"/>
      <c r="KCK223" s="3"/>
      <c r="KCL223" s="3"/>
      <c r="KCM223" s="3"/>
      <c r="KCN223" s="3"/>
      <c r="KCO223" s="3"/>
      <c r="KCP223" s="3"/>
      <c r="KCQ223" s="3"/>
      <c r="KCR223" s="3"/>
      <c r="KCS223" s="3"/>
      <c r="KCT223" s="3"/>
      <c r="KCU223" s="3"/>
      <c r="KCV223" s="3"/>
      <c r="KCW223" s="3"/>
      <c r="KCX223" s="3"/>
      <c r="KCY223" s="3"/>
      <c r="KCZ223" s="3"/>
      <c r="KDA223" s="3"/>
      <c r="KDB223" s="3"/>
      <c r="KDC223" s="3"/>
      <c r="KDD223" s="3"/>
      <c r="KDE223" s="3"/>
      <c r="KDF223" s="3"/>
      <c r="KDG223" s="3"/>
      <c r="KDH223" s="3"/>
      <c r="KDI223" s="3"/>
      <c r="KDJ223" s="3"/>
      <c r="KDK223" s="3"/>
      <c r="KDL223" s="3"/>
      <c r="KDM223" s="3"/>
      <c r="KDN223" s="3"/>
      <c r="KDO223" s="3"/>
      <c r="KDP223" s="3"/>
      <c r="KDQ223" s="3"/>
      <c r="KDR223" s="3"/>
      <c r="KDS223" s="3"/>
      <c r="KDT223" s="3"/>
      <c r="KDU223" s="3"/>
      <c r="KDV223" s="3"/>
      <c r="KDW223" s="3"/>
      <c r="KDX223" s="3"/>
      <c r="KDY223" s="3"/>
      <c r="KDZ223" s="3"/>
      <c r="KEA223" s="3"/>
      <c r="KEB223" s="3"/>
      <c r="KEC223" s="3"/>
      <c r="KED223" s="3"/>
      <c r="KEE223" s="3"/>
      <c r="KEF223" s="3"/>
      <c r="KEG223" s="3"/>
      <c r="KEH223" s="3"/>
      <c r="KEI223" s="3"/>
      <c r="KEJ223" s="3"/>
      <c r="KEK223" s="3"/>
      <c r="KEL223" s="3"/>
      <c r="KEM223" s="3"/>
      <c r="KEN223" s="3"/>
      <c r="KEO223" s="3"/>
      <c r="KEP223" s="3"/>
      <c r="KEQ223" s="3"/>
      <c r="KER223" s="3"/>
      <c r="KES223" s="3"/>
      <c r="KET223" s="3"/>
      <c r="KEU223" s="3"/>
      <c r="KEV223" s="3"/>
      <c r="KEW223" s="3"/>
      <c r="KEX223" s="3"/>
      <c r="KEY223" s="3"/>
      <c r="KEZ223" s="3"/>
      <c r="KFA223" s="3"/>
      <c r="KFB223" s="3"/>
      <c r="KFC223" s="3"/>
      <c r="KFD223" s="3"/>
      <c r="KFE223" s="3"/>
      <c r="KFF223" s="3"/>
      <c r="KFG223" s="3"/>
      <c r="KFH223" s="3"/>
      <c r="KFI223" s="3"/>
      <c r="KFJ223" s="3"/>
      <c r="KFK223" s="3"/>
      <c r="KFL223" s="3"/>
      <c r="KFM223" s="3"/>
      <c r="KFN223" s="3"/>
      <c r="KFO223" s="3"/>
      <c r="KFP223" s="3"/>
      <c r="KFQ223" s="3"/>
      <c r="KFR223" s="3"/>
      <c r="KFS223" s="3"/>
      <c r="KFT223" s="3"/>
      <c r="KFU223" s="3"/>
      <c r="KFV223" s="3"/>
      <c r="KFW223" s="3"/>
      <c r="KFX223" s="3"/>
      <c r="KFY223" s="3"/>
      <c r="KFZ223" s="3"/>
      <c r="KGA223" s="3"/>
      <c r="KGB223" s="3"/>
      <c r="KGC223" s="3"/>
      <c r="KGD223" s="3"/>
      <c r="KGE223" s="3"/>
      <c r="KGF223" s="3"/>
      <c r="KGG223" s="3"/>
      <c r="KGH223" s="3"/>
      <c r="KGI223" s="3"/>
      <c r="KGJ223" s="3"/>
      <c r="KGK223" s="3"/>
      <c r="KGL223" s="3"/>
      <c r="KGM223" s="3"/>
      <c r="KGN223" s="3"/>
      <c r="KGO223" s="3"/>
      <c r="KGP223" s="3"/>
      <c r="KGQ223" s="3"/>
      <c r="KGR223" s="3"/>
      <c r="KGS223" s="3"/>
      <c r="KGT223" s="3"/>
      <c r="KGU223" s="3"/>
      <c r="KGV223" s="3"/>
      <c r="KGW223" s="3"/>
      <c r="KGX223" s="3"/>
      <c r="KGY223" s="3"/>
      <c r="KGZ223" s="3"/>
      <c r="KHA223" s="3"/>
      <c r="KHB223" s="3"/>
      <c r="KHC223" s="3"/>
      <c r="KHD223" s="3"/>
      <c r="KHE223" s="3"/>
      <c r="KHF223" s="3"/>
      <c r="KHG223" s="3"/>
      <c r="KHH223" s="3"/>
      <c r="KHI223" s="3"/>
      <c r="KHJ223" s="3"/>
      <c r="KHK223" s="3"/>
      <c r="KHL223" s="3"/>
      <c r="KHM223" s="3"/>
      <c r="KHN223" s="3"/>
      <c r="KHO223" s="3"/>
      <c r="KHP223" s="3"/>
      <c r="KHQ223" s="3"/>
      <c r="KHR223" s="3"/>
      <c r="KHS223" s="3"/>
      <c r="KHT223" s="3"/>
      <c r="KHU223" s="3"/>
      <c r="KHV223" s="3"/>
      <c r="KHW223" s="3"/>
      <c r="KHX223" s="3"/>
      <c r="KHY223" s="3"/>
      <c r="KHZ223" s="3"/>
      <c r="KIA223" s="3"/>
      <c r="KIB223" s="3"/>
      <c r="KIC223" s="3"/>
      <c r="KID223" s="3"/>
      <c r="KIE223" s="3"/>
      <c r="KIF223" s="3"/>
      <c r="KIG223" s="3"/>
      <c r="KIH223" s="3"/>
      <c r="KII223" s="3"/>
      <c r="KIJ223" s="3"/>
      <c r="KIK223" s="3"/>
      <c r="KIL223" s="3"/>
      <c r="KIM223" s="3"/>
      <c r="KIN223" s="3"/>
      <c r="KIO223" s="3"/>
      <c r="KIP223" s="3"/>
      <c r="KIQ223" s="3"/>
      <c r="KIR223" s="3"/>
      <c r="KIS223" s="3"/>
      <c r="KIT223" s="3"/>
      <c r="KIU223" s="3"/>
      <c r="KIV223" s="3"/>
      <c r="KIW223" s="3"/>
      <c r="KIX223" s="3"/>
      <c r="KIY223" s="3"/>
      <c r="KIZ223" s="3"/>
      <c r="KJA223" s="3"/>
      <c r="KJB223" s="3"/>
      <c r="KJC223" s="3"/>
      <c r="KJD223" s="3"/>
      <c r="KJE223" s="3"/>
      <c r="KJF223" s="3"/>
      <c r="KJG223" s="3"/>
      <c r="KJH223" s="3"/>
      <c r="KJI223" s="3"/>
      <c r="KJJ223" s="3"/>
      <c r="KJK223" s="3"/>
      <c r="KJL223" s="3"/>
      <c r="KJM223" s="3"/>
      <c r="KJN223" s="3"/>
      <c r="KJO223" s="3"/>
      <c r="KJP223" s="3"/>
      <c r="KJQ223" s="3"/>
      <c r="KJR223" s="3"/>
      <c r="KJS223" s="3"/>
      <c r="KJT223" s="3"/>
      <c r="KJU223" s="3"/>
      <c r="KJV223" s="3"/>
      <c r="KJW223" s="3"/>
      <c r="KJX223" s="3"/>
      <c r="KJY223" s="3"/>
      <c r="KJZ223" s="3"/>
      <c r="KKA223" s="3"/>
      <c r="KKB223" s="3"/>
      <c r="KKC223" s="3"/>
      <c r="KKD223" s="3"/>
      <c r="KKE223" s="3"/>
      <c r="KKF223" s="3"/>
      <c r="KKG223" s="3"/>
      <c r="KKH223" s="3"/>
      <c r="KKI223" s="3"/>
      <c r="KKJ223" s="3"/>
      <c r="KKK223" s="3"/>
      <c r="KKL223" s="3"/>
      <c r="KKM223" s="3"/>
      <c r="KKN223" s="3"/>
      <c r="KKO223" s="3"/>
      <c r="KKP223" s="3"/>
      <c r="KKQ223" s="3"/>
      <c r="KKR223" s="3"/>
      <c r="KKS223" s="3"/>
      <c r="KKT223" s="3"/>
      <c r="KKU223" s="3"/>
      <c r="KKV223" s="3"/>
      <c r="KKW223" s="3"/>
      <c r="KKX223" s="3"/>
      <c r="KKY223" s="3"/>
      <c r="KKZ223" s="3"/>
      <c r="KLA223" s="3"/>
      <c r="KLB223" s="3"/>
      <c r="KLC223" s="3"/>
      <c r="KLD223" s="3"/>
      <c r="KLE223" s="3"/>
      <c r="KLF223" s="3"/>
      <c r="KLG223" s="3"/>
      <c r="KLH223" s="3"/>
      <c r="KLI223" s="3"/>
      <c r="KLJ223" s="3"/>
      <c r="KLK223" s="3"/>
      <c r="KLL223" s="3"/>
      <c r="KLM223" s="3"/>
      <c r="KLN223" s="3"/>
      <c r="KLO223" s="3"/>
      <c r="KLP223" s="3"/>
      <c r="KLQ223" s="3"/>
      <c r="KLR223" s="3"/>
      <c r="KLS223" s="3"/>
      <c r="KLT223" s="3"/>
      <c r="KLU223" s="3"/>
      <c r="KLV223" s="3"/>
      <c r="KLW223" s="3"/>
      <c r="KLX223" s="3"/>
      <c r="KLY223" s="3"/>
      <c r="KLZ223" s="3"/>
      <c r="KMA223" s="3"/>
      <c r="KMB223" s="3"/>
      <c r="KMC223" s="3"/>
      <c r="KMD223" s="3"/>
      <c r="KME223" s="3"/>
      <c r="KMF223" s="3"/>
      <c r="KMG223" s="3"/>
      <c r="KMH223" s="3"/>
      <c r="KMI223" s="3"/>
      <c r="KMJ223" s="3"/>
      <c r="KMK223" s="3"/>
      <c r="KML223" s="3"/>
      <c r="KMM223" s="3"/>
      <c r="KMN223" s="3"/>
      <c r="KMO223" s="3"/>
      <c r="KMP223" s="3"/>
      <c r="KMQ223" s="3"/>
      <c r="KMR223" s="3"/>
      <c r="KMS223" s="3"/>
      <c r="KMT223" s="3"/>
      <c r="KMU223" s="3"/>
      <c r="KMV223" s="3"/>
      <c r="KMW223" s="3"/>
      <c r="KMX223" s="3"/>
      <c r="KMY223" s="3"/>
      <c r="KMZ223" s="3"/>
      <c r="KNA223" s="3"/>
      <c r="KNB223" s="3"/>
      <c r="KNC223" s="3"/>
      <c r="KND223" s="3"/>
      <c r="KNE223" s="3"/>
      <c r="KNF223" s="3"/>
      <c r="KNG223" s="3"/>
      <c r="KNH223" s="3"/>
      <c r="KNI223" s="3"/>
      <c r="KNJ223" s="3"/>
      <c r="KNK223" s="3"/>
      <c r="KNL223" s="3"/>
      <c r="KNM223" s="3"/>
      <c r="KNN223" s="3"/>
      <c r="KNO223" s="3"/>
      <c r="KNP223" s="3"/>
      <c r="KNQ223" s="3"/>
      <c r="KNR223" s="3"/>
      <c r="KNS223" s="3"/>
      <c r="KNT223" s="3"/>
      <c r="KNU223" s="3"/>
      <c r="KNV223" s="3"/>
      <c r="KNW223" s="3"/>
      <c r="KNX223" s="3"/>
      <c r="KNY223" s="3"/>
      <c r="KNZ223" s="3"/>
      <c r="KOA223" s="3"/>
      <c r="KOB223" s="3"/>
      <c r="KOC223" s="3"/>
      <c r="KOD223" s="3"/>
      <c r="KOE223" s="3"/>
      <c r="KOF223" s="3"/>
      <c r="KOG223" s="3"/>
      <c r="KOH223" s="3"/>
      <c r="KOI223" s="3"/>
      <c r="KOJ223" s="3"/>
      <c r="KOK223" s="3"/>
      <c r="KOL223" s="3"/>
      <c r="KOM223" s="3"/>
      <c r="KON223" s="3"/>
      <c r="KOO223" s="3"/>
      <c r="KOP223" s="3"/>
      <c r="KOQ223" s="3"/>
      <c r="KOR223" s="3"/>
      <c r="KOS223" s="3"/>
      <c r="KOT223" s="3"/>
      <c r="KOU223" s="3"/>
      <c r="KOV223" s="3"/>
      <c r="KOW223" s="3"/>
      <c r="KOX223" s="3"/>
      <c r="KOY223" s="3"/>
      <c r="KOZ223" s="3"/>
      <c r="KPA223" s="3"/>
      <c r="KPB223" s="3"/>
      <c r="KPC223" s="3"/>
      <c r="KPD223" s="3"/>
      <c r="KPE223" s="3"/>
      <c r="KPF223" s="3"/>
      <c r="KPG223" s="3"/>
      <c r="KPH223" s="3"/>
      <c r="KPI223" s="3"/>
      <c r="KPJ223" s="3"/>
      <c r="KPK223" s="3"/>
      <c r="KPL223" s="3"/>
      <c r="KPM223" s="3"/>
      <c r="KPN223" s="3"/>
      <c r="KPO223" s="3"/>
      <c r="KPP223" s="3"/>
      <c r="KPQ223" s="3"/>
      <c r="KPR223" s="3"/>
      <c r="KPS223" s="3"/>
      <c r="KPT223" s="3"/>
      <c r="KPU223" s="3"/>
      <c r="KPV223" s="3"/>
      <c r="KPW223" s="3"/>
      <c r="KPX223" s="3"/>
      <c r="KPY223" s="3"/>
      <c r="KPZ223" s="3"/>
      <c r="KQA223" s="3"/>
      <c r="KQB223" s="3"/>
      <c r="KQC223" s="3"/>
      <c r="KQD223" s="3"/>
      <c r="KQE223" s="3"/>
      <c r="KQF223" s="3"/>
      <c r="KQG223" s="3"/>
      <c r="KQH223" s="3"/>
      <c r="KQI223" s="3"/>
      <c r="KQJ223" s="3"/>
      <c r="KQK223" s="3"/>
      <c r="KQL223" s="3"/>
      <c r="KQM223" s="3"/>
      <c r="KQN223" s="3"/>
      <c r="KQO223" s="3"/>
      <c r="KQP223" s="3"/>
      <c r="KQQ223" s="3"/>
      <c r="KQR223" s="3"/>
      <c r="KQS223" s="3"/>
      <c r="KQT223" s="3"/>
      <c r="KQU223" s="3"/>
      <c r="KQV223" s="3"/>
      <c r="KQW223" s="3"/>
      <c r="KQX223" s="3"/>
      <c r="KQY223" s="3"/>
      <c r="KQZ223" s="3"/>
      <c r="KRA223" s="3"/>
      <c r="KRB223" s="3"/>
      <c r="KRC223" s="3"/>
      <c r="KRD223" s="3"/>
      <c r="KRE223" s="3"/>
      <c r="KRF223" s="3"/>
      <c r="KRG223" s="3"/>
      <c r="KRH223" s="3"/>
      <c r="KRI223" s="3"/>
      <c r="KRJ223" s="3"/>
      <c r="KRK223" s="3"/>
      <c r="KRL223" s="3"/>
      <c r="KRM223" s="3"/>
      <c r="KRN223" s="3"/>
      <c r="KRO223" s="3"/>
      <c r="KRP223" s="3"/>
      <c r="KRQ223" s="3"/>
      <c r="KRR223" s="3"/>
      <c r="KRS223" s="3"/>
      <c r="KRT223" s="3"/>
      <c r="KRU223" s="3"/>
      <c r="KRV223" s="3"/>
      <c r="KRW223" s="3"/>
      <c r="KRX223" s="3"/>
      <c r="KRY223" s="3"/>
      <c r="KRZ223" s="3"/>
      <c r="KSA223" s="3"/>
      <c r="KSB223" s="3"/>
      <c r="KSC223" s="3"/>
      <c r="KSD223" s="3"/>
      <c r="KSE223" s="3"/>
      <c r="KSF223" s="3"/>
      <c r="KSG223" s="3"/>
      <c r="KSH223" s="3"/>
      <c r="KSI223" s="3"/>
      <c r="KSJ223" s="3"/>
      <c r="KSK223" s="3"/>
      <c r="KSL223" s="3"/>
      <c r="KSM223" s="3"/>
      <c r="KSN223" s="3"/>
      <c r="KSO223" s="3"/>
      <c r="KSP223" s="3"/>
      <c r="KSQ223" s="3"/>
      <c r="KSR223" s="3"/>
      <c r="KSS223" s="3"/>
      <c r="KST223" s="3"/>
      <c r="KSU223" s="3"/>
      <c r="KSV223" s="3"/>
      <c r="KSW223" s="3"/>
      <c r="KSX223" s="3"/>
      <c r="KSY223" s="3"/>
      <c r="KSZ223" s="3"/>
      <c r="KTA223" s="3"/>
      <c r="KTB223" s="3"/>
      <c r="KTC223" s="3"/>
      <c r="KTD223" s="3"/>
      <c r="KTE223" s="3"/>
      <c r="KTF223" s="3"/>
      <c r="KTG223" s="3"/>
      <c r="KTH223" s="3"/>
      <c r="KTI223" s="3"/>
      <c r="KTJ223" s="3"/>
      <c r="KTK223" s="3"/>
      <c r="KTL223" s="3"/>
      <c r="KTM223" s="3"/>
      <c r="KTN223" s="3"/>
      <c r="KTO223" s="3"/>
      <c r="KTP223" s="3"/>
      <c r="KTQ223" s="3"/>
      <c r="KTR223" s="3"/>
      <c r="KTS223" s="3"/>
      <c r="KTT223" s="3"/>
      <c r="KTU223" s="3"/>
      <c r="KTV223" s="3"/>
      <c r="KTW223" s="3"/>
      <c r="KTX223" s="3"/>
      <c r="KTY223" s="3"/>
      <c r="KTZ223" s="3"/>
      <c r="KUA223" s="3"/>
      <c r="KUB223" s="3"/>
      <c r="KUC223" s="3"/>
      <c r="KUD223" s="3"/>
      <c r="KUE223" s="3"/>
      <c r="KUF223" s="3"/>
      <c r="KUG223" s="3"/>
      <c r="KUH223" s="3"/>
      <c r="KUI223" s="3"/>
      <c r="KUJ223" s="3"/>
      <c r="KUK223" s="3"/>
      <c r="KUL223" s="3"/>
      <c r="KUM223" s="3"/>
      <c r="KUN223" s="3"/>
      <c r="KUO223" s="3"/>
      <c r="KUP223" s="3"/>
      <c r="KUQ223" s="3"/>
      <c r="KUR223" s="3"/>
      <c r="KUS223" s="3"/>
      <c r="KUT223" s="3"/>
      <c r="KUU223" s="3"/>
      <c r="KUV223" s="3"/>
      <c r="KUW223" s="3"/>
      <c r="KUX223" s="3"/>
      <c r="KUY223" s="3"/>
      <c r="KUZ223" s="3"/>
      <c r="KVA223" s="3"/>
      <c r="KVB223" s="3"/>
      <c r="KVC223" s="3"/>
      <c r="KVD223" s="3"/>
      <c r="KVE223" s="3"/>
      <c r="KVF223" s="3"/>
      <c r="KVG223" s="3"/>
      <c r="KVH223" s="3"/>
      <c r="KVI223" s="3"/>
      <c r="KVJ223" s="3"/>
      <c r="KVK223" s="3"/>
      <c r="KVL223" s="3"/>
      <c r="KVM223" s="3"/>
      <c r="KVN223" s="3"/>
      <c r="KVO223" s="3"/>
      <c r="KVP223" s="3"/>
      <c r="KVQ223" s="3"/>
      <c r="KVR223" s="3"/>
      <c r="KVS223" s="3"/>
      <c r="KVT223" s="3"/>
      <c r="KVU223" s="3"/>
      <c r="KVV223" s="3"/>
      <c r="KVW223" s="3"/>
      <c r="KVX223" s="3"/>
      <c r="KVY223" s="3"/>
      <c r="KVZ223" s="3"/>
      <c r="KWA223" s="3"/>
      <c r="KWB223" s="3"/>
      <c r="KWC223" s="3"/>
      <c r="KWD223" s="3"/>
      <c r="KWE223" s="3"/>
      <c r="KWF223" s="3"/>
      <c r="KWG223" s="3"/>
      <c r="KWH223" s="3"/>
      <c r="KWI223" s="3"/>
      <c r="KWJ223" s="3"/>
      <c r="KWK223" s="3"/>
      <c r="KWL223" s="3"/>
      <c r="KWM223" s="3"/>
      <c r="KWN223" s="3"/>
      <c r="KWO223" s="3"/>
      <c r="KWP223" s="3"/>
      <c r="KWQ223" s="3"/>
      <c r="KWR223" s="3"/>
      <c r="KWS223" s="3"/>
      <c r="KWT223" s="3"/>
      <c r="KWU223" s="3"/>
      <c r="KWV223" s="3"/>
      <c r="KWW223" s="3"/>
      <c r="KWX223" s="3"/>
      <c r="KWY223" s="3"/>
      <c r="KWZ223" s="3"/>
      <c r="KXA223" s="3"/>
      <c r="KXB223" s="3"/>
      <c r="KXC223" s="3"/>
      <c r="KXD223" s="3"/>
      <c r="KXE223" s="3"/>
      <c r="KXF223" s="3"/>
      <c r="KXG223" s="3"/>
      <c r="KXH223" s="3"/>
      <c r="KXI223" s="3"/>
      <c r="KXJ223" s="3"/>
      <c r="KXK223" s="3"/>
      <c r="KXL223" s="3"/>
      <c r="KXM223" s="3"/>
      <c r="KXN223" s="3"/>
      <c r="KXO223" s="3"/>
      <c r="KXP223" s="3"/>
      <c r="KXQ223" s="3"/>
      <c r="KXR223" s="3"/>
      <c r="KXS223" s="3"/>
      <c r="KXT223" s="3"/>
      <c r="KXU223" s="3"/>
      <c r="KXV223" s="3"/>
      <c r="KXW223" s="3"/>
      <c r="KXX223" s="3"/>
      <c r="KXY223" s="3"/>
      <c r="KXZ223" s="3"/>
      <c r="KYA223" s="3"/>
      <c r="KYB223" s="3"/>
      <c r="KYC223" s="3"/>
      <c r="KYD223" s="3"/>
      <c r="KYE223" s="3"/>
      <c r="KYF223" s="3"/>
      <c r="KYG223" s="3"/>
      <c r="KYH223" s="3"/>
      <c r="KYI223" s="3"/>
      <c r="KYJ223" s="3"/>
      <c r="KYK223" s="3"/>
      <c r="KYL223" s="3"/>
      <c r="KYM223" s="3"/>
      <c r="KYN223" s="3"/>
      <c r="KYO223" s="3"/>
      <c r="KYP223" s="3"/>
      <c r="KYQ223" s="3"/>
      <c r="KYR223" s="3"/>
      <c r="KYS223" s="3"/>
      <c r="KYT223" s="3"/>
      <c r="KYU223" s="3"/>
      <c r="KYV223" s="3"/>
      <c r="KYW223" s="3"/>
      <c r="KYX223" s="3"/>
      <c r="KYY223" s="3"/>
      <c r="KYZ223" s="3"/>
      <c r="KZA223" s="3"/>
      <c r="KZB223" s="3"/>
      <c r="KZC223" s="3"/>
      <c r="KZD223" s="3"/>
      <c r="KZE223" s="3"/>
      <c r="KZF223" s="3"/>
      <c r="KZG223" s="3"/>
      <c r="KZH223" s="3"/>
      <c r="KZI223" s="3"/>
      <c r="KZJ223" s="3"/>
      <c r="KZK223" s="3"/>
      <c r="KZL223" s="3"/>
      <c r="KZM223" s="3"/>
      <c r="KZN223" s="3"/>
      <c r="KZO223" s="3"/>
      <c r="KZP223" s="3"/>
      <c r="KZQ223" s="3"/>
      <c r="KZR223" s="3"/>
      <c r="KZS223" s="3"/>
      <c r="KZT223" s="3"/>
      <c r="KZU223" s="3"/>
      <c r="KZV223" s="3"/>
      <c r="KZW223" s="3"/>
      <c r="KZX223" s="3"/>
      <c r="KZY223" s="3"/>
      <c r="KZZ223" s="3"/>
      <c r="LAA223" s="3"/>
      <c r="LAB223" s="3"/>
      <c r="LAC223" s="3"/>
      <c r="LAD223" s="3"/>
      <c r="LAE223" s="3"/>
      <c r="LAF223" s="3"/>
      <c r="LAG223" s="3"/>
      <c r="LAH223" s="3"/>
      <c r="LAI223" s="3"/>
      <c r="LAJ223" s="3"/>
      <c r="LAK223" s="3"/>
      <c r="LAL223" s="3"/>
      <c r="LAM223" s="3"/>
      <c r="LAN223" s="3"/>
      <c r="LAO223" s="3"/>
      <c r="LAP223" s="3"/>
      <c r="LAQ223" s="3"/>
      <c r="LAR223" s="3"/>
      <c r="LAS223" s="3"/>
      <c r="LAT223" s="3"/>
      <c r="LAU223" s="3"/>
      <c r="LAV223" s="3"/>
      <c r="LAW223" s="3"/>
      <c r="LAX223" s="3"/>
      <c r="LAY223" s="3"/>
      <c r="LAZ223" s="3"/>
      <c r="LBA223" s="3"/>
      <c r="LBB223" s="3"/>
      <c r="LBC223" s="3"/>
      <c r="LBD223" s="3"/>
      <c r="LBE223" s="3"/>
      <c r="LBF223" s="3"/>
      <c r="LBG223" s="3"/>
      <c r="LBH223" s="3"/>
      <c r="LBI223" s="3"/>
      <c r="LBJ223" s="3"/>
      <c r="LBK223" s="3"/>
      <c r="LBL223" s="3"/>
      <c r="LBM223" s="3"/>
      <c r="LBN223" s="3"/>
      <c r="LBO223" s="3"/>
      <c r="LBP223" s="3"/>
      <c r="LBQ223" s="3"/>
      <c r="LBR223" s="3"/>
      <c r="LBS223" s="3"/>
      <c r="LBT223" s="3"/>
      <c r="LBU223" s="3"/>
      <c r="LBV223" s="3"/>
      <c r="LBW223" s="3"/>
      <c r="LBX223" s="3"/>
      <c r="LBY223" s="3"/>
      <c r="LBZ223" s="3"/>
      <c r="LCA223" s="3"/>
      <c r="LCB223" s="3"/>
      <c r="LCC223" s="3"/>
      <c r="LCD223" s="3"/>
      <c r="LCE223" s="3"/>
      <c r="LCF223" s="3"/>
      <c r="LCG223" s="3"/>
      <c r="LCH223" s="3"/>
      <c r="LCI223" s="3"/>
      <c r="LCJ223" s="3"/>
      <c r="LCK223" s="3"/>
      <c r="LCL223" s="3"/>
      <c r="LCM223" s="3"/>
      <c r="LCN223" s="3"/>
      <c r="LCO223" s="3"/>
      <c r="LCP223" s="3"/>
      <c r="LCQ223" s="3"/>
      <c r="LCR223" s="3"/>
      <c r="LCS223" s="3"/>
      <c r="LCT223" s="3"/>
      <c r="LCU223" s="3"/>
      <c r="LCV223" s="3"/>
      <c r="LCW223" s="3"/>
      <c r="LCX223" s="3"/>
      <c r="LCY223" s="3"/>
      <c r="LCZ223" s="3"/>
      <c r="LDA223" s="3"/>
      <c r="LDB223" s="3"/>
      <c r="LDC223" s="3"/>
      <c r="LDD223" s="3"/>
      <c r="LDE223" s="3"/>
      <c r="LDF223" s="3"/>
      <c r="LDG223" s="3"/>
      <c r="LDH223" s="3"/>
      <c r="LDI223" s="3"/>
      <c r="LDJ223" s="3"/>
      <c r="LDK223" s="3"/>
      <c r="LDL223" s="3"/>
      <c r="LDM223" s="3"/>
      <c r="LDN223" s="3"/>
      <c r="LDO223" s="3"/>
      <c r="LDP223" s="3"/>
      <c r="LDQ223" s="3"/>
      <c r="LDR223" s="3"/>
      <c r="LDS223" s="3"/>
      <c r="LDT223" s="3"/>
      <c r="LDU223" s="3"/>
      <c r="LDV223" s="3"/>
      <c r="LDW223" s="3"/>
      <c r="LDX223" s="3"/>
      <c r="LDY223" s="3"/>
      <c r="LDZ223" s="3"/>
      <c r="LEA223" s="3"/>
      <c r="LEB223" s="3"/>
      <c r="LEC223" s="3"/>
      <c r="LED223" s="3"/>
      <c r="LEE223" s="3"/>
      <c r="LEF223" s="3"/>
      <c r="LEG223" s="3"/>
      <c r="LEH223" s="3"/>
      <c r="LEI223" s="3"/>
      <c r="LEJ223" s="3"/>
      <c r="LEK223" s="3"/>
      <c r="LEL223" s="3"/>
      <c r="LEM223" s="3"/>
      <c r="LEN223" s="3"/>
      <c r="LEO223" s="3"/>
      <c r="LEP223" s="3"/>
      <c r="LEQ223" s="3"/>
      <c r="LER223" s="3"/>
      <c r="LES223" s="3"/>
      <c r="LET223" s="3"/>
      <c r="LEU223" s="3"/>
      <c r="LEV223" s="3"/>
      <c r="LEW223" s="3"/>
      <c r="LEX223" s="3"/>
      <c r="LEY223" s="3"/>
      <c r="LEZ223" s="3"/>
      <c r="LFA223" s="3"/>
      <c r="LFB223" s="3"/>
      <c r="LFC223" s="3"/>
      <c r="LFD223" s="3"/>
      <c r="LFE223" s="3"/>
      <c r="LFF223" s="3"/>
      <c r="LFG223" s="3"/>
      <c r="LFH223" s="3"/>
      <c r="LFI223" s="3"/>
      <c r="LFJ223" s="3"/>
      <c r="LFK223" s="3"/>
      <c r="LFL223" s="3"/>
      <c r="LFM223" s="3"/>
      <c r="LFN223" s="3"/>
      <c r="LFO223" s="3"/>
      <c r="LFP223" s="3"/>
      <c r="LFQ223" s="3"/>
      <c r="LFR223" s="3"/>
      <c r="LFS223" s="3"/>
      <c r="LFT223" s="3"/>
      <c r="LFU223" s="3"/>
      <c r="LFV223" s="3"/>
      <c r="LFW223" s="3"/>
      <c r="LFX223" s="3"/>
      <c r="LFY223" s="3"/>
      <c r="LFZ223" s="3"/>
      <c r="LGA223" s="3"/>
      <c r="LGB223" s="3"/>
      <c r="LGC223" s="3"/>
      <c r="LGD223" s="3"/>
      <c r="LGE223" s="3"/>
      <c r="LGF223" s="3"/>
      <c r="LGG223" s="3"/>
      <c r="LGH223" s="3"/>
      <c r="LGI223" s="3"/>
      <c r="LGJ223" s="3"/>
      <c r="LGK223" s="3"/>
      <c r="LGL223" s="3"/>
      <c r="LGM223" s="3"/>
      <c r="LGN223" s="3"/>
      <c r="LGO223" s="3"/>
      <c r="LGP223" s="3"/>
      <c r="LGQ223" s="3"/>
      <c r="LGR223" s="3"/>
      <c r="LGS223" s="3"/>
      <c r="LGT223" s="3"/>
      <c r="LGU223" s="3"/>
      <c r="LGV223" s="3"/>
      <c r="LGW223" s="3"/>
      <c r="LGX223" s="3"/>
      <c r="LGY223" s="3"/>
      <c r="LGZ223" s="3"/>
      <c r="LHA223" s="3"/>
      <c r="LHB223" s="3"/>
      <c r="LHC223" s="3"/>
      <c r="LHD223" s="3"/>
      <c r="LHE223" s="3"/>
      <c r="LHF223" s="3"/>
      <c r="LHG223" s="3"/>
      <c r="LHH223" s="3"/>
      <c r="LHI223" s="3"/>
      <c r="LHJ223" s="3"/>
      <c r="LHK223" s="3"/>
      <c r="LHL223" s="3"/>
      <c r="LHM223" s="3"/>
      <c r="LHN223" s="3"/>
      <c r="LHO223" s="3"/>
      <c r="LHP223" s="3"/>
      <c r="LHQ223" s="3"/>
      <c r="LHR223" s="3"/>
      <c r="LHS223" s="3"/>
      <c r="LHT223" s="3"/>
      <c r="LHU223" s="3"/>
      <c r="LHV223" s="3"/>
      <c r="LHW223" s="3"/>
      <c r="LHX223" s="3"/>
      <c r="LHY223" s="3"/>
      <c r="LHZ223" s="3"/>
      <c r="LIA223" s="3"/>
      <c r="LIB223" s="3"/>
      <c r="LIC223" s="3"/>
      <c r="LID223" s="3"/>
      <c r="LIE223" s="3"/>
      <c r="LIF223" s="3"/>
      <c r="LIG223" s="3"/>
      <c r="LIH223" s="3"/>
      <c r="LII223" s="3"/>
      <c r="LIJ223" s="3"/>
      <c r="LIK223" s="3"/>
      <c r="LIL223" s="3"/>
      <c r="LIM223" s="3"/>
      <c r="LIN223" s="3"/>
      <c r="LIO223" s="3"/>
      <c r="LIP223" s="3"/>
      <c r="LIQ223" s="3"/>
      <c r="LIR223" s="3"/>
      <c r="LIS223" s="3"/>
      <c r="LIT223" s="3"/>
      <c r="LIU223" s="3"/>
      <c r="LIV223" s="3"/>
      <c r="LIW223" s="3"/>
      <c r="LIX223" s="3"/>
      <c r="LIY223" s="3"/>
      <c r="LIZ223" s="3"/>
      <c r="LJA223" s="3"/>
      <c r="LJB223" s="3"/>
      <c r="LJC223" s="3"/>
      <c r="LJD223" s="3"/>
      <c r="LJE223" s="3"/>
      <c r="LJF223" s="3"/>
      <c r="LJG223" s="3"/>
      <c r="LJH223" s="3"/>
      <c r="LJI223" s="3"/>
      <c r="LJJ223" s="3"/>
      <c r="LJK223" s="3"/>
      <c r="LJL223" s="3"/>
      <c r="LJM223" s="3"/>
      <c r="LJN223" s="3"/>
      <c r="LJO223" s="3"/>
      <c r="LJP223" s="3"/>
      <c r="LJQ223" s="3"/>
      <c r="LJR223" s="3"/>
      <c r="LJS223" s="3"/>
      <c r="LJT223" s="3"/>
      <c r="LJU223" s="3"/>
      <c r="LJV223" s="3"/>
      <c r="LJW223" s="3"/>
      <c r="LJX223" s="3"/>
      <c r="LJY223" s="3"/>
      <c r="LJZ223" s="3"/>
      <c r="LKA223" s="3"/>
      <c r="LKB223" s="3"/>
      <c r="LKC223" s="3"/>
      <c r="LKD223" s="3"/>
      <c r="LKE223" s="3"/>
      <c r="LKF223" s="3"/>
      <c r="LKG223" s="3"/>
      <c r="LKH223" s="3"/>
      <c r="LKI223" s="3"/>
      <c r="LKJ223" s="3"/>
      <c r="LKK223" s="3"/>
      <c r="LKL223" s="3"/>
      <c r="LKM223" s="3"/>
      <c r="LKN223" s="3"/>
      <c r="LKO223" s="3"/>
      <c r="LKP223" s="3"/>
      <c r="LKQ223" s="3"/>
      <c r="LKR223" s="3"/>
      <c r="LKS223" s="3"/>
      <c r="LKT223" s="3"/>
      <c r="LKU223" s="3"/>
      <c r="LKV223" s="3"/>
      <c r="LKW223" s="3"/>
      <c r="LKX223" s="3"/>
      <c r="LKY223" s="3"/>
      <c r="LKZ223" s="3"/>
      <c r="LLA223" s="3"/>
      <c r="LLB223" s="3"/>
      <c r="LLC223" s="3"/>
      <c r="LLD223" s="3"/>
      <c r="LLE223" s="3"/>
      <c r="LLF223" s="3"/>
      <c r="LLG223" s="3"/>
      <c r="LLH223" s="3"/>
      <c r="LLI223" s="3"/>
      <c r="LLJ223" s="3"/>
      <c r="LLK223" s="3"/>
      <c r="LLL223" s="3"/>
      <c r="LLM223" s="3"/>
      <c r="LLN223" s="3"/>
      <c r="LLO223" s="3"/>
      <c r="LLP223" s="3"/>
      <c r="LLQ223" s="3"/>
      <c r="LLR223" s="3"/>
      <c r="LLS223" s="3"/>
      <c r="LLT223" s="3"/>
      <c r="LLU223" s="3"/>
      <c r="LLV223" s="3"/>
      <c r="LLW223" s="3"/>
      <c r="LLX223" s="3"/>
      <c r="LLY223" s="3"/>
      <c r="LLZ223" s="3"/>
      <c r="LMA223" s="3"/>
      <c r="LMB223" s="3"/>
      <c r="LMC223" s="3"/>
      <c r="LMD223" s="3"/>
      <c r="LME223" s="3"/>
      <c r="LMF223" s="3"/>
      <c r="LMG223" s="3"/>
      <c r="LMH223" s="3"/>
      <c r="LMI223" s="3"/>
      <c r="LMJ223" s="3"/>
      <c r="LMK223" s="3"/>
      <c r="LML223" s="3"/>
      <c r="LMM223" s="3"/>
      <c r="LMN223" s="3"/>
      <c r="LMO223" s="3"/>
      <c r="LMP223" s="3"/>
      <c r="LMQ223" s="3"/>
      <c r="LMR223" s="3"/>
      <c r="LMS223" s="3"/>
      <c r="LMT223" s="3"/>
      <c r="LMU223" s="3"/>
      <c r="LMV223" s="3"/>
      <c r="LMW223" s="3"/>
      <c r="LMX223" s="3"/>
      <c r="LMY223" s="3"/>
      <c r="LMZ223" s="3"/>
      <c r="LNA223" s="3"/>
      <c r="LNB223" s="3"/>
      <c r="LNC223" s="3"/>
      <c r="LND223" s="3"/>
      <c r="LNE223" s="3"/>
      <c r="LNF223" s="3"/>
      <c r="LNG223" s="3"/>
      <c r="LNH223" s="3"/>
      <c r="LNI223" s="3"/>
      <c r="LNJ223" s="3"/>
      <c r="LNK223" s="3"/>
      <c r="LNL223" s="3"/>
      <c r="LNM223" s="3"/>
      <c r="LNN223" s="3"/>
      <c r="LNO223" s="3"/>
      <c r="LNP223" s="3"/>
      <c r="LNQ223" s="3"/>
      <c r="LNR223" s="3"/>
      <c r="LNS223" s="3"/>
      <c r="LNT223" s="3"/>
      <c r="LNU223" s="3"/>
      <c r="LNV223" s="3"/>
      <c r="LNW223" s="3"/>
      <c r="LNX223" s="3"/>
      <c r="LNY223" s="3"/>
      <c r="LNZ223" s="3"/>
      <c r="LOA223" s="3"/>
      <c r="LOB223" s="3"/>
      <c r="LOC223" s="3"/>
      <c r="LOD223" s="3"/>
      <c r="LOE223" s="3"/>
      <c r="LOF223" s="3"/>
      <c r="LOG223" s="3"/>
      <c r="LOH223" s="3"/>
      <c r="LOI223" s="3"/>
      <c r="LOJ223" s="3"/>
      <c r="LOK223" s="3"/>
      <c r="LOL223" s="3"/>
      <c r="LOM223" s="3"/>
      <c r="LON223" s="3"/>
      <c r="LOO223" s="3"/>
      <c r="LOP223" s="3"/>
      <c r="LOQ223" s="3"/>
      <c r="LOR223" s="3"/>
      <c r="LOS223" s="3"/>
      <c r="LOT223" s="3"/>
      <c r="LOU223" s="3"/>
      <c r="LOV223" s="3"/>
      <c r="LOW223" s="3"/>
      <c r="LOX223" s="3"/>
      <c r="LOY223" s="3"/>
      <c r="LOZ223" s="3"/>
      <c r="LPA223" s="3"/>
      <c r="LPB223" s="3"/>
      <c r="LPC223" s="3"/>
      <c r="LPD223" s="3"/>
      <c r="LPE223" s="3"/>
      <c r="LPF223" s="3"/>
      <c r="LPG223" s="3"/>
      <c r="LPH223" s="3"/>
      <c r="LPI223" s="3"/>
      <c r="LPJ223" s="3"/>
      <c r="LPK223" s="3"/>
      <c r="LPL223" s="3"/>
      <c r="LPM223" s="3"/>
      <c r="LPN223" s="3"/>
      <c r="LPO223" s="3"/>
      <c r="LPP223" s="3"/>
      <c r="LPQ223" s="3"/>
      <c r="LPR223" s="3"/>
      <c r="LPS223" s="3"/>
      <c r="LPT223" s="3"/>
      <c r="LPU223" s="3"/>
      <c r="LPV223" s="3"/>
      <c r="LPW223" s="3"/>
      <c r="LPX223" s="3"/>
      <c r="LPY223" s="3"/>
      <c r="LPZ223" s="3"/>
      <c r="LQA223" s="3"/>
      <c r="LQB223" s="3"/>
      <c r="LQC223" s="3"/>
      <c r="LQD223" s="3"/>
      <c r="LQE223" s="3"/>
      <c r="LQF223" s="3"/>
      <c r="LQG223" s="3"/>
      <c r="LQH223" s="3"/>
      <c r="LQI223" s="3"/>
      <c r="LQJ223" s="3"/>
      <c r="LQK223" s="3"/>
      <c r="LQL223" s="3"/>
      <c r="LQM223" s="3"/>
      <c r="LQN223" s="3"/>
      <c r="LQO223" s="3"/>
      <c r="LQP223" s="3"/>
      <c r="LQQ223" s="3"/>
      <c r="LQR223" s="3"/>
      <c r="LQS223" s="3"/>
      <c r="LQT223" s="3"/>
      <c r="LQU223" s="3"/>
      <c r="LQV223" s="3"/>
      <c r="LQW223" s="3"/>
      <c r="LQX223" s="3"/>
      <c r="LQY223" s="3"/>
      <c r="LQZ223" s="3"/>
      <c r="LRA223" s="3"/>
      <c r="LRB223" s="3"/>
      <c r="LRC223" s="3"/>
      <c r="LRD223" s="3"/>
      <c r="LRE223" s="3"/>
      <c r="LRF223" s="3"/>
      <c r="LRG223" s="3"/>
      <c r="LRH223" s="3"/>
      <c r="LRI223" s="3"/>
      <c r="LRJ223" s="3"/>
      <c r="LRK223" s="3"/>
      <c r="LRL223" s="3"/>
      <c r="LRM223" s="3"/>
      <c r="LRN223" s="3"/>
      <c r="LRO223" s="3"/>
      <c r="LRP223" s="3"/>
      <c r="LRQ223" s="3"/>
      <c r="LRR223" s="3"/>
      <c r="LRS223" s="3"/>
      <c r="LRT223" s="3"/>
      <c r="LRU223" s="3"/>
      <c r="LRV223" s="3"/>
      <c r="LRW223" s="3"/>
      <c r="LRX223" s="3"/>
      <c r="LRY223" s="3"/>
      <c r="LRZ223" s="3"/>
      <c r="LSA223" s="3"/>
      <c r="LSB223" s="3"/>
      <c r="LSC223" s="3"/>
      <c r="LSD223" s="3"/>
      <c r="LSE223" s="3"/>
      <c r="LSF223" s="3"/>
      <c r="LSG223" s="3"/>
      <c r="LSH223" s="3"/>
      <c r="LSI223" s="3"/>
      <c r="LSJ223" s="3"/>
      <c r="LSK223" s="3"/>
      <c r="LSL223" s="3"/>
      <c r="LSM223" s="3"/>
      <c r="LSN223" s="3"/>
      <c r="LSO223" s="3"/>
      <c r="LSP223" s="3"/>
      <c r="LSQ223" s="3"/>
      <c r="LSR223" s="3"/>
      <c r="LSS223" s="3"/>
      <c r="LST223" s="3"/>
      <c r="LSU223" s="3"/>
      <c r="LSV223" s="3"/>
      <c r="LSW223" s="3"/>
      <c r="LSX223" s="3"/>
      <c r="LSY223" s="3"/>
      <c r="LSZ223" s="3"/>
      <c r="LTA223" s="3"/>
      <c r="LTB223" s="3"/>
      <c r="LTC223" s="3"/>
      <c r="LTD223" s="3"/>
      <c r="LTE223" s="3"/>
      <c r="LTF223" s="3"/>
      <c r="LTG223" s="3"/>
      <c r="LTH223" s="3"/>
      <c r="LTI223" s="3"/>
      <c r="LTJ223" s="3"/>
      <c r="LTK223" s="3"/>
      <c r="LTL223" s="3"/>
      <c r="LTM223" s="3"/>
      <c r="LTN223" s="3"/>
      <c r="LTO223" s="3"/>
      <c r="LTP223" s="3"/>
      <c r="LTQ223" s="3"/>
      <c r="LTR223" s="3"/>
      <c r="LTS223" s="3"/>
      <c r="LTT223" s="3"/>
      <c r="LTU223" s="3"/>
      <c r="LTV223" s="3"/>
      <c r="LTW223" s="3"/>
      <c r="LTX223" s="3"/>
      <c r="LTY223" s="3"/>
      <c r="LTZ223" s="3"/>
      <c r="LUA223" s="3"/>
      <c r="LUB223" s="3"/>
      <c r="LUC223" s="3"/>
      <c r="LUD223" s="3"/>
      <c r="LUE223" s="3"/>
      <c r="LUF223" s="3"/>
      <c r="LUG223" s="3"/>
      <c r="LUH223" s="3"/>
      <c r="LUI223" s="3"/>
      <c r="LUJ223" s="3"/>
      <c r="LUK223" s="3"/>
      <c r="LUL223" s="3"/>
      <c r="LUM223" s="3"/>
      <c r="LUN223" s="3"/>
      <c r="LUO223" s="3"/>
      <c r="LUP223" s="3"/>
      <c r="LUQ223" s="3"/>
      <c r="LUR223" s="3"/>
      <c r="LUS223" s="3"/>
      <c r="LUT223" s="3"/>
      <c r="LUU223" s="3"/>
      <c r="LUV223" s="3"/>
      <c r="LUW223" s="3"/>
      <c r="LUX223" s="3"/>
      <c r="LUY223" s="3"/>
      <c r="LUZ223" s="3"/>
      <c r="LVA223" s="3"/>
      <c r="LVB223" s="3"/>
      <c r="LVC223" s="3"/>
      <c r="LVD223" s="3"/>
      <c r="LVE223" s="3"/>
      <c r="LVF223" s="3"/>
      <c r="LVG223" s="3"/>
      <c r="LVH223" s="3"/>
      <c r="LVI223" s="3"/>
      <c r="LVJ223" s="3"/>
      <c r="LVK223" s="3"/>
      <c r="LVL223" s="3"/>
      <c r="LVM223" s="3"/>
      <c r="LVN223" s="3"/>
      <c r="LVO223" s="3"/>
      <c r="LVP223" s="3"/>
      <c r="LVQ223" s="3"/>
      <c r="LVR223" s="3"/>
      <c r="LVS223" s="3"/>
      <c r="LVT223" s="3"/>
      <c r="LVU223" s="3"/>
      <c r="LVV223" s="3"/>
      <c r="LVW223" s="3"/>
      <c r="LVX223" s="3"/>
      <c r="LVY223" s="3"/>
      <c r="LVZ223" s="3"/>
      <c r="LWA223" s="3"/>
      <c r="LWB223" s="3"/>
      <c r="LWC223" s="3"/>
      <c r="LWD223" s="3"/>
      <c r="LWE223" s="3"/>
      <c r="LWF223" s="3"/>
      <c r="LWG223" s="3"/>
      <c r="LWH223" s="3"/>
      <c r="LWI223" s="3"/>
      <c r="LWJ223" s="3"/>
      <c r="LWK223" s="3"/>
      <c r="LWL223" s="3"/>
      <c r="LWM223" s="3"/>
      <c r="LWN223" s="3"/>
      <c r="LWO223" s="3"/>
      <c r="LWP223" s="3"/>
      <c r="LWQ223" s="3"/>
      <c r="LWR223" s="3"/>
      <c r="LWS223" s="3"/>
      <c r="LWT223" s="3"/>
      <c r="LWU223" s="3"/>
      <c r="LWV223" s="3"/>
      <c r="LWW223" s="3"/>
      <c r="LWX223" s="3"/>
      <c r="LWY223" s="3"/>
      <c r="LWZ223" s="3"/>
      <c r="LXA223" s="3"/>
      <c r="LXB223" s="3"/>
      <c r="LXC223" s="3"/>
      <c r="LXD223" s="3"/>
      <c r="LXE223" s="3"/>
      <c r="LXF223" s="3"/>
      <c r="LXG223" s="3"/>
      <c r="LXH223" s="3"/>
      <c r="LXI223" s="3"/>
      <c r="LXJ223" s="3"/>
      <c r="LXK223" s="3"/>
      <c r="LXL223" s="3"/>
      <c r="LXM223" s="3"/>
      <c r="LXN223" s="3"/>
      <c r="LXO223" s="3"/>
      <c r="LXP223" s="3"/>
      <c r="LXQ223" s="3"/>
      <c r="LXR223" s="3"/>
      <c r="LXS223" s="3"/>
      <c r="LXT223" s="3"/>
      <c r="LXU223" s="3"/>
      <c r="LXV223" s="3"/>
      <c r="LXW223" s="3"/>
      <c r="LXX223" s="3"/>
      <c r="LXY223" s="3"/>
      <c r="LXZ223" s="3"/>
      <c r="LYA223" s="3"/>
      <c r="LYB223" s="3"/>
      <c r="LYC223" s="3"/>
      <c r="LYD223" s="3"/>
      <c r="LYE223" s="3"/>
      <c r="LYF223" s="3"/>
      <c r="LYG223" s="3"/>
      <c r="LYH223" s="3"/>
      <c r="LYI223" s="3"/>
      <c r="LYJ223" s="3"/>
      <c r="LYK223" s="3"/>
      <c r="LYL223" s="3"/>
      <c r="LYM223" s="3"/>
      <c r="LYN223" s="3"/>
      <c r="LYO223" s="3"/>
      <c r="LYP223" s="3"/>
      <c r="LYQ223" s="3"/>
      <c r="LYR223" s="3"/>
      <c r="LYS223" s="3"/>
      <c r="LYT223" s="3"/>
      <c r="LYU223" s="3"/>
      <c r="LYV223" s="3"/>
      <c r="LYW223" s="3"/>
      <c r="LYX223" s="3"/>
      <c r="LYY223" s="3"/>
      <c r="LYZ223" s="3"/>
      <c r="LZA223" s="3"/>
      <c r="LZB223" s="3"/>
      <c r="LZC223" s="3"/>
      <c r="LZD223" s="3"/>
      <c r="LZE223" s="3"/>
      <c r="LZF223" s="3"/>
      <c r="LZG223" s="3"/>
      <c r="LZH223" s="3"/>
      <c r="LZI223" s="3"/>
      <c r="LZJ223" s="3"/>
      <c r="LZK223" s="3"/>
      <c r="LZL223" s="3"/>
      <c r="LZM223" s="3"/>
      <c r="LZN223" s="3"/>
      <c r="LZO223" s="3"/>
      <c r="LZP223" s="3"/>
      <c r="LZQ223" s="3"/>
      <c r="LZR223" s="3"/>
      <c r="LZS223" s="3"/>
      <c r="LZT223" s="3"/>
      <c r="LZU223" s="3"/>
      <c r="LZV223" s="3"/>
      <c r="LZW223" s="3"/>
      <c r="LZX223" s="3"/>
      <c r="LZY223" s="3"/>
      <c r="LZZ223" s="3"/>
      <c r="MAA223" s="3"/>
      <c r="MAB223" s="3"/>
      <c r="MAC223" s="3"/>
      <c r="MAD223" s="3"/>
      <c r="MAE223" s="3"/>
      <c r="MAF223" s="3"/>
      <c r="MAG223" s="3"/>
      <c r="MAH223" s="3"/>
      <c r="MAI223" s="3"/>
      <c r="MAJ223" s="3"/>
      <c r="MAK223" s="3"/>
      <c r="MAL223" s="3"/>
      <c r="MAM223" s="3"/>
      <c r="MAN223" s="3"/>
      <c r="MAO223" s="3"/>
      <c r="MAP223" s="3"/>
      <c r="MAQ223" s="3"/>
      <c r="MAR223" s="3"/>
      <c r="MAS223" s="3"/>
      <c r="MAT223" s="3"/>
      <c r="MAU223" s="3"/>
      <c r="MAV223" s="3"/>
      <c r="MAW223" s="3"/>
      <c r="MAX223" s="3"/>
      <c r="MAY223" s="3"/>
      <c r="MAZ223" s="3"/>
      <c r="MBA223" s="3"/>
      <c r="MBB223" s="3"/>
      <c r="MBC223" s="3"/>
      <c r="MBD223" s="3"/>
      <c r="MBE223" s="3"/>
      <c r="MBF223" s="3"/>
      <c r="MBG223" s="3"/>
      <c r="MBH223" s="3"/>
      <c r="MBI223" s="3"/>
      <c r="MBJ223" s="3"/>
      <c r="MBK223" s="3"/>
      <c r="MBL223" s="3"/>
      <c r="MBM223" s="3"/>
      <c r="MBN223" s="3"/>
      <c r="MBO223" s="3"/>
      <c r="MBP223" s="3"/>
      <c r="MBQ223" s="3"/>
      <c r="MBR223" s="3"/>
      <c r="MBS223" s="3"/>
      <c r="MBT223" s="3"/>
      <c r="MBU223" s="3"/>
      <c r="MBV223" s="3"/>
      <c r="MBW223" s="3"/>
      <c r="MBX223" s="3"/>
      <c r="MBY223" s="3"/>
      <c r="MBZ223" s="3"/>
      <c r="MCA223" s="3"/>
      <c r="MCB223" s="3"/>
      <c r="MCC223" s="3"/>
      <c r="MCD223" s="3"/>
      <c r="MCE223" s="3"/>
      <c r="MCF223" s="3"/>
      <c r="MCG223" s="3"/>
      <c r="MCH223" s="3"/>
      <c r="MCI223" s="3"/>
      <c r="MCJ223" s="3"/>
      <c r="MCK223" s="3"/>
      <c r="MCL223" s="3"/>
      <c r="MCM223" s="3"/>
      <c r="MCN223" s="3"/>
      <c r="MCO223" s="3"/>
      <c r="MCP223" s="3"/>
      <c r="MCQ223" s="3"/>
      <c r="MCR223" s="3"/>
      <c r="MCS223" s="3"/>
      <c r="MCT223" s="3"/>
      <c r="MCU223" s="3"/>
      <c r="MCV223" s="3"/>
      <c r="MCW223" s="3"/>
      <c r="MCX223" s="3"/>
      <c r="MCY223" s="3"/>
      <c r="MCZ223" s="3"/>
      <c r="MDA223" s="3"/>
      <c r="MDB223" s="3"/>
      <c r="MDC223" s="3"/>
      <c r="MDD223" s="3"/>
      <c r="MDE223" s="3"/>
      <c r="MDF223" s="3"/>
      <c r="MDG223" s="3"/>
      <c r="MDH223" s="3"/>
      <c r="MDI223" s="3"/>
      <c r="MDJ223" s="3"/>
      <c r="MDK223" s="3"/>
      <c r="MDL223" s="3"/>
      <c r="MDM223" s="3"/>
      <c r="MDN223" s="3"/>
      <c r="MDO223" s="3"/>
      <c r="MDP223" s="3"/>
      <c r="MDQ223" s="3"/>
      <c r="MDR223" s="3"/>
      <c r="MDS223" s="3"/>
      <c r="MDT223" s="3"/>
      <c r="MDU223" s="3"/>
      <c r="MDV223" s="3"/>
      <c r="MDW223" s="3"/>
      <c r="MDX223" s="3"/>
      <c r="MDY223" s="3"/>
      <c r="MDZ223" s="3"/>
      <c r="MEA223" s="3"/>
      <c r="MEB223" s="3"/>
      <c r="MEC223" s="3"/>
      <c r="MED223" s="3"/>
      <c r="MEE223" s="3"/>
      <c r="MEF223" s="3"/>
      <c r="MEG223" s="3"/>
      <c r="MEH223" s="3"/>
      <c r="MEI223" s="3"/>
      <c r="MEJ223" s="3"/>
      <c r="MEK223" s="3"/>
      <c r="MEL223" s="3"/>
      <c r="MEM223" s="3"/>
      <c r="MEN223" s="3"/>
      <c r="MEO223" s="3"/>
      <c r="MEP223" s="3"/>
      <c r="MEQ223" s="3"/>
      <c r="MER223" s="3"/>
      <c r="MES223" s="3"/>
      <c r="MET223" s="3"/>
      <c r="MEU223" s="3"/>
      <c r="MEV223" s="3"/>
      <c r="MEW223" s="3"/>
      <c r="MEX223" s="3"/>
      <c r="MEY223" s="3"/>
      <c r="MEZ223" s="3"/>
      <c r="MFA223" s="3"/>
      <c r="MFB223" s="3"/>
      <c r="MFC223" s="3"/>
      <c r="MFD223" s="3"/>
      <c r="MFE223" s="3"/>
      <c r="MFF223" s="3"/>
      <c r="MFG223" s="3"/>
      <c r="MFH223" s="3"/>
      <c r="MFI223" s="3"/>
      <c r="MFJ223" s="3"/>
      <c r="MFK223" s="3"/>
      <c r="MFL223" s="3"/>
      <c r="MFM223" s="3"/>
      <c r="MFN223" s="3"/>
      <c r="MFO223" s="3"/>
      <c r="MFP223" s="3"/>
      <c r="MFQ223" s="3"/>
      <c r="MFR223" s="3"/>
      <c r="MFS223" s="3"/>
      <c r="MFT223" s="3"/>
      <c r="MFU223" s="3"/>
      <c r="MFV223" s="3"/>
      <c r="MFW223" s="3"/>
      <c r="MFX223" s="3"/>
      <c r="MFY223" s="3"/>
      <c r="MFZ223" s="3"/>
      <c r="MGA223" s="3"/>
      <c r="MGB223" s="3"/>
      <c r="MGC223" s="3"/>
      <c r="MGD223" s="3"/>
      <c r="MGE223" s="3"/>
      <c r="MGF223" s="3"/>
      <c r="MGG223" s="3"/>
      <c r="MGH223" s="3"/>
      <c r="MGI223" s="3"/>
      <c r="MGJ223" s="3"/>
      <c r="MGK223" s="3"/>
      <c r="MGL223" s="3"/>
      <c r="MGM223" s="3"/>
      <c r="MGN223" s="3"/>
      <c r="MGO223" s="3"/>
      <c r="MGP223" s="3"/>
      <c r="MGQ223" s="3"/>
      <c r="MGR223" s="3"/>
      <c r="MGS223" s="3"/>
      <c r="MGT223" s="3"/>
      <c r="MGU223" s="3"/>
      <c r="MGV223" s="3"/>
      <c r="MGW223" s="3"/>
      <c r="MGX223" s="3"/>
      <c r="MGY223" s="3"/>
      <c r="MGZ223" s="3"/>
      <c r="MHA223" s="3"/>
      <c r="MHB223" s="3"/>
      <c r="MHC223" s="3"/>
      <c r="MHD223" s="3"/>
      <c r="MHE223" s="3"/>
      <c r="MHF223" s="3"/>
      <c r="MHG223" s="3"/>
      <c r="MHH223" s="3"/>
      <c r="MHI223" s="3"/>
      <c r="MHJ223" s="3"/>
      <c r="MHK223" s="3"/>
      <c r="MHL223" s="3"/>
      <c r="MHM223" s="3"/>
      <c r="MHN223" s="3"/>
      <c r="MHO223" s="3"/>
      <c r="MHP223" s="3"/>
      <c r="MHQ223" s="3"/>
      <c r="MHR223" s="3"/>
      <c r="MHS223" s="3"/>
      <c r="MHT223" s="3"/>
      <c r="MHU223" s="3"/>
      <c r="MHV223" s="3"/>
      <c r="MHW223" s="3"/>
      <c r="MHX223" s="3"/>
      <c r="MHY223" s="3"/>
      <c r="MHZ223" s="3"/>
      <c r="MIA223" s="3"/>
      <c r="MIB223" s="3"/>
      <c r="MIC223" s="3"/>
      <c r="MID223" s="3"/>
      <c r="MIE223" s="3"/>
      <c r="MIF223" s="3"/>
      <c r="MIG223" s="3"/>
      <c r="MIH223" s="3"/>
      <c r="MII223" s="3"/>
      <c r="MIJ223" s="3"/>
      <c r="MIK223" s="3"/>
      <c r="MIL223" s="3"/>
      <c r="MIM223" s="3"/>
      <c r="MIN223" s="3"/>
      <c r="MIO223" s="3"/>
      <c r="MIP223" s="3"/>
      <c r="MIQ223" s="3"/>
      <c r="MIR223" s="3"/>
      <c r="MIS223" s="3"/>
      <c r="MIT223" s="3"/>
      <c r="MIU223" s="3"/>
      <c r="MIV223" s="3"/>
      <c r="MIW223" s="3"/>
      <c r="MIX223" s="3"/>
      <c r="MIY223" s="3"/>
      <c r="MIZ223" s="3"/>
      <c r="MJA223" s="3"/>
      <c r="MJB223" s="3"/>
      <c r="MJC223" s="3"/>
      <c r="MJD223" s="3"/>
      <c r="MJE223" s="3"/>
      <c r="MJF223" s="3"/>
      <c r="MJG223" s="3"/>
      <c r="MJH223" s="3"/>
      <c r="MJI223" s="3"/>
      <c r="MJJ223" s="3"/>
      <c r="MJK223" s="3"/>
      <c r="MJL223" s="3"/>
      <c r="MJM223" s="3"/>
      <c r="MJN223" s="3"/>
      <c r="MJO223" s="3"/>
      <c r="MJP223" s="3"/>
      <c r="MJQ223" s="3"/>
      <c r="MJR223" s="3"/>
      <c r="MJS223" s="3"/>
      <c r="MJT223" s="3"/>
      <c r="MJU223" s="3"/>
      <c r="MJV223" s="3"/>
      <c r="MJW223" s="3"/>
      <c r="MJX223" s="3"/>
      <c r="MJY223" s="3"/>
      <c r="MJZ223" s="3"/>
      <c r="MKA223" s="3"/>
      <c r="MKB223" s="3"/>
      <c r="MKC223" s="3"/>
      <c r="MKD223" s="3"/>
      <c r="MKE223" s="3"/>
      <c r="MKF223" s="3"/>
      <c r="MKG223" s="3"/>
      <c r="MKH223" s="3"/>
      <c r="MKI223" s="3"/>
      <c r="MKJ223" s="3"/>
      <c r="MKK223" s="3"/>
      <c r="MKL223" s="3"/>
      <c r="MKM223" s="3"/>
      <c r="MKN223" s="3"/>
      <c r="MKO223" s="3"/>
      <c r="MKP223" s="3"/>
      <c r="MKQ223" s="3"/>
      <c r="MKR223" s="3"/>
      <c r="MKS223" s="3"/>
      <c r="MKT223" s="3"/>
      <c r="MKU223" s="3"/>
      <c r="MKV223" s="3"/>
      <c r="MKW223" s="3"/>
      <c r="MKX223" s="3"/>
      <c r="MKY223" s="3"/>
      <c r="MKZ223" s="3"/>
      <c r="MLA223" s="3"/>
      <c r="MLB223" s="3"/>
      <c r="MLC223" s="3"/>
      <c r="MLD223" s="3"/>
      <c r="MLE223" s="3"/>
      <c r="MLF223" s="3"/>
      <c r="MLG223" s="3"/>
      <c r="MLH223" s="3"/>
      <c r="MLI223" s="3"/>
      <c r="MLJ223" s="3"/>
      <c r="MLK223" s="3"/>
      <c r="MLL223" s="3"/>
      <c r="MLM223" s="3"/>
      <c r="MLN223" s="3"/>
      <c r="MLO223" s="3"/>
      <c r="MLP223" s="3"/>
      <c r="MLQ223" s="3"/>
      <c r="MLR223" s="3"/>
      <c r="MLS223" s="3"/>
      <c r="MLT223" s="3"/>
      <c r="MLU223" s="3"/>
      <c r="MLV223" s="3"/>
      <c r="MLW223" s="3"/>
      <c r="MLX223" s="3"/>
      <c r="MLY223" s="3"/>
      <c r="MLZ223" s="3"/>
      <c r="MMA223" s="3"/>
      <c r="MMB223" s="3"/>
      <c r="MMC223" s="3"/>
      <c r="MMD223" s="3"/>
      <c r="MME223" s="3"/>
      <c r="MMF223" s="3"/>
      <c r="MMG223" s="3"/>
      <c r="MMH223" s="3"/>
      <c r="MMI223" s="3"/>
      <c r="MMJ223" s="3"/>
      <c r="MMK223" s="3"/>
      <c r="MML223" s="3"/>
      <c r="MMM223" s="3"/>
      <c r="MMN223" s="3"/>
      <c r="MMO223" s="3"/>
      <c r="MMP223" s="3"/>
      <c r="MMQ223" s="3"/>
      <c r="MMR223" s="3"/>
      <c r="MMS223" s="3"/>
      <c r="MMT223" s="3"/>
      <c r="MMU223" s="3"/>
      <c r="MMV223" s="3"/>
      <c r="MMW223" s="3"/>
      <c r="MMX223" s="3"/>
      <c r="MMY223" s="3"/>
      <c r="MMZ223" s="3"/>
      <c r="MNA223" s="3"/>
      <c r="MNB223" s="3"/>
      <c r="MNC223" s="3"/>
      <c r="MND223" s="3"/>
      <c r="MNE223" s="3"/>
      <c r="MNF223" s="3"/>
      <c r="MNG223" s="3"/>
      <c r="MNH223" s="3"/>
      <c r="MNI223" s="3"/>
      <c r="MNJ223" s="3"/>
      <c r="MNK223" s="3"/>
      <c r="MNL223" s="3"/>
      <c r="MNM223" s="3"/>
      <c r="MNN223" s="3"/>
      <c r="MNO223" s="3"/>
      <c r="MNP223" s="3"/>
      <c r="MNQ223" s="3"/>
      <c r="MNR223" s="3"/>
      <c r="MNS223" s="3"/>
      <c r="MNT223" s="3"/>
      <c r="MNU223" s="3"/>
      <c r="MNV223" s="3"/>
      <c r="MNW223" s="3"/>
      <c r="MNX223" s="3"/>
      <c r="MNY223" s="3"/>
      <c r="MNZ223" s="3"/>
      <c r="MOA223" s="3"/>
      <c r="MOB223" s="3"/>
      <c r="MOC223" s="3"/>
      <c r="MOD223" s="3"/>
      <c r="MOE223" s="3"/>
      <c r="MOF223" s="3"/>
      <c r="MOG223" s="3"/>
      <c r="MOH223" s="3"/>
      <c r="MOI223" s="3"/>
      <c r="MOJ223" s="3"/>
      <c r="MOK223" s="3"/>
      <c r="MOL223" s="3"/>
      <c r="MOM223" s="3"/>
      <c r="MON223" s="3"/>
      <c r="MOO223" s="3"/>
      <c r="MOP223" s="3"/>
      <c r="MOQ223" s="3"/>
      <c r="MOR223" s="3"/>
      <c r="MOS223" s="3"/>
      <c r="MOT223" s="3"/>
      <c r="MOU223" s="3"/>
      <c r="MOV223" s="3"/>
      <c r="MOW223" s="3"/>
      <c r="MOX223" s="3"/>
      <c r="MOY223" s="3"/>
      <c r="MOZ223" s="3"/>
      <c r="MPA223" s="3"/>
      <c r="MPB223" s="3"/>
      <c r="MPC223" s="3"/>
      <c r="MPD223" s="3"/>
      <c r="MPE223" s="3"/>
      <c r="MPF223" s="3"/>
      <c r="MPG223" s="3"/>
      <c r="MPH223" s="3"/>
      <c r="MPI223" s="3"/>
      <c r="MPJ223" s="3"/>
      <c r="MPK223" s="3"/>
      <c r="MPL223" s="3"/>
      <c r="MPM223" s="3"/>
      <c r="MPN223" s="3"/>
      <c r="MPO223" s="3"/>
      <c r="MPP223" s="3"/>
      <c r="MPQ223" s="3"/>
      <c r="MPR223" s="3"/>
      <c r="MPS223" s="3"/>
      <c r="MPT223" s="3"/>
      <c r="MPU223" s="3"/>
      <c r="MPV223" s="3"/>
      <c r="MPW223" s="3"/>
      <c r="MPX223" s="3"/>
      <c r="MPY223" s="3"/>
      <c r="MPZ223" s="3"/>
      <c r="MQA223" s="3"/>
      <c r="MQB223" s="3"/>
      <c r="MQC223" s="3"/>
      <c r="MQD223" s="3"/>
      <c r="MQE223" s="3"/>
      <c r="MQF223" s="3"/>
      <c r="MQG223" s="3"/>
      <c r="MQH223" s="3"/>
      <c r="MQI223" s="3"/>
      <c r="MQJ223" s="3"/>
      <c r="MQK223" s="3"/>
      <c r="MQL223" s="3"/>
      <c r="MQM223" s="3"/>
      <c r="MQN223" s="3"/>
      <c r="MQO223" s="3"/>
      <c r="MQP223" s="3"/>
      <c r="MQQ223" s="3"/>
      <c r="MQR223" s="3"/>
      <c r="MQS223" s="3"/>
      <c r="MQT223" s="3"/>
      <c r="MQU223" s="3"/>
      <c r="MQV223" s="3"/>
      <c r="MQW223" s="3"/>
      <c r="MQX223" s="3"/>
      <c r="MQY223" s="3"/>
      <c r="MQZ223" s="3"/>
      <c r="MRA223" s="3"/>
      <c r="MRB223" s="3"/>
      <c r="MRC223" s="3"/>
      <c r="MRD223" s="3"/>
      <c r="MRE223" s="3"/>
      <c r="MRF223" s="3"/>
      <c r="MRG223" s="3"/>
      <c r="MRH223" s="3"/>
      <c r="MRI223" s="3"/>
      <c r="MRJ223" s="3"/>
      <c r="MRK223" s="3"/>
      <c r="MRL223" s="3"/>
      <c r="MRM223" s="3"/>
      <c r="MRN223" s="3"/>
      <c r="MRO223" s="3"/>
      <c r="MRP223" s="3"/>
      <c r="MRQ223" s="3"/>
      <c r="MRR223" s="3"/>
      <c r="MRS223" s="3"/>
      <c r="MRT223" s="3"/>
      <c r="MRU223" s="3"/>
      <c r="MRV223" s="3"/>
      <c r="MRW223" s="3"/>
      <c r="MRX223" s="3"/>
      <c r="MRY223" s="3"/>
      <c r="MRZ223" s="3"/>
      <c r="MSA223" s="3"/>
      <c r="MSB223" s="3"/>
      <c r="MSC223" s="3"/>
      <c r="MSD223" s="3"/>
      <c r="MSE223" s="3"/>
      <c r="MSF223" s="3"/>
      <c r="MSG223" s="3"/>
      <c r="MSH223" s="3"/>
      <c r="MSI223" s="3"/>
      <c r="MSJ223" s="3"/>
      <c r="MSK223" s="3"/>
      <c r="MSL223" s="3"/>
      <c r="MSM223" s="3"/>
      <c r="MSN223" s="3"/>
      <c r="MSO223" s="3"/>
      <c r="MSP223" s="3"/>
      <c r="MSQ223" s="3"/>
      <c r="MSR223" s="3"/>
      <c r="MSS223" s="3"/>
      <c r="MST223" s="3"/>
      <c r="MSU223" s="3"/>
      <c r="MSV223" s="3"/>
      <c r="MSW223" s="3"/>
      <c r="MSX223" s="3"/>
      <c r="MSY223" s="3"/>
      <c r="MSZ223" s="3"/>
      <c r="MTA223" s="3"/>
      <c r="MTB223" s="3"/>
      <c r="MTC223" s="3"/>
      <c r="MTD223" s="3"/>
      <c r="MTE223" s="3"/>
      <c r="MTF223" s="3"/>
      <c r="MTG223" s="3"/>
      <c r="MTH223" s="3"/>
      <c r="MTI223" s="3"/>
      <c r="MTJ223" s="3"/>
      <c r="MTK223" s="3"/>
      <c r="MTL223" s="3"/>
      <c r="MTM223" s="3"/>
      <c r="MTN223" s="3"/>
      <c r="MTO223" s="3"/>
      <c r="MTP223" s="3"/>
      <c r="MTQ223" s="3"/>
      <c r="MTR223" s="3"/>
      <c r="MTS223" s="3"/>
      <c r="MTT223" s="3"/>
      <c r="MTU223" s="3"/>
      <c r="MTV223" s="3"/>
      <c r="MTW223" s="3"/>
      <c r="MTX223" s="3"/>
      <c r="MTY223" s="3"/>
      <c r="MTZ223" s="3"/>
      <c r="MUA223" s="3"/>
      <c r="MUB223" s="3"/>
      <c r="MUC223" s="3"/>
      <c r="MUD223" s="3"/>
      <c r="MUE223" s="3"/>
      <c r="MUF223" s="3"/>
      <c r="MUG223" s="3"/>
      <c r="MUH223" s="3"/>
      <c r="MUI223" s="3"/>
      <c r="MUJ223" s="3"/>
      <c r="MUK223" s="3"/>
      <c r="MUL223" s="3"/>
      <c r="MUM223" s="3"/>
      <c r="MUN223" s="3"/>
      <c r="MUO223" s="3"/>
      <c r="MUP223" s="3"/>
      <c r="MUQ223" s="3"/>
      <c r="MUR223" s="3"/>
      <c r="MUS223" s="3"/>
      <c r="MUT223" s="3"/>
      <c r="MUU223" s="3"/>
      <c r="MUV223" s="3"/>
      <c r="MUW223" s="3"/>
      <c r="MUX223" s="3"/>
      <c r="MUY223" s="3"/>
      <c r="MUZ223" s="3"/>
      <c r="MVA223" s="3"/>
      <c r="MVB223" s="3"/>
      <c r="MVC223" s="3"/>
      <c r="MVD223" s="3"/>
      <c r="MVE223" s="3"/>
      <c r="MVF223" s="3"/>
      <c r="MVG223" s="3"/>
      <c r="MVH223" s="3"/>
      <c r="MVI223" s="3"/>
      <c r="MVJ223" s="3"/>
      <c r="MVK223" s="3"/>
      <c r="MVL223" s="3"/>
      <c r="MVM223" s="3"/>
      <c r="MVN223" s="3"/>
      <c r="MVO223" s="3"/>
      <c r="MVP223" s="3"/>
      <c r="MVQ223" s="3"/>
      <c r="MVR223" s="3"/>
      <c r="MVS223" s="3"/>
      <c r="MVT223" s="3"/>
      <c r="MVU223" s="3"/>
      <c r="MVV223" s="3"/>
      <c r="MVW223" s="3"/>
      <c r="MVX223" s="3"/>
      <c r="MVY223" s="3"/>
      <c r="MVZ223" s="3"/>
      <c r="MWA223" s="3"/>
      <c r="MWB223" s="3"/>
      <c r="MWC223" s="3"/>
      <c r="MWD223" s="3"/>
      <c r="MWE223" s="3"/>
      <c r="MWF223" s="3"/>
      <c r="MWG223" s="3"/>
      <c r="MWH223" s="3"/>
      <c r="MWI223" s="3"/>
      <c r="MWJ223" s="3"/>
      <c r="MWK223" s="3"/>
      <c r="MWL223" s="3"/>
      <c r="MWM223" s="3"/>
      <c r="MWN223" s="3"/>
      <c r="MWO223" s="3"/>
      <c r="MWP223" s="3"/>
      <c r="MWQ223" s="3"/>
      <c r="MWR223" s="3"/>
      <c r="MWS223" s="3"/>
      <c r="MWT223" s="3"/>
      <c r="MWU223" s="3"/>
      <c r="MWV223" s="3"/>
      <c r="MWW223" s="3"/>
      <c r="MWX223" s="3"/>
      <c r="MWY223" s="3"/>
      <c r="MWZ223" s="3"/>
      <c r="MXA223" s="3"/>
      <c r="MXB223" s="3"/>
      <c r="MXC223" s="3"/>
      <c r="MXD223" s="3"/>
      <c r="MXE223" s="3"/>
      <c r="MXF223" s="3"/>
      <c r="MXG223" s="3"/>
      <c r="MXH223" s="3"/>
      <c r="MXI223" s="3"/>
      <c r="MXJ223" s="3"/>
      <c r="MXK223" s="3"/>
      <c r="MXL223" s="3"/>
      <c r="MXM223" s="3"/>
      <c r="MXN223" s="3"/>
      <c r="MXO223" s="3"/>
      <c r="MXP223" s="3"/>
      <c r="MXQ223" s="3"/>
      <c r="MXR223" s="3"/>
      <c r="MXS223" s="3"/>
      <c r="MXT223" s="3"/>
      <c r="MXU223" s="3"/>
      <c r="MXV223" s="3"/>
      <c r="MXW223" s="3"/>
      <c r="MXX223" s="3"/>
      <c r="MXY223" s="3"/>
      <c r="MXZ223" s="3"/>
      <c r="MYA223" s="3"/>
      <c r="MYB223" s="3"/>
      <c r="MYC223" s="3"/>
      <c r="MYD223" s="3"/>
      <c r="MYE223" s="3"/>
      <c r="MYF223" s="3"/>
      <c r="MYG223" s="3"/>
      <c r="MYH223" s="3"/>
      <c r="MYI223" s="3"/>
      <c r="MYJ223" s="3"/>
      <c r="MYK223" s="3"/>
      <c r="MYL223" s="3"/>
      <c r="MYM223" s="3"/>
      <c r="MYN223" s="3"/>
      <c r="MYO223" s="3"/>
      <c r="MYP223" s="3"/>
      <c r="MYQ223" s="3"/>
      <c r="MYR223" s="3"/>
      <c r="MYS223" s="3"/>
      <c r="MYT223" s="3"/>
      <c r="MYU223" s="3"/>
      <c r="MYV223" s="3"/>
      <c r="MYW223" s="3"/>
      <c r="MYX223" s="3"/>
      <c r="MYY223" s="3"/>
      <c r="MYZ223" s="3"/>
      <c r="MZA223" s="3"/>
      <c r="MZB223" s="3"/>
      <c r="MZC223" s="3"/>
      <c r="MZD223" s="3"/>
      <c r="MZE223" s="3"/>
      <c r="MZF223" s="3"/>
      <c r="MZG223" s="3"/>
      <c r="MZH223" s="3"/>
      <c r="MZI223" s="3"/>
      <c r="MZJ223" s="3"/>
      <c r="MZK223" s="3"/>
      <c r="MZL223" s="3"/>
      <c r="MZM223" s="3"/>
      <c r="MZN223" s="3"/>
      <c r="MZO223" s="3"/>
      <c r="MZP223" s="3"/>
      <c r="MZQ223" s="3"/>
      <c r="MZR223" s="3"/>
      <c r="MZS223" s="3"/>
      <c r="MZT223" s="3"/>
      <c r="MZU223" s="3"/>
      <c r="MZV223" s="3"/>
      <c r="MZW223" s="3"/>
      <c r="MZX223" s="3"/>
      <c r="MZY223" s="3"/>
      <c r="MZZ223" s="3"/>
      <c r="NAA223" s="3"/>
      <c r="NAB223" s="3"/>
      <c r="NAC223" s="3"/>
      <c r="NAD223" s="3"/>
      <c r="NAE223" s="3"/>
      <c r="NAF223" s="3"/>
      <c r="NAG223" s="3"/>
      <c r="NAH223" s="3"/>
      <c r="NAI223" s="3"/>
      <c r="NAJ223" s="3"/>
      <c r="NAK223" s="3"/>
      <c r="NAL223" s="3"/>
      <c r="NAM223" s="3"/>
      <c r="NAN223" s="3"/>
      <c r="NAO223" s="3"/>
      <c r="NAP223" s="3"/>
      <c r="NAQ223" s="3"/>
      <c r="NAR223" s="3"/>
      <c r="NAS223" s="3"/>
      <c r="NAT223" s="3"/>
      <c r="NAU223" s="3"/>
      <c r="NAV223" s="3"/>
      <c r="NAW223" s="3"/>
      <c r="NAX223" s="3"/>
      <c r="NAY223" s="3"/>
      <c r="NAZ223" s="3"/>
      <c r="NBA223" s="3"/>
      <c r="NBB223" s="3"/>
      <c r="NBC223" s="3"/>
      <c r="NBD223" s="3"/>
      <c r="NBE223" s="3"/>
      <c r="NBF223" s="3"/>
      <c r="NBG223" s="3"/>
      <c r="NBH223" s="3"/>
      <c r="NBI223" s="3"/>
      <c r="NBJ223" s="3"/>
      <c r="NBK223" s="3"/>
      <c r="NBL223" s="3"/>
      <c r="NBM223" s="3"/>
      <c r="NBN223" s="3"/>
      <c r="NBO223" s="3"/>
      <c r="NBP223" s="3"/>
      <c r="NBQ223" s="3"/>
      <c r="NBR223" s="3"/>
      <c r="NBS223" s="3"/>
      <c r="NBT223" s="3"/>
      <c r="NBU223" s="3"/>
      <c r="NBV223" s="3"/>
      <c r="NBW223" s="3"/>
      <c r="NBX223" s="3"/>
      <c r="NBY223" s="3"/>
      <c r="NBZ223" s="3"/>
      <c r="NCA223" s="3"/>
      <c r="NCB223" s="3"/>
      <c r="NCC223" s="3"/>
      <c r="NCD223" s="3"/>
      <c r="NCE223" s="3"/>
      <c r="NCF223" s="3"/>
      <c r="NCG223" s="3"/>
      <c r="NCH223" s="3"/>
      <c r="NCI223" s="3"/>
      <c r="NCJ223" s="3"/>
      <c r="NCK223" s="3"/>
      <c r="NCL223" s="3"/>
      <c r="NCM223" s="3"/>
      <c r="NCN223" s="3"/>
      <c r="NCO223" s="3"/>
      <c r="NCP223" s="3"/>
      <c r="NCQ223" s="3"/>
      <c r="NCR223" s="3"/>
      <c r="NCS223" s="3"/>
      <c r="NCT223" s="3"/>
      <c r="NCU223" s="3"/>
      <c r="NCV223" s="3"/>
      <c r="NCW223" s="3"/>
      <c r="NCX223" s="3"/>
      <c r="NCY223" s="3"/>
      <c r="NCZ223" s="3"/>
      <c r="NDA223" s="3"/>
      <c r="NDB223" s="3"/>
      <c r="NDC223" s="3"/>
      <c r="NDD223" s="3"/>
      <c r="NDE223" s="3"/>
      <c r="NDF223" s="3"/>
      <c r="NDG223" s="3"/>
      <c r="NDH223" s="3"/>
      <c r="NDI223" s="3"/>
      <c r="NDJ223" s="3"/>
      <c r="NDK223" s="3"/>
      <c r="NDL223" s="3"/>
      <c r="NDM223" s="3"/>
      <c r="NDN223" s="3"/>
      <c r="NDO223" s="3"/>
      <c r="NDP223" s="3"/>
      <c r="NDQ223" s="3"/>
      <c r="NDR223" s="3"/>
      <c r="NDS223" s="3"/>
      <c r="NDT223" s="3"/>
      <c r="NDU223" s="3"/>
      <c r="NDV223" s="3"/>
      <c r="NDW223" s="3"/>
      <c r="NDX223" s="3"/>
      <c r="NDY223" s="3"/>
      <c r="NDZ223" s="3"/>
      <c r="NEA223" s="3"/>
      <c r="NEB223" s="3"/>
      <c r="NEC223" s="3"/>
      <c r="NED223" s="3"/>
      <c r="NEE223" s="3"/>
      <c r="NEF223" s="3"/>
      <c r="NEG223" s="3"/>
      <c r="NEH223" s="3"/>
      <c r="NEI223" s="3"/>
      <c r="NEJ223" s="3"/>
      <c r="NEK223" s="3"/>
      <c r="NEL223" s="3"/>
      <c r="NEM223" s="3"/>
      <c r="NEN223" s="3"/>
      <c r="NEO223" s="3"/>
      <c r="NEP223" s="3"/>
      <c r="NEQ223" s="3"/>
      <c r="NER223" s="3"/>
      <c r="NES223" s="3"/>
      <c r="NET223" s="3"/>
      <c r="NEU223" s="3"/>
      <c r="NEV223" s="3"/>
      <c r="NEW223" s="3"/>
      <c r="NEX223" s="3"/>
      <c r="NEY223" s="3"/>
      <c r="NEZ223" s="3"/>
      <c r="NFA223" s="3"/>
      <c r="NFB223" s="3"/>
      <c r="NFC223" s="3"/>
      <c r="NFD223" s="3"/>
      <c r="NFE223" s="3"/>
      <c r="NFF223" s="3"/>
      <c r="NFG223" s="3"/>
      <c r="NFH223" s="3"/>
      <c r="NFI223" s="3"/>
      <c r="NFJ223" s="3"/>
      <c r="NFK223" s="3"/>
      <c r="NFL223" s="3"/>
      <c r="NFM223" s="3"/>
      <c r="NFN223" s="3"/>
      <c r="NFO223" s="3"/>
      <c r="NFP223" s="3"/>
      <c r="NFQ223" s="3"/>
      <c r="NFR223" s="3"/>
      <c r="NFS223" s="3"/>
      <c r="NFT223" s="3"/>
      <c r="NFU223" s="3"/>
      <c r="NFV223" s="3"/>
      <c r="NFW223" s="3"/>
      <c r="NFX223" s="3"/>
      <c r="NFY223" s="3"/>
      <c r="NFZ223" s="3"/>
      <c r="NGA223" s="3"/>
      <c r="NGB223" s="3"/>
      <c r="NGC223" s="3"/>
      <c r="NGD223" s="3"/>
      <c r="NGE223" s="3"/>
      <c r="NGF223" s="3"/>
      <c r="NGG223" s="3"/>
      <c r="NGH223" s="3"/>
      <c r="NGI223" s="3"/>
      <c r="NGJ223" s="3"/>
      <c r="NGK223" s="3"/>
      <c r="NGL223" s="3"/>
      <c r="NGM223" s="3"/>
      <c r="NGN223" s="3"/>
      <c r="NGO223" s="3"/>
      <c r="NGP223" s="3"/>
      <c r="NGQ223" s="3"/>
      <c r="NGR223" s="3"/>
      <c r="NGS223" s="3"/>
      <c r="NGT223" s="3"/>
      <c r="NGU223" s="3"/>
      <c r="NGV223" s="3"/>
      <c r="NGW223" s="3"/>
      <c r="NGX223" s="3"/>
      <c r="NGY223" s="3"/>
      <c r="NGZ223" s="3"/>
      <c r="NHA223" s="3"/>
      <c r="NHB223" s="3"/>
      <c r="NHC223" s="3"/>
      <c r="NHD223" s="3"/>
      <c r="NHE223" s="3"/>
      <c r="NHF223" s="3"/>
      <c r="NHG223" s="3"/>
      <c r="NHH223" s="3"/>
      <c r="NHI223" s="3"/>
      <c r="NHJ223" s="3"/>
      <c r="NHK223" s="3"/>
      <c r="NHL223" s="3"/>
      <c r="NHM223" s="3"/>
      <c r="NHN223" s="3"/>
      <c r="NHO223" s="3"/>
      <c r="NHP223" s="3"/>
      <c r="NHQ223" s="3"/>
      <c r="NHR223" s="3"/>
      <c r="NHS223" s="3"/>
      <c r="NHT223" s="3"/>
      <c r="NHU223" s="3"/>
      <c r="NHV223" s="3"/>
      <c r="NHW223" s="3"/>
      <c r="NHX223" s="3"/>
      <c r="NHY223" s="3"/>
      <c r="NHZ223" s="3"/>
      <c r="NIA223" s="3"/>
      <c r="NIB223" s="3"/>
      <c r="NIC223" s="3"/>
      <c r="NID223" s="3"/>
      <c r="NIE223" s="3"/>
      <c r="NIF223" s="3"/>
      <c r="NIG223" s="3"/>
      <c r="NIH223" s="3"/>
      <c r="NII223" s="3"/>
      <c r="NIJ223" s="3"/>
      <c r="NIK223" s="3"/>
      <c r="NIL223" s="3"/>
      <c r="NIM223" s="3"/>
      <c r="NIN223" s="3"/>
      <c r="NIO223" s="3"/>
      <c r="NIP223" s="3"/>
      <c r="NIQ223" s="3"/>
      <c r="NIR223" s="3"/>
      <c r="NIS223" s="3"/>
      <c r="NIT223" s="3"/>
      <c r="NIU223" s="3"/>
      <c r="NIV223" s="3"/>
      <c r="NIW223" s="3"/>
      <c r="NIX223" s="3"/>
      <c r="NIY223" s="3"/>
      <c r="NIZ223" s="3"/>
      <c r="NJA223" s="3"/>
      <c r="NJB223" s="3"/>
      <c r="NJC223" s="3"/>
      <c r="NJD223" s="3"/>
      <c r="NJE223" s="3"/>
      <c r="NJF223" s="3"/>
      <c r="NJG223" s="3"/>
      <c r="NJH223" s="3"/>
      <c r="NJI223" s="3"/>
      <c r="NJJ223" s="3"/>
      <c r="NJK223" s="3"/>
      <c r="NJL223" s="3"/>
      <c r="NJM223" s="3"/>
      <c r="NJN223" s="3"/>
      <c r="NJO223" s="3"/>
      <c r="NJP223" s="3"/>
      <c r="NJQ223" s="3"/>
      <c r="NJR223" s="3"/>
      <c r="NJS223" s="3"/>
      <c r="NJT223" s="3"/>
      <c r="NJU223" s="3"/>
      <c r="NJV223" s="3"/>
      <c r="NJW223" s="3"/>
      <c r="NJX223" s="3"/>
      <c r="NJY223" s="3"/>
      <c r="NJZ223" s="3"/>
      <c r="NKA223" s="3"/>
      <c r="NKB223" s="3"/>
      <c r="NKC223" s="3"/>
      <c r="NKD223" s="3"/>
      <c r="NKE223" s="3"/>
      <c r="NKF223" s="3"/>
      <c r="NKG223" s="3"/>
      <c r="NKH223" s="3"/>
      <c r="NKI223" s="3"/>
      <c r="NKJ223" s="3"/>
      <c r="NKK223" s="3"/>
      <c r="NKL223" s="3"/>
      <c r="NKM223" s="3"/>
      <c r="NKN223" s="3"/>
      <c r="NKO223" s="3"/>
      <c r="NKP223" s="3"/>
      <c r="NKQ223" s="3"/>
      <c r="NKR223" s="3"/>
      <c r="NKS223" s="3"/>
      <c r="NKT223" s="3"/>
      <c r="NKU223" s="3"/>
      <c r="NKV223" s="3"/>
      <c r="NKW223" s="3"/>
      <c r="NKX223" s="3"/>
      <c r="NKY223" s="3"/>
      <c r="NKZ223" s="3"/>
      <c r="NLA223" s="3"/>
      <c r="NLB223" s="3"/>
      <c r="NLC223" s="3"/>
      <c r="NLD223" s="3"/>
      <c r="NLE223" s="3"/>
      <c r="NLF223" s="3"/>
      <c r="NLG223" s="3"/>
      <c r="NLH223" s="3"/>
      <c r="NLI223" s="3"/>
      <c r="NLJ223" s="3"/>
      <c r="NLK223" s="3"/>
      <c r="NLL223" s="3"/>
      <c r="NLM223" s="3"/>
      <c r="NLN223" s="3"/>
      <c r="NLO223" s="3"/>
      <c r="NLP223" s="3"/>
      <c r="NLQ223" s="3"/>
      <c r="NLR223" s="3"/>
      <c r="NLS223" s="3"/>
      <c r="NLT223" s="3"/>
      <c r="NLU223" s="3"/>
      <c r="NLV223" s="3"/>
      <c r="NLW223" s="3"/>
      <c r="NLX223" s="3"/>
      <c r="NLY223" s="3"/>
      <c r="NLZ223" s="3"/>
      <c r="NMA223" s="3"/>
      <c r="NMB223" s="3"/>
      <c r="NMC223" s="3"/>
      <c r="NMD223" s="3"/>
      <c r="NME223" s="3"/>
      <c r="NMF223" s="3"/>
      <c r="NMG223" s="3"/>
      <c r="NMH223" s="3"/>
      <c r="NMI223" s="3"/>
      <c r="NMJ223" s="3"/>
      <c r="NMK223" s="3"/>
      <c r="NML223" s="3"/>
      <c r="NMM223" s="3"/>
      <c r="NMN223" s="3"/>
      <c r="NMO223" s="3"/>
      <c r="NMP223" s="3"/>
      <c r="NMQ223" s="3"/>
      <c r="NMR223" s="3"/>
      <c r="NMS223" s="3"/>
      <c r="NMT223" s="3"/>
      <c r="NMU223" s="3"/>
      <c r="NMV223" s="3"/>
      <c r="NMW223" s="3"/>
      <c r="NMX223" s="3"/>
      <c r="NMY223" s="3"/>
      <c r="NMZ223" s="3"/>
      <c r="NNA223" s="3"/>
      <c r="NNB223" s="3"/>
      <c r="NNC223" s="3"/>
      <c r="NND223" s="3"/>
      <c r="NNE223" s="3"/>
      <c r="NNF223" s="3"/>
      <c r="NNG223" s="3"/>
      <c r="NNH223" s="3"/>
      <c r="NNI223" s="3"/>
      <c r="NNJ223" s="3"/>
      <c r="NNK223" s="3"/>
      <c r="NNL223" s="3"/>
      <c r="NNM223" s="3"/>
      <c r="NNN223" s="3"/>
      <c r="NNO223" s="3"/>
      <c r="NNP223" s="3"/>
      <c r="NNQ223" s="3"/>
      <c r="NNR223" s="3"/>
      <c r="NNS223" s="3"/>
      <c r="NNT223" s="3"/>
      <c r="NNU223" s="3"/>
      <c r="NNV223" s="3"/>
      <c r="NNW223" s="3"/>
      <c r="NNX223" s="3"/>
      <c r="NNY223" s="3"/>
      <c r="NNZ223" s="3"/>
      <c r="NOA223" s="3"/>
      <c r="NOB223" s="3"/>
      <c r="NOC223" s="3"/>
      <c r="NOD223" s="3"/>
      <c r="NOE223" s="3"/>
      <c r="NOF223" s="3"/>
      <c r="NOG223" s="3"/>
      <c r="NOH223" s="3"/>
      <c r="NOI223" s="3"/>
      <c r="NOJ223" s="3"/>
      <c r="NOK223" s="3"/>
      <c r="NOL223" s="3"/>
      <c r="NOM223" s="3"/>
      <c r="NON223" s="3"/>
      <c r="NOO223" s="3"/>
      <c r="NOP223" s="3"/>
      <c r="NOQ223" s="3"/>
      <c r="NOR223" s="3"/>
      <c r="NOS223" s="3"/>
      <c r="NOT223" s="3"/>
      <c r="NOU223" s="3"/>
      <c r="NOV223" s="3"/>
      <c r="NOW223" s="3"/>
      <c r="NOX223" s="3"/>
      <c r="NOY223" s="3"/>
      <c r="NOZ223" s="3"/>
      <c r="NPA223" s="3"/>
      <c r="NPB223" s="3"/>
      <c r="NPC223" s="3"/>
      <c r="NPD223" s="3"/>
      <c r="NPE223" s="3"/>
      <c r="NPF223" s="3"/>
      <c r="NPG223" s="3"/>
      <c r="NPH223" s="3"/>
      <c r="NPI223" s="3"/>
      <c r="NPJ223" s="3"/>
      <c r="NPK223" s="3"/>
      <c r="NPL223" s="3"/>
      <c r="NPM223" s="3"/>
      <c r="NPN223" s="3"/>
      <c r="NPO223" s="3"/>
      <c r="NPP223" s="3"/>
      <c r="NPQ223" s="3"/>
      <c r="NPR223" s="3"/>
      <c r="NPS223" s="3"/>
      <c r="NPT223" s="3"/>
      <c r="NPU223" s="3"/>
      <c r="NPV223" s="3"/>
      <c r="NPW223" s="3"/>
      <c r="NPX223" s="3"/>
      <c r="NPY223" s="3"/>
      <c r="NPZ223" s="3"/>
      <c r="NQA223" s="3"/>
      <c r="NQB223" s="3"/>
      <c r="NQC223" s="3"/>
      <c r="NQD223" s="3"/>
      <c r="NQE223" s="3"/>
      <c r="NQF223" s="3"/>
      <c r="NQG223" s="3"/>
      <c r="NQH223" s="3"/>
      <c r="NQI223" s="3"/>
      <c r="NQJ223" s="3"/>
      <c r="NQK223" s="3"/>
      <c r="NQL223" s="3"/>
      <c r="NQM223" s="3"/>
      <c r="NQN223" s="3"/>
      <c r="NQO223" s="3"/>
      <c r="NQP223" s="3"/>
      <c r="NQQ223" s="3"/>
      <c r="NQR223" s="3"/>
      <c r="NQS223" s="3"/>
      <c r="NQT223" s="3"/>
      <c r="NQU223" s="3"/>
      <c r="NQV223" s="3"/>
      <c r="NQW223" s="3"/>
      <c r="NQX223" s="3"/>
      <c r="NQY223" s="3"/>
      <c r="NQZ223" s="3"/>
      <c r="NRA223" s="3"/>
      <c r="NRB223" s="3"/>
      <c r="NRC223" s="3"/>
      <c r="NRD223" s="3"/>
      <c r="NRE223" s="3"/>
      <c r="NRF223" s="3"/>
      <c r="NRG223" s="3"/>
      <c r="NRH223" s="3"/>
      <c r="NRI223" s="3"/>
      <c r="NRJ223" s="3"/>
      <c r="NRK223" s="3"/>
      <c r="NRL223" s="3"/>
      <c r="NRM223" s="3"/>
      <c r="NRN223" s="3"/>
      <c r="NRO223" s="3"/>
      <c r="NRP223" s="3"/>
      <c r="NRQ223" s="3"/>
      <c r="NRR223" s="3"/>
      <c r="NRS223" s="3"/>
      <c r="NRT223" s="3"/>
      <c r="NRU223" s="3"/>
      <c r="NRV223" s="3"/>
      <c r="NRW223" s="3"/>
      <c r="NRX223" s="3"/>
      <c r="NRY223" s="3"/>
      <c r="NRZ223" s="3"/>
      <c r="NSA223" s="3"/>
      <c r="NSB223" s="3"/>
      <c r="NSC223" s="3"/>
      <c r="NSD223" s="3"/>
      <c r="NSE223" s="3"/>
      <c r="NSF223" s="3"/>
      <c r="NSG223" s="3"/>
      <c r="NSH223" s="3"/>
      <c r="NSI223" s="3"/>
      <c r="NSJ223" s="3"/>
      <c r="NSK223" s="3"/>
      <c r="NSL223" s="3"/>
      <c r="NSM223" s="3"/>
      <c r="NSN223" s="3"/>
      <c r="NSO223" s="3"/>
      <c r="NSP223" s="3"/>
      <c r="NSQ223" s="3"/>
      <c r="NSR223" s="3"/>
      <c r="NSS223" s="3"/>
      <c r="NST223" s="3"/>
      <c r="NSU223" s="3"/>
      <c r="NSV223" s="3"/>
      <c r="NSW223" s="3"/>
      <c r="NSX223" s="3"/>
      <c r="NSY223" s="3"/>
      <c r="NSZ223" s="3"/>
      <c r="NTA223" s="3"/>
      <c r="NTB223" s="3"/>
      <c r="NTC223" s="3"/>
      <c r="NTD223" s="3"/>
      <c r="NTE223" s="3"/>
      <c r="NTF223" s="3"/>
      <c r="NTG223" s="3"/>
      <c r="NTH223" s="3"/>
      <c r="NTI223" s="3"/>
      <c r="NTJ223" s="3"/>
      <c r="NTK223" s="3"/>
      <c r="NTL223" s="3"/>
      <c r="NTM223" s="3"/>
      <c r="NTN223" s="3"/>
      <c r="NTO223" s="3"/>
      <c r="NTP223" s="3"/>
      <c r="NTQ223" s="3"/>
      <c r="NTR223" s="3"/>
      <c r="NTS223" s="3"/>
      <c r="NTT223" s="3"/>
      <c r="NTU223" s="3"/>
      <c r="NTV223" s="3"/>
      <c r="NTW223" s="3"/>
      <c r="NTX223" s="3"/>
      <c r="NTY223" s="3"/>
      <c r="NTZ223" s="3"/>
      <c r="NUA223" s="3"/>
      <c r="NUB223" s="3"/>
      <c r="NUC223" s="3"/>
      <c r="NUD223" s="3"/>
      <c r="NUE223" s="3"/>
      <c r="NUF223" s="3"/>
      <c r="NUG223" s="3"/>
      <c r="NUH223" s="3"/>
      <c r="NUI223" s="3"/>
      <c r="NUJ223" s="3"/>
      <c r="NUK223" s="3"/>
      <c r="NUL223" s="3"/>
      <c r="NUM223" s="3"/>
      <c r="NUN223" s="3"/>
      <c r="NUO223" s="3"/>
      <c r="NUP223" s="3"/>
      <c r="NUQ223" s="3"/>
      <c r="NUR223" s="3"/>
      <c r="NUS223" s="3"/>
      <c r="NUT223" s="3"/>
      <c r="NUU223" s="3"/>
      <c r="NUV223" s="3"/>
      <c r="NUW223" s="3"/>
      <c r="NUX223" s="3"/>
      <c r="NUY223" s="3"/>
      <c r="NUZ223" s="3"/>
      <c r="NVA223" s="3"/>
      <c r="NVB223" s="3"/>
      <c r="NVC223" s="3"/>
      <c r="NVD223" s="3"/>
      <c r="NVE223" s="3"/>
      <c r="NVF223" s="3"/>
      <c r="NVG223" s="3"/>
      <c r="NVH223" s="3"/>
      <c r="NVI223" s="3"/>
      <c r="NVJ223" s="3"/>
      <c r="NVK223" s="3"/>
      <c r="NVL223" s="3"/>
      <c r="NVM223" s="3"/>
      <c r="NVN223" s="3"/>
      <c r="NVO223" s="3"/>
      <c r="NVP223" s="3"/>
      <c r="NVQ223" s="3"/>
      <c r="NVR223" s="3"/>
      <c r="NVS223" s="3"/>
      <c r="NVT223" s="3"/>
      <c r="NVU223" s="3"/>
      <c r="NVV223" s="3"/>
      <c r="NVW223" s="3"/>
      <c r="NVX223" s="3"/>
      <c r="NVY223" s="3"/>
      <c r="NVZ223" s="3"/>
      <c r="NWA223" s="3"/>
      <c r="NWB223" s="3"/>
      <c r="NWC223" s="3"/>
      <c r="NWD223" s="3"/>
      <c r="NWE223" s="3"/>
      <c r="NWF223" s="3"/>
      <c r="NWG223" s="3"/>
      <c r="NWH223" s="3"/>
      <c r="NWI223" s="3"/>
      <c r="NWJ223" s="3"/>
      <c r="NWK223" s="3"/>
      <c r="NWL223" s="3"/>
      <c r="NWM223" s="3"/>
      <c r="NWN223" s="3"/>
      <c r="NWO223" s="3"/>
      <c r="NWP223" s="3"/>
      <c r="NWQ223" s="3"/>
      <c r="NWR223" s="3"/>
      <c r="NWS223" s="3"/>
      <c r="NWT223" s="3"/>
      <c r="NWU223" s="3"/>
      <c r="NWV223" s="3"/>
      <c r="NWW223" s="3"/>
      <c r="NWX223" s="3"/>
      <c r="NWY223" s="3"/>
      <c r="NWZ223" s="3"/>
      <c r="NXA223" s="3"/>
      <c r="NXB223" s="3"/>
      <c r="NXC223" s="3"/>
      <c r="NXD223" s="3"/>
      <c r="NXE223" s="3"/>
      <c r="NXF223" s="3"/>
      <c r="NXG223" s="3"/>
      <c r="NXH223" s="3"/>
      <c r="NXI223" s="3"/>
      <c r="NXJ223" s="3"/>
      <c r="NXK223" s="3"/>
      <c r="NXL223" s="3"/>
      <c r="NXM223" s="3"/>
      <c r="NXN223" s="3"/>
      <c r="NXO223" s="3"/>
      <c r="NXP223" s="3"/>
      <c r="NXQ223" s="3"/>
      <c r="NXR223" s="3"/>
      <c r="NXS223" s="3"/>
      <c r="NXT223" s="3"/>
      <c r="NXU223" s="3"/>
      <c r="NXV223" s="3"/>
      <c r="NXW223" s="3"/>
      <c r="NXX223" s="3"/>
      <c r="NXY223" s="3"/>
      <c r="NXZ223" s="3"/>
      <c r="NYA223" s="3"/>
      <c r="NYB223" s="3"/>
      <c r="NYC223" s="3"/>
      <c r="NYD223" s="3"/>
      <c r="NYE223" s="3"/>
      <c r="NYF223" s="3"/>
      <c r="NYG223" s="3"/>
      <c r="NYH223" s="3"/>
      <c r="NYI223" s="3"/>
      <c r="NYJ223" s="3"/>
      <c r="NYK223" s="3"/>
      <c r="NYL223" s="3"/>
      <c r="NYM223" s="3"/>
      <c r="NYN223" s="3"/>
      <c r="NYO223" s="3"/>
      <c r="NYP223" s="3"/>
      <c r="NYQ223" s="3"/>
      <c r="NYR223" s="3"/>
      <c r="NYS223" s="3"/>
      <c r="NYT223" s="3"/>
      <c r="NYU223" s="3"/>
      <c r="NYV223" s="3"/>
      <c r="NYW223" s="3"/>
      <c r="NYX223" s="3"/>
      <c r="NYY223" s="3"/>
      <c r="NYZ223" s="3"/>
      <c r="NZA223" s="3"/>
      <c r="NZB223" s="3"/>
      <c r="NZC223" s="3"/>
      <c r="NZD223" s="3"/>
      <c r="NZE223" s="3"/>
      <c r="NZF223" s="3"/>
      <c r="NZG223" s="3"/>
      <c r="NZH223" s="3"/>
      <c r="NZI223" s="3"/>
      <c r="NZJ223" s="3"/>
      <c r="NZK223" s="3"/>
      <c r="NZL223" s="3"/>
      <c r="NZM223" s="3"/>
      <c r="NZN223" s="3"/>
      <c r="NZO223" s="3"/>
      <c r="NZP223" s="3"/>
      <c r="NZQ223" s="3"/>
      <c r="NZR223" s="3"/>
      <c r="NZS223" s="3"/>
      <c r="NZT223" s="3"/>
      <c r="NZU223" s="3"/>
      <c r="NZV223" s="3"/>
      <c r="NZW223" s="3"/>
      <c r="NZX223" s="3"/>
      <c r="NZY223" s="3"/>
      <c r="NZZ223" s="3"/>
      <c r="OAA223" s="3"/>
      <c r="OAB223" s="3"/>
      <c r="OAC223" s="3"/>
      <c r="OAD223" s="3"/>
      <c r="OAE223" s="3"/>
      <c r="OAF223" s="3"/>
      <c r="OAG223" s="3"/>
      <c r="OAH223" s="3"/>
      <c r="OAI223" s="3"/>
      <c r="OAJ223" s="3"/>
      <c r="OAK223" s="3"/>
      <c r="OAL223" s="3"/>
      <c r="OAM223" s="3"/>
      <c r="OAN223" s="3"/>
      <c r="OAO223" s="3"/>
      <c r="OAP223" s="3"/>
      <c r="OAQ223" s="3"/>
      <c r="OAR223" s="3"/>
      <c r="OAS223" s="3"/>
      <c r="OAT223" s="3"/>
      <c r="OAU223" s="3"/>
      <c r="OAV223" s="3"/>
      <c r="OAW223" s="3"/>
      <c r="OAX223" s="3"/>
      <c r="OAY223" s="3"/>
      <c r="OAZ223" s="3"/>
      <c r="OBA223" s="3"/>
      <c r="OBB223" s="3"/>
      <c r="OBC223" s="3"/>
      <c r="OBD223" s="3"/>
      <c r="OBE223" s="3"/>
      <c r="OBF223" s="3"/>
      <c r="OBG223" s="3"/>
      <c r="OBH223" s="3"/>
      <c r="OBI223" s="3"/>
      <c r="OBJ223" s="3"/>
      <c r="OBK223" s="3"/>
      <c r="OBL223" s="3"/>
      <c r="OBM223" s="3"/>
      <c r="OBN223" s="3"/>
      <c r="OBO223" s="3"/>
      <c r="OBP223" s="3"/>
      <c r="OBQ223" s="3"/>
      <c r="OBR223" s="3"/>
      <c r="OBS223" s="3"/>
      <c r="OBT223" s="3"/>
      <c r="OBU223" s="3"/>
      <c r="OBV223" s="3"/>
      <c r="OBW223" s="3"/>
      <c r="OBX223" s="3"/>
      <c r="OBY223" s="3"/>
      <c r="OBZ223" s="3"/>
      <c r="OCA223" s="3"/>
      <c r="OCB223" s="3"/>
      <c r="OCC223" s="3"/>
      <c r="OCD223" s="3"/>
      <c r="OCE223" s="3"/>
      <c r="OCF223" s="3"/>
      <c r="OCG223" s="3"/>
      <c r="OCH223" s="3"/>
      <c r="OCI223" s="3"/>
      <c r="OCJ223" s="3"/>
      <c r="OCK223" s="3"/>
      <c r="OCL223" s="3"/>
      <c r="OCM223" s="3"/>
      <c r="OCN223" s="3"/>
      <c r="OCO223" s="3"/>
      <c r="OCP223" s="3"/>
      <c r="OCQ223" s="3"/>
      <c r="OCR223" s="3"/>
      <c r="OCS223" s="3"/>
      <c r="OCT223" s="3"/>
      <c r="OCU223" s="3"/>
      <c r="OCV223" s="3"/>
      <c r="OCW223" s="3"/>
      <c r="OCX223" s="3"/>
      <c r="OCY223" s="3"/>
      <c r="OCZ223" s="3"/>
      <c r="ODA223" s="3"/>
      <c r="ODB223" s="3"/>
      <c r="ODC223" s="3"/>
      <c r="ODD223" s="3"/>
      <c r="ODE223" s="3"/>
      <c r="ODF223" s="3"/>
      <c r="ODG223" s="3"/>
      <c r="ODH223" s="3"/>
      <c r="ODI223" s="3"/>
      <c r="ODJ223" s="3"/>
      <c r="ODK223" s="3"/>
      <c r="ODL223" s="3"/>
      <c r="ODM223" s="3"/>
      <c r="ODN223" s="3"/>
      <c r="ODO223" s="3"/>
      <c r="ODP223" s="3"/>
      <c r="ODQ223" s="3"/>
      <c r="ODR223" s="3"/>
      <c r="ODS223" s="3"/>
      <c r="ODT223" s="3"/>
      <c r="ODU223" s="3"/>
      <c r="ODV223" s="3"/>
      <c r="ODW223" s="3"/>
      <c r="ODX223" s="3"/>
      <c r="ODY223" s="3"/>
      <c r="ODZ223" s="3"/>
      <c r="OEA223" s="3"/>
      <c r="OEB223" s="3"/>
      <c r="OEC223" s="3"/>
      <c r="OED223" s="3"/>
      <c r="OEE223" s="3"/>
      <c r="OEF223" s="3"/>
      <c r="OEG223" s="3"/>
      <c r="OEH223" s="3"/>
      <c r="OEI223" s="3"/>
      <c r="OEJ223" s="3"/>
      <c r="OEK223" s="3"/>
      <c r="OEL223" s="3"/>
      <c r="OEM223" s="3"/>
      <c r="OEN223" s="3"/>
      <c r="OEO223" s="3"/>
      <c r="OEP223" s="3"/>
      <c r="OEQ223" s="3"/>
      <c r="OER223" s="3"/>
      <c r="OES223" s="3"/>
      <c r="OET223" s="3"/>
      <c r="OEU223" s="3"/>
      <c r="OEV223" s="3"/>
      <c r="OEW223" s="3"/>
      <c r="OEX223" s="3"/>
      <c r="OEY223" s="3"/>
      <c r="OEZ223" s="3"/>
      <c r="OFA223" s="3"/>
      <c r="OFB223" s="3"/>
      <c r="OFC223" s="3"/>
      <c r="OFD223" s="3"/>
      <c r="OFE223" s="3"/>
      <c r="OFF223" s="3"/>
      <c r="OFG223" s="3"/>
      <c r="OFH223" s="3"/>
      <c r="OFI223" s="3"/>
      <c r="OFJ223" s="3"/>
      <c r="OFK223" s="3"/>
      <c r="OFL223" s="3"/>
      <c r="OFM223" s="3"/>
      <c r="OFN223" s="3"/>
      <c r="OFO223" s="3"/>
      <c r="OFP223" s="3"/>
      <c r="OFQ223" s="3"/>
      <c r="OFR223" s="3"/>
      <c r="OFS223" s="3"/>
      <c r="OFT223" s="3"/>
      <c r="OFU223" s="3"/>
      <c r="OFV223" s="3"/>
      <c r="OFW223" s="3"/>
      <c r="OFX223" s="3"/>
      <c r="OFY223" s="3"/>
      <c r="OFZ223" s="3"/>
      <c r="OGA223" s="3"/>
      <c r="OGB223" s="3"/>
      <c r="OGC223" s="3"/>
      <c r="OGD223" s="3"/>
      <c r="OGE223" s="3"/>
      <c r="OGF223" s="3"/>
      <c r="OGG223" s="3"/>
      <c r="OGH223" s="3"/>
      <c r="OGI223" s="3"/>
      <c r="OGJ223" s="3"/>
      <c r="OGK223" s="3"/>
      <c r="OGL223" s="3"/>
      <c r="OGM223" s="3"/>
      <c r="OGN223" s="3"/>
      <c r="OGO223" s="3"/>
      <c r="OGP223" s="3"/>
      <c r="OGQ223" s="3"/>
      <c r="OGR223" s="3"/>
      <c r="OGS223" s="3"/>
      <c r="OGT223" s="3"/>
      <c r="OGU223" s="3"/>
      <c r="OGV223" s="3"/>
      <c r="OGW223" s="3"/>
      <c r="OGX223" s="3"/>
      <c r="OGY223" s="3"/>
      <c r="OGZ223" s="3"/>
      <c r="OHA223" s="3"/>
      <c r="OHB223" s="3"/>
      <c r="OHC223" s="3"/>
      <c r="OHD223" s="3"/>
      <c r="OHE223" s="3"/>
      <c r="OHF223" s="3"/>
      <c r="OHG223" s="3"/>
      <c r="OHH223" s="3"/>
      <c r="OHI223" s="3"/>
      <c r="OHJ223" s="3"/>
      <c r="OHK223" s="3"/>
      <c r="OHL223" s="3"/>
      <c r="OHM223" s="3"/>
      <c r="OHN223" s="3"/>
      <c r="OHO223" s="3"/>
      <c r="OHP223" s="3"/>
      <c r="OHQ223" s="3"/>
      <c r="OHR223" s="3"/>
      <c r="OHS223" s="3"/>
      <c r="OHT223" s="3"/>
      <c r="OHU223" s="3"/>
      <c r="OHV223" s="3"/>
      <c r="OHW223" s="3"/>
      <c r="OHX223" s="3"/>
      <c r="OHY223" s="3"/>
      <c r="OHZ223" s="3"/>
      <c r="OIA223" s="3"/>
      <c r="OIB223" s="3"/>
      <c r="OIC223" s="3"/>
      <c r="OID223" s="3"/>
      <c r="OIE223" s="3"/>
      <c r="OIF223" s="3"/>
      <c r="OIG223" s="3"/>
      <c r="OIH223" s="3"/>
      <c r="OII223" s="3"/>
      <c r="OIJ223" s="3"/>
      <c r="OIK223" s="3"/>
      <c r="OIL223" s="3"/>
      <c r="OIM223" s="3"/>
      <c r="OIN223" s="3"/>
      <c r="OIO223" s="3"/>
      <c r="OIP223" s="3"/>
      <c r="OIQ223" s="3"/>
      <c r="OIR223" s="3"/>
      <c r="OIS223" s="3"/>
      <c r="OIT223" s="3"/>
      <c r="OIU223" s="3"/>
      <c r="OIV223" s="3"/>
      <c r="OIW223" s="3"/>
      <c r="OIX223" s="3"/>
      <c r="OIY223" s="3"/>
      <c r="OIZ223" s="3"/>
      <c r="OJA223" s="3"/>
      <c r="OJB223" s="3"/>
      <c r="OJC223" s="3"/>
      <c r="OJD223" s="3"/>
      <c r="OJE223" s="3"/>
      <c r="OJF223" s="3"/>
      <c r="OJG223" s="3"/>
      <c r="OJH223" s="3"/>
      <c r="OJI223" s="3"/>
      <c r="OJJ223" s="3"/>
      <c r="OJK223" s="3"/>
      <c r="OJL223" s="3"/>
      <c r="OJM223" s="3"/>
      <c r="OJN223" s="3"/>
      <c r="OJO223" s="3"/>
      <c r="OJP223" s="3"/>
      <c r="OJQ223" s="3"/>
      <c r="OJR223" s="3"/>
      <c r="OJS223" s="3"/>
      <c r="OJT223" s="3"/>
      <c r="OJU223" s="3"/>
      <c r="OJV223" s="3"/>
      <c r="OJW223" s="3"/>
      <c r="OJX223" s="3"/>
      <c r="OJY223" s="3"/>
      <c r="OJZ223" s="3"/>
      <c r="OKA223" s="3"/>
      <c r="OKB223" s="3"/>
      <c r="OKC223" s="3"/>
      <c r="OKD223" s="3"/>
      <c r="OKE223" s="3"/>
      <c r="OKF223" s="3"/>
      <c r="OKG223" s="3"/>
      <c r="OKH223" s="3"/>
      <c r="OKI223" s="3"/>
      <c r="OKJ223" s="3"/>
      <c r="OKK223" s="3"/>
      <c r="OKL223" s="3"/>
      <c r="OKM223" s="3"/>
      <c r="OKN223" s="3"/>
      <c r="OKO223" s="3"/>
      <c r="OKP223" s="3"/>
      <c r="OKQ223" s="3"/>
      <c r="OKR223" s="3"/>
      <c r="OKS223" s="3"/>
      <c r="OKT223" s="3"/>
      <c r="OKU223" s="3"/>
      <c r="OKV223" s="3"/>
      <c r="OKW223" s="3"/>
      <c r="OKX223" s="3"/>
      <c r="OKY223" s="3"/>
      <c r="OKZ223" s="3"/>
      <c r="OLA223" s="3"/>
      <c r="OLB223" s="3"/>
      <c r="OLC223" s="3"/>
      <c r="OLD223" s="3"/>
      <c r="OLE223" s="3"/>
      <c r="OLF223" s="3"/>
      <c r="OLG223" s="3"/>
      <c r="OLH223" s="3"/>
      <c r="OLI223" s="3"/>
      <c r="OLJ223" s="3"/>
      <c r="OLK223" s="3"/>
      <c r="OLL223" s="3"/>
      <c r="OLM223" s="3"/>
      <c r="OLN223" s="3"/>
      <c r="OLO223" s="3"/>
      <c r="OLP223" s="3"/>
      <c r="OLQ223" s="3"/>
      <c r="OLR223" s="3"/>
      <c r="OLS223" s="3"/>
      <c r="OLT223" s="3"/>
      <c r="OLU223" s="3"/>
      <c r="OLV223" s="3"/>
      <c r="OLW223" s="3"/>
      <c r="OLX223" s="3"/>
      <c r="OLY223" s="3"/>
      <c r="OLZ223" s="3"/>
      <c r="OMA223" s="3"/>
      <c r="OMB223" s="3"/>
      <c r="OMC223" s="3"/>
      <c r="OMD223" s="3"/>
      <c r="OME223" s="3"/>
      <c r="OMF223" s="3"/>
      <c r="OMG223" s="3"/>
      <c r="OMH223" s="3"/>
      <c r="OMI223" s="3"/>
      <c r="OMJ223" s="3"/>
      <c r="OMK223" s="3"/>
      <c r="OML223" s="3"/>
      <c r="OMM223" s="3"/>
      <c r="OMN223" s="3"/>
      <c r="OMO223" s="3"/>
      <c r="OMP223" s="3"/>
      <c r="OMQ223" s="3"/>
      <c r="OMR223" s="3"/>
      <c r="OMS223" s="3"/>
      <c r="OMT223" s="3"/>
      <c r="OMU223" s="3"/>
      <c r="OMV223" s="3"/>
      <c r="OMW223" s="3"/>
      <c r="OMX223" s="3"/>
      <c r="OMY223" s="3"/>
      <c r="OMZ223" s="3"/>
      <c r="ONA223" s="3"/>
      <c r="ONB223" s="3"/>
      <c r="ONC223" s="3"/>
      <c r="OND223" s="3"/>
      <c r="ONE223" s="3"/>
      <c r="ONF223" s="3"/>
      <c r="ONG223" s="3"/>
      <c r="ONH223" s="3"/>
      <c r="ONI223" s="3"/>
      <c r="ONJ223" s="3"/>
      <c r="ONK223" s="3"/>
      <c r="ONL223" s="3"/>
      <c r="ONM223" s="3"/>
      <c r="ONN223" s="3"/>
      <c r="ONO223" s="3"/>
      <c r="ONP223" s="3"/>
      <c r="ONQ223" s="3"/>
      <c r="ONR223" s="3"/>
      <c r="ONS223" s="3"/>
      <c r="ONT223" s="3"/>
      <c r="ONU223" s="3"/>
      <c r="ONV223" s="3"/>
      <c r="ONW223" s="3"/>
      <c r="ONX223" s="3"/>
      <c r="ONY223" s="3"/>
      <c r="ONZ223" s="3"/>
      <c r="OOA223" s="3"/>
      <c r="OOB223" s="3"/>
      <c r="OOC223" s="3"/>
      <c r="OOD223" s="3"/>
      <c r="OOE223" s="3"/>
      <c r="OOF223" s="3"/>
      <c r="OOG223" s="3"/>
      <c r="OOH223" s="3"/>
      <c r="OOI223" s="3"/>
      <c r="OOJ223" s="3"/>
      <c r="OOK223" s="3"/>
      <c r="OOL223" s="3"/>
      <c r="OOM223" s="3"/>
      <c r="OON223" s="3"/>
      <c r="OOO223" s="3"/>
      <c r="OOP223" s="3"/>
      <c r="OOQ223" s="3"/>
      <c r="OOR223" s="3"/>
      <c r="OOS223" s="3"/>
      <c r="OOT223" s="3"/>
      <c r="OOU223" s="3"/>
      <c r="OOV223" s="3"/>
      <c r="OOW223" s="3"/>
      <c r="OOX223" s="3"/>
      <c r="OOY223" s="3"/>
      <c r="OOZ223" s="3"/>
      <c r="OPA223" s="3"/>
      <c r="OPB223" s="3"/>
      <c r="OPC223" s="3"/>
      <c r="OPD223" s="3"/>
      <c r="OPE223" s="3"/>
      <c r="OPF223" s="3"/>
      <c r="OPG223" s="3"/>
      <c r="OPH223" s="3"/>
      <c r="OPI223" s="3"/>
      <c r="OPJ223" s="3"/>
      <c r="OPK223" s="3"/>
      <c r="OPL223" s="3"/>
      <c r="OPM223" s="3"/>
      <c r="OPN223" s="3"/>
      <c r="OPO223" s="3"/>
      <c r="OPP223" s="3"/>
      <c r="OPQ223" s="3"/>
      <c r="OPR223" s="3"/>
      <c r="OPS223" s="3"/>
      <c r="OPT223" s="3"/>
      <c r="OPU223" s="3"/>
      <c r="OPV223" s="3"/>
      <c r="OPW223" s="3"/>
      <c r="OPX223" s="3"/>
      <c r="OPY223" s="3"/>
      <c r="OPZ223" s="3"/>
      <c r="OQA223" s="3"/>
      <c r="OQB223" s="3"/>
      <c r="OQC223" s="3"/>
      <c r="OQD223" s="3"/>
      <c r="OQE223" s="3"/>
      <c r="OQF223" s="3"/>
      <c r="OQG223" s="3"/>
      <c r="OQH223" s="3"/>
      <c r="OQI223" s="3"/>
      <c r="OQJ223" s="3"/>
      <c r="OQK223" s="3"/>
      <c r="OQL223" s="3"/>
      <c r="OQM223" s="3"/>
      <c r="OQN223" s="3"/>
      <c r="OQO223" s="3"/>
      <c r="OQP223" s="3"/>
      <c r="OQQ223" s="3"/>
      <c r="OQR223" s="3"/>
      <c r="OQS223" s="3"/>
      <c r="OQT223" s="3"/>
      <c r="OQU223" s="3"/>
      <c r="OQV223" s="3"/>
      <c r="OQW223" s="3"/>
      <c r="OQX223" s="3"/>
      <c r="OQY223" s="3"/>
      <c r="OQZ223" s="3"/>
      <c r="ORA223" s="3"/>
      <c r="ORB223" s="3"/>
      <c r="ORC223" s="3"/>
      <c r="ORD223" s="3"/>
      <c r="ORE223" s="3"/>
      <c r="ORF223" s="3"/>
      <c r="ORG223" s="3"/>
      <c r="ORH223" s="3"/>
      <c r="ORI223" s="3"/>
      <c r="ORJ223" s="3"/>
      <c r="ORK223" s="3"/>
      <c r="ORL223" s="3"/>
      <c r="ORM223" s="3"/>
      <c r="ORN223" s="3"/>
      <c r="ORO223" s="3"/>
      <c r="ORP223" s="3"/>
      <c r="ORQ223" s="3"/>
      <c r="ORR223" s="3"/>
      <c r="ORS223" s="3"/>
      <c r="ORT223" s="3"/>
      <c r="ORU223" s="3"/>
      <c r="ORV223" s="3"/>
      <c r="ORW223" s="3"/>
      <c r="ORX223" s="3"/>
      <c r="ORY223" s="3"/>
      <c r="ORZ223" s="3"/>
      <c r="OSA223" s="3"/>
      <c r="OSB223" s="3"/>
      <c r="OSC223" s="3"/>
      <c r="OSD223" s="3"/>
      <c r="OSE223" s="3"/>
      <c r="OSF223" s="3"/>
      <c r="OSG223" s="3"/>
      <c r="OSH223" s="3"/>
      <c r="OSI223" s="3"/>
      <c r="OSJ223" s="3"/>
      <c r="OSK223" s="3"/>
      <c r="OSL223" s="3"/>
      <c r="OSM223" s="3"/>
      <c r="OSN223" s="3"/>
      <c r="OSO223" s="3"/>
      <c r="OSP223" s="3"/>
      <c r="OSQ223" s="3"/>
      <c r="OSR223" s="3"/>
      <c r="OSS223" s="3"/>
      <c r="OST223" s="3"/>
      <c r="OSU223" s="3"/>
      <c r="OSV223" s="3"/>
      <c r="OSW223" s="3"/>
      <c r="OSX223" s="3"/>
      <c r="OSY223" s="3"/>
      <c r="OSZ223" s="3"/>
      <c r="OTA223" s="3"/>
      <c r="OTB223" s="3"/>
      <c r="OTC223" s="3"/>
      <c r="OTD223" s="3"/>
      <c r="OTE223" s="3"/>
      <c r="OTF223" s="3"/>
      <c r="OTG223" s="3"/>
      <c r="OTH223" s="3"/>
      <c r="OTI223" s="3"/>
      <c r="OTJ223" s="3"/>
      <c r="OTK223" s="3"/>
      <c r="OTL223" s="3"/>
      <c r="OTM223" s="3"/>
      <c r="OTN223" s="3"/>
      <c r="OTO223" s="3"/>
      <c r="OTP223" s="3"/>
      <c r="OTQ223" s="3"/>
      <c r="OTR223" s="3"/>
      <c r="OTS223" s="3"/>
      <c r="OTT223" s="3"/>
      <c r="OTU223" s="3"/>
      <c r="OTV223" s="3"/>
      <c r="OTW223" s="3"/>
      <c r="OTX223" s="3"/>
      <c r="OTY223" s="3"/>
      <c r="OTZ223" s="3"/>
      <c r="OUA223" s="3"/>
      <c r="OUB223" s="3"/>
      <c r="OUC223" s="3"/>
      <c r="OUD223" s="3"/>
      <c r="OUE223" s="3"/>
      <c r="OUF223" s="3"/>
      <c r="OUG223" s="3"/>
      <c r="OUH223" s="3"/>
      <c r="OUI223" s="3"/>
      <c r="OUJ223" s="3"/>
      <c r="OUK223" s="3"/>
      <c r="OUL223" s="3"/>
      <c r="OUM223" s="3"/>
      <c r="OUN223" s="3"/>
      <c r="OUO223" s="3"/>
      <c r="OUP223" s="3"/>
      <c r="OUQ223" s="3"/>
      <c r="OUR223" s="3"/>
      <c r="OUS223" s="3"/>
      <c r="OUT223" s="3"/>
      <c r="OUU223" s="3"/>
      <c r="OUV223" s="3"/>
      <c r="OUW223" s="3"/>
      <c r="OUX223" s="3"/>
      <c r="OUY223" s="3"/>
      <c r="OUZ223" s="3"/>
      <c r="OVA223" s="3"/>
      <c r="OVB223" s="3"/>
      <c r="OVC223" s="3"/>
      <c r="OVD223" s="3"/>
      <c r="OVE223" s="3"/>
      <c r="OVF223" s="3"/>
      <c r="OVG223" s="3"/>
      <c r="OVH223" s="3"/>
      <c r="OVI223" s="3"/>
      <c r="OVJ223" s="3"/>
      <c r="OVK223" s="3"/>
      <c r="OVL223" s="3"/>
      <c r="OVM223" s="3"/>
      <c r="OVN223" s="3"/>
      <c r="OVO223" s="3"/>
      <c r="OVP223" s="3"/>
      <c r="OVQ223" s="3"/>
      <c r="OVR223" s="3"/>
      <c r="OVS223" s="3"/>
      <c r="OVT223" s="3"/>
      <c r="OVU223" s="3"/>
      <c r="OVV223" s="3"/>
      <c r="OVW223" s="3"/>
      <c r="OVX223" s="3"/>
      <c r="OVY223" s="3"/>
      <c r="OVZ223" s="3"/>
      <c r="OWA223" s="3"/>
      <c r="OWB223" s="3"/>
      <c r="OWC223" s="3"/>
      <c r="OWD223" s="3"/>
      <c r="OWE223" s="3"/>
      <c r="OWF223" s="3"/>
      <c r="OWG223" s="3"/>
      <c r="OWH223" s="3"/>
      <c r="OWI223" s="3"/>
      <c r="OWJ223" s="3"/>
      <c r="OWK223" s="3"/>
      <c r="OWL223" s="3"/>
      <c r="OWM223" s="3"/>
      <c r="OWN223" s="3"/>
      <c r="OWO223" s="3"/>
      <c r="OWP223" s="3"/>
      <c r="OWQ223" s="3"/>
      <c r="OWR223" s="3"/>
      <c r="OWS223" s="3"/>
      <c r="OWT223" s="3"/>
      <c r="OWU223" s="3"/>
      <c r="OWV223" s="3"/>
      <c r="OWW223" s="3"/>
      <c r="OWX223" s="3"/>
      <c r="OWY223" s="3"/>
      <c r="OWZ223" s="3"/>
      <c r="OXA223" s="3"/>
      <c r="OXB223" s="3"/>
      <c r="OXC223" s="3"/>
      <c r="OXD223" s="3"/>
      <c r="OXE223" s="3"/>
      <c r="OXF223" s="3"/>
      <c r="OXG223" s="3"/>
      <c r="OXH223" s="3"/>
      <c r="OXI223" s="3"/>
      <c r="OXJ223" s="3"/>
      <c r="OXK223" s="3"/>
      <c r="OXL223" s="3"/>
      <c r="OXM223" s="3"/>
      <c r="OXN223" s="3"/>
      <c r="OXO223" s="3"/>
      <c r="OXP223" s="3"/>
      <c r="OXQ223" s="3"/>
      <c r="OXR223" s="3"/>
      <c r="OXS223" s="3"/>
      <c r="OXT223" s="3"/>
      <c r="OXU223" s="3"/>
      <c r="OXV223" s="3"/>
      <c r="OXW223" s="3"/>
      <c r="OXX223" s="3"/>
      <c r="OXY223" s="3"/>
      <c r="OXZ223" s="3"/>
      <c r="OYA223" s="3"/>
      <c r="OYB223" s="3"/>
      <c r="OYC223" s="3"/>
      <c r="OYD223" s="3"/>
      <c r="OYE223" s="3"/>
      <c r="OYF223" s="3"/>
      <c r="OYG223" s="3"/>
      <c r="OYH223" s="3"/>
      <c r="OYI223" s="3"/>
      <c r="OYJ223" s="3"/>
      <c r="OYK223" s="3"/>
      <c r="OYL223" s="3"/>
      <c r="OYM223" s="3"/>
      <c r="OYN223" s="3"/>
      <c r="OYO223" s="3"/>
      <c r="OYP223" s="3"/>
      <c r="OYQ223" s="3"/>
      <c r="OYR223" s="3"/>
      <c r="OYS223" s="3"/>
      <c r="OYT223" s="3"/>
      <c r="OYU223" s="3"/>
      <c r="OYV223" s="3"/>
      <c r="OYW223" s="3"/>
      <c r="OYX223" s="3"/>
      <c r="OYY223" s="3"/>
      <c r="OYZ223" s="3"/>
      <c r="OZA223" s="3"/>
      <c r="OZB223" s="3"/>
      <c r="OZC223" s="3"/>
      <c r="OZD223" s="3"/>
      <c r="OZE223" s="3"/>
      <c r="OZF223" s="3"/>
      <c r="OZG223" s="3"/>
      <c r="OZH223" s="3"/>
      <c r="OZI223" s="3"/>
      <c r="OZJ223" s="3"/>
      <c r="OZK223" s="3"/>
      <c r="OZL223" s="3"/>
      <c r="OZM223" s="3"/>
      <c r="OZN223" s="3"/>
      <c r="OZO223" s="3"/>
      <c r="OZP223" s="3"/>
      <c r="OZQ223" s="3"/>
      <c r="OZR223" s="3"/>
      <c r="OZS223" s="3"/>
      <c r="OZT223" s="3"/>
      <c r="OZU223" s="3"/>
      <c r="OZV223" s="3"/>
      <c r="OZW223" s="3"/>
      <c r="OZX223" s="3"/>
      <c r="OZY223" s="3"/>
      <c r="OZZ223" s="3"/>
      <c r="PAA223" s="3"/>
      <c r="PAB223" s="3"/>
      <c r="PAC223" s="3"/>
      <c r="PAD223" s="3"/>
      <c r="PAE223" s="3"/>
      <c r="PAF223" s="3"/>
      <c r="PAG223" s="3"/>
      <c r="PAH223" s="3"/>
      <c r="PAI223" s="3"/>
      <c r="PAJ223" s="3"/>
      <c r="PAK223" s="3"/>
      <c r="PAL223" s="3"/>
      <c r="PAM223" s="3"/>
      <c r="PAN223" s="3"/>
      <c r="PAO223" s="3"/>
      <c r="PAP223" s="3"/>
      <c r="PAQ223" s="3"/>
      <c r="PAR223" s="3"/>
      <c r="PAS223" s="3"/>
      <c r="PAT223" s="3"/>
      <c r="PAU223" s="3"/>
      <c r="PAV223" s="3"/>
      <c r="PAW223" s="3"/>
      <c r="PAX223" s="3"/>
      <c r="PAY223" s="3"/>
      <c r="PAZ223" s="3"/>
      <c r="PBA223" s="3"/>
      <c r="PBB223" s="3"/>
      <c r="PBC223" s="3"/>
      <c r="PBD223" s="3"/>
      <c r="PBE223" s="3"/>
      <c r="PBF223" s="3"/>
      <c r="PBG223" s="3"/>
      <c r="PBH223" s="3"/>
      <c r="PBI223" s="3"/>
      <c r="PBJ223" s="3"/>
      <c r="PBK223" s="3"/>
      <c r="PBL223" s="3"/>
      <c r="PBM223" s="3"/>
      <c r="PBN223" s="3"/>
      <c r="PBO223" s="3"/>
      <c r="PBP223" s="3"/>
      <c r="PBQ223" s="3"/>
      <c r="PBR223" s="3"/>
      <c r="PBS223" s="3"/>
      <c r="PBT223" s="3"/>
      <c r="PBU223" s="3"/>
      <c r="PBV223" s="3"/>
      <c r="PBW223" s="3"/>
      <c r="PBX223" s="3"/>
      <c r="PBY223" s="3"/>
      <c r="PBZ223" s="3"/>
      <c r="PCA223" s="3"/>
      <c r="PCB223" s="3"/>
      <c r="PCC223" s="3"/>
      <c r="PCD223" s="3"/>
      <c r="PCE223" s="3"/>
      <c r="PCF223" s="3"/>
      <c r="PCG223" s="3"/>
      <c r="PCH223" s="3"/>
      <c r="PCI223" s="3"/>
      <c r="PCJ223" s="3"/>
      <c r="PCK223" s="3"/>
      <c r="PCL223" s="3"/>
      <c r="PCM223" s="3"/>
      <c r="PCN223" s="3"/>
      <c r="PCO223" s="3"/>
      <c r="PCP223" s="3"/>
      <c r="PCQ223" s="3"/>
      <c r="PCR223" s="3"/>
      <c r="PCS223" s="3"/>
      <c r="PCT223" s="3"/>
      <c r="PCU223" s="3"/>
      <c r="PCV223" s="3"/>
      <c r="PCW223" s="3"/>
      <c r="PCX223" s="3"/>
      <c r="PCY223" s="3"/>
      <c r="PCZ223" s="3"/>
      <c r="PDA223" s="3"/>
      <c r="PDB223" s="3"/>
      <c r="PDC223" s="3"/>
      <c r="PDD223" s="3"/>
      <c r="PDE223" s="3"/>
      <c r="PDF223" s="3"/>
      <c r="PDG223" s="3"/>
      <c r="PDH223" s="3"/>
      <c r="PDI223" s="3"/>
      <c r="PDJ223" s="3"/>
      <c r="PDK223" s="3"/>
      <c r="PDL223" s="3"/>
      <c r="PDM223" s="3"/>
      <c r="PDN223" s="3"/>
      <c r="PDO223" s="3"/>
      <c r="PDP223" s="3"/>
      <c r="PDQ223" s="3"/>
      <c r="PDR223" s="3"/>
      <c r="PDS223" s="3"/>
      <c r="PDT223" s="3"/>
      <c r="PDU223" s="3"/>
      <c r="PDV223" s="3"/>
      <c r="PDW223" s="3"/>
      <c r="PDX223" s="3"/>
      <c r="PDY223" s="3"/>
      <c r="PDZ223" s="3"/>
      <c r="PEA223" s="3"/>
      <c r="PEB223" s="3"/>
      <c r="PEC223" s="3"/>
      <c r="PED223" s="3"/>
      <c r="PEE223" s="3"/>
      <c r="PEF223" s="3"/>
      <c r="PEG223" s="3"/>
      <c r="PEH223" s="3"/>
      <c r="PEI223" s="3"/>
      <c r="PEJ223" s="3"/>
      <c r="PEK223" s="3"/>
      <c r="PEL223" s="3"/>
      <c r="PEM223" s="3"/>
      <c r="PEN223" s="3"/>
      <c r="PEO223" s="3"/>
      <c r="PEP223" s="3"/>
      <c r="PEQ223" s="3"/>
      <c r="PER223" s="3"/>
      <c r="PES223" s="3"/>
      <c r="PET223" s="3"/>
      <c r="PEU223" s="3"/>
      <c r="PEV223" s="3"/>
      <c r="PEW223" s="3"/>
      <c r="PEX223" s="3"/>
      <c r="PEY223" s="3"/>
      <c r="PEZ223" s="3"/>
      <c r="PFA223" s="3"/>
      <c r="PFB223" s="3"/>
      <c r="PFC223" s="3"/>
      <c r="PFD223" s="3"/>
      <c r="PFE223" s="3"/>
      <c r="PFF223" s="3"/>
      <c r="PFG223" s="3"/>
      <c r="PFH223" s="3"/>
      <c r="PFI223" s="3"/>
      <c r="PFJ223" s="3"/>
      <c r="PFK223" s="3"/>
      <c r="PFL223" s="3"/>
      <c r="PFM223" s="3"/>
      <c r="PFN223" s="3"/>
      <c r="PFO223" s="3"/>
      <c r="PFP223" s="3"/>
      <c r="PFQ223" s="3"/>
      <c r="PFR223" s="3"/>
      <c r="PFS223" s="3"/>
      <c r="PFT223" s="3"/>
      <c r="PFU223" s="3"/>
      <c r="PFV223" s="3"/>
      <c r="PFW223" s="3"/>
      <c r="PFX223" s="3"/>
      <c r="PFY223" s="3"/>
      <c r="PFZ223" s="3"/>
      <c r="PGA223" s="3"/>
      <c r="PGB223" s="3"/>
      <c r="PGC223" s="3"/>
      <c r="PGD223" s="3"/>
      <c r="PGE223" s="3"/>
      <c r="PGF223" s="3"/>
      <c r="PGG223" s="3"/>
      <c r="PGH223" s="3"/>
      <c r="PGI223" s="3"/>
      <c r="PGJ223" s="3"/>
      <c r="PGK223" s="3"/>
      <c r="PGL223" s="3"/>
      <c r="PGM223" s="3"/>
      <c r="PGN223" s="3"/>
      <c r="PGO223" s="3"/>
      <c r="PGP223" s="3"/>
      <c r="PGQ223" s="3"/>
      <c r="PGR223" s="3"/>
      <c r="PGS223" s="3"/>
      <c r="PGT223" s="3"/>
      <c r="PGU223" s="3"/>
      <c r="PGV223" s="3"/>
      <c r="PGW223" s="3"/>
      <c r="PGX223" s="3"/>
      <c r="PGY223" s="3"/>
      <c r="PGZ223" s="3"/>
      <c r="PHA223" s="3"/>
      <c r="PHB223" s="3"/>
      <c r="PHC223" s="3"/>
      <c r="PHD223" s="3"/>
      <c r="PHE223" s="3"/>
      <c r="PHF223" s="3"/>
      <c r="PHG223" s="3"/>
      <c r="PHH223" s="3"/>
      <c r="PHI223" s="3"/>
      <c r="PHJ223" s="3"/>
      <c r="PHK223" s="3"/>
      <c r="PHL223" s="3"/>
      <c r="PHM223" s="3"/>
      <c r="PHN223" s="3"/>
      <c r="PHO223" s="3"/>
      <c r="PHP223" s="3"/>
      <c r="PHQ223" s="3"/>
      <c r="PHR223" s="3"/>
      <c r="PHS223" s="3"/>
      <c r="PHT223" s="3"/>
      <c r="PHU223" s="3"/>
      <c r="PHV223" s="3"/>
      <c r="PHW223" s="3"/>
      <c r="PHX223" s="3"/>
      <c r="PHY223" s="3"/>
      <c r="PHZ223" s="3"/>
      <c r="PIA223" s="3"/>
      <c r="PIB223" s="3"/>
      <c r="PIC223" s="3"/>
      <c r="PID223" s="3"/>
      <c r="PIE223" s="3"/>
      <c r="PIF223" s="3"/>
      <c r="PIG223" s="3"/>
      <c r="PIH223" s="3"/>
      <c r="PII223" s="3"/>
      <c r="PIJ223" s="3"/>
      <c r="PIK223" s="3"/>
      <c r="PIL223" s="3"/>
      <c r="PIM223" s="3"/>
      <c r="PIN223" s="3"/>
      <c r="PIO223" s="3"/>
      <c r="PIP223" s="3"/>
      <c r="PIQ223" s="3"/>
      <c r="PIR223" s="3"/>
      <c r="PIS223" s="3"/>
      <c r="PIT223" s="3"/>
      <c r="PIU223" s="3"/>
      <c r="PIV223" s="3"/>
      <c r="PIW223" s="3"/>
      <c r="PIX223" s="3"/>
      <c r="PIY223" s="3"/>
      <c r="PIZ223" s="3"/>
      <c r="PJA223" s="3"/>
      <c r="PJB223" s="3"/>
      <c r="PJC223" s="3"/>
      <c r="PJD223" s="3"/>
      <c r="PJE223" s="3"/>
      <c r="PJF223" s="3"/>
      <c r="PJG223" s="3"/>
      <c r="PJH223" s="3"/>
      <c r="PJI223" s="3"/>
      <c r="PJJ223" s="3"/>
      <c r="PJK223" s="3"/>
      <c r="PJL223" s="3"/>
      <c r="PJM223" s="3"/>
      <c r="PJN223" s="3"/>
      <c r="PJO223" s="3"/>
      <c r="PJP223" s="3"/>
      <c r="PJQ223" s="3"/>
      <c r="PJR223" s="3"/>
      <c r="PJS223" s="3"/>
      <c r="PJT223" s="3"/>
      <c r="PJU223" s="3"/>
      <c r="PJV223" s="3"/>
      <c r="PJW223" s="3"/>
      <c r="PJX223" s="3"/>
      <c r="PJY223" s="3"/>
      <c r="PJZ223" s="3"/>
      <c r="PKA223" s="3"/>
      <c r="PKB223" s="3"/>
      <c r="PKC223" s="3"/>
      <c r="PKD223" s="3"/>
      <c r="PKE223" s="3"/>
      <c r="PKF223" s="3"/>
      <c r="PKG223" s="3"/>
      <c r="PKH223" s="3"/>
      <c r="PKI223" s="3"/>
      <c r="PKJ223" s="3"/>
      <c r="PKK223" s="3"/>
      <c r="PKL223" s="3"/>
      <c r="PKM223" s="3"/>
      <c r="PKN223" s="3"/>
      <c r="PKO223" s="3"/>
      <c r="PKP223" s="3"/>
      <c r="PKQ223" s="3"/>
      <c r="PKR223" s="3"/>
      <c r="PKS223" s="3"/>
      <c r="PKT223" s="3"/>
      <c r="PKU223" s="3"/>
      <c r="PKV223" s="3"/>
      <c r="PKW223" s="3"/>
      <c r="PKX223" s="3"/>
      <c r="PKY223" s="3"/>
      <c r="PKZ223" s="3"/>
      <c r="PLA223" s="3"/>
      <c r="PLB223" s="3"/>
      <c r="PLC223" s="3"/>
      <c r="PLD223" s="3"/>
      <c r="PLE223" s="3"/>
      <c r="PLF223" s="3"/>
      <c r="PLG223" s="3"/>
      <c r="PLH223" s="3"/>
      <c r="PLI223" s="3"/>
      <c r="PLJ223" s="3"/>
      <c r="PLK223" s="3"/>
      <c r="PLL223" s="3"/>
      <c r="PLM223" s="3"/>
      <c r="PLN223" s="3"/>
      <c r="PLO223" s="3"/>
      <c r="PLP223" s="3"/>
      <c r="PLQ223" s="3"/>
      <c r="PLR223" s="3"/>
      <c r="PLS223" s="3"/>
      <c r="PLT223" s="3"/>
      <c r="PLU223" s="3"/>
      <c r="PLV223" s="3"/>
      <c r="PLW223" s="3"/>
      <c r="PLX223" s="3"/>
      <c r="PLY223" s="3"/>
      <c r="PLZ223" s="3"/>
      <c r="PMA223" s="3"/>
      <c r="PMB223" s="3"/>
      <c r="PMC223" s="3"/>
      <c r="PMD223" s="3"/>
      <c r="PME223" s="3"/>
      <c r="PMF223" s="3"/>
      <c r="PMG223" s="3"/>
      <c r="PMH223" s="3"/>
      <c r="PMI223" s="3"/>
      <c r="PMJ223" s="3"/>
      <c r="PMK223" s="3"/>
      <c r="PML223" s="3"/>
      <c r="PMM223" s="3"/>
      <c r="PMN223" s="3"/>
      <c r="PMO223" s="3"/>
      <c r="PMP223" s="3"/>
      <c r="PMQ223" s="3"/>
      <c r="PMR223" s="3"/>
      <c r="PMS223" s="3"/>
      <c r="PMT223" s="3"/>
      <c r="PMU223" s="3"/>
      <c r="PMV223" s="3"/>
      <c r="PMW223" s="3"/>
      <c r="PMX223" s="3"/>
      <c r="PMY223" s="3"/>
      <c r="PMZ223" s="3"/>
      <c r="PNA223" s="3"/>
      <c r="PNB223" s="3"/>
      <c r="PNC223" s="3"/>
      <c r="PND223" s="3"/>
      <c r="PNE223" s="3"/>
      <c r="PNF223" s="3"/>
      <c r="PNG223" s="3"/>
      <c r="PNH223" s="3"/>
      <c r="PNI223" s="3"/>
      <c r="PNJ223" s="3"/>
      <c r="PNK223" s="3"/>
      <c r="PNL223" s="3"/>
      <c r="PNM223" s="3"/>
      <c r="PNN223" s="3"/>
      <c r="PNO223" s="3"/>
      <c r="PNP223" s="3"/>
      <c r="PNQ223" s="3"/>
      <c r="PNR223" s="3"/>
      <c r="PNS223" s="3"/>
      <c r="PNT223" s="3"/>
      <c r="PNU223" s="3"/>
      <c r="PNV223" s="3"/>
      <c r="PNW223" s="3"/>
      <c r="PNX223" s="3"/>
      <c r="PNY223" s="3"/>
      <c r="PNZ223" s="3"/>
      <c r="POA223" s="3"/>
      <c r="POB223" s="3"/>
      <c r="POC223" s="3"/>
      <c r="POD223" s="3"/>
      <c r="POE223" s="3"/>
      <c r="POF223" s="3"/>
      <c r="POG223" s="3"/>
      <c r="POH223" s="3"/>
      <c r="POI223" s="3"/>
      <c r="POJ223" s="3"/>
      <c r="POK223" s="3"/>
      <c r="POL223" s="3"/>
      <c r="POM223" s="3"/>
      <c r="PON223" s="3"/>
      <c r="POO223" s="3"/>
      <c r="POP223" s="3"/>
      <c r="POQ223" s="3"/>
      <c r="POR223" s="3"/>
      <c r="POS223" s="3"/>
      <c r="POT223" s="3"/>
      <c r="POU223" s="3"/>
      <c r="POV223" s="3"/>
      <c r="POW223" s="3"/>
      <c r="POX223" s="3"/>
      <c r="POY223" s="3"/>
      <c r="POZ223" s="3"/>
      <c r="PPA223" s="3"/>
      <c r="PPB223" s="3"/>
      <c r="PPC223" s="3"/>
      <c r="PPD223" s="3"/>
      <c r="PPE223" s="3"/>
      <c r="PPF223" s="3"/>
      <c r="PPG223" s="3"/>
      <c r="PPH223" s="3"/>
      <c r="PPI223" s="3"/>
      <c r="PPJ223" s="3"/>
      <c r="PPK223" s="3"/>
      <c r="PPL223" s="3"/>
      <c r="PPM223" s="3"/>
      <c r="PPN223" s="3"/>
      <c r="PPO223" s="3"/>
      <c r="PPP223" s="3"/>
      <c r="PPQ223" s="3"/>
      <c r="PPR223" s="3"/>
      <c r="PPS223" s="3"/>
      <c r="PPT223" s="3"/>
      <c r="PPU223" s="3"/>
      <c r="PPV223" s="3"/>
      <c r="PPW223" s="3"/>
      <c r="PPX223" s="3"/>
      <c r="PPY223" s="3"/>
      <c r="PPZ223" s="3"/>
      <c r="PQA223" s="3"/>
      <c r="PQB223" s="3"/>
      <c r="PQC223" s="3"/>
      <c r="PQD223" s="3"/>
      <c r="PQE223" s="3"/>
      <c r="PQF223" s="3"/>
      <c r="PQG223" s="3"/>
      <c r="PQH223" s="3"/>
      <c r="PQI223" s="3"/>
      <c r="PQJ223" s="3"/>
      <c r="PQK223" s="3"/>
      <c r="PQL223" s="3"/>
      <c r="PQM223" s="3"/>
      <c r="PQN223" s="3"/>
      <c r="PQO223" s="3"/>
      <c r="PQP223" s="3"/>
      <c r="PQQ223" s="3"/>
      <c r="PQR223" s="3"/>
      <c r="PQS223" s="3"/>
      <c r="PQT223" s="3"/>
      <c r="PQU223" s="3"/>
      <c r="PQV223" s="3"/>
      <c r="PQW223" s="3"/>
      <c r="PQX223" s="3"/>
      <c r="PQY223" s="3"/>
      <c r="PQZ223" s="3"/>
      <c r="PRA223" s="3"/>
      <c r="PRB223" s="3"/>
      <c r="PRC223" s="3"/>
      <c r="PRD223" s="3"/>
      <c r="PRE223" s="3"/>
      <c r="PRF223" s="3"/>
      <c r="PRG223" s="3"/>
      <c r="PRH223" s="3"/>
      <c r="PRI223" s="3"/>
      <c r="PRJ223" s="3"/>
      <c r="PRK223" s="3"/>
      <c r="PRL223" s="3"/>
      <c r="PRM223" s="3"/>
      <c r="PRN223" s="3"/>
      <c r="PRO223" s="3"/>
      <c r="PRP223" s="3"/>
      <c r="PRQ223" s="3"/>
      <c r="PRR223" s="3"/>
      <c r="PRS223" s="3"/>
      <c r="PRT223" s="3"/>
      <c r="PRU223" s="3"/>
      <c r="PRV223" s="3"/>
      <c r="PRW223" s="3"/>
      <c r="PRX223" s="3"/>
      <c r="PRY223" s="3"/>
      <c r="PRZ223" s="3"/>
      <c r="PSA223" s="3"/>
      <c r="PSB223" s="3"/>
      <c r="PSC223" s="3"/>
      <c r="PSD223" s="3"/>
      <c r="PSE223" s="3"/>
      <c r="PSF223" s="3"/>
      <c r="PSG223" s="3"/>
      <c r="PSH223" s="3"/>
      <c r="PSI223" s="3"/>
      <c r="PSJ223" s="3"/>
      <c r="PSK223" s="3"/>
      <c r="PSL223" s="3"/>
      <c r="PSM223" s="3"/>
      <c r="PSN223" s="3"/>
      <c r="PSO223" s="3"/>
      <c r="PSP223" s="3"/>
      <c r="PSQ223" s="3"/>
      <c r="PSR223" s="3"/>
      <c r="PSS223" s="3"/>
      <c r="PST223" s="3"/>
      <c r="PSU223" s="3"/>
      <c r="PSV223" s="3"/>
      <c r="PSW223" s="3"/>
      <c r="PSX223" s="3"/>
      <c r="PSY223" s="3"/>
      <c r="PSZ223" s="3"/>
      <c r="PTA223" s="3"/>
      <c r="PTB223" s="3"/>
      <c r="PTC223" s="3"/>
      <c r="PTD223" s="3"/>
      <c r="PTE223" s="3"/>
      <c r="PTF223" s="3"/>
      <c r="PTG223" s="3"/>
      <c r="PTH223" s="3"/>
      <c r="PTI223" s="3"/>
      <c r="PTJ223" s="3"/>
      <c r="PTK223" s="3"/>
      <c r="PTL223" s="3"/>
      <c r="PTM223" s="3"/>
      <c r="PTN223" s="3"/>
      <c r="PTO223" s="3"/>
      <c r="PTP223" s="3"/>
      <c r="PTQ223" s="3"/>
      <c r="PTR223" s="3"/>
      <c r="PTS223" s="3"/>
      <c r="PTT223" s="3"/>
      <c r="PTU223" s="3"/>
      <c r="PTV223" s="3"/>
      <c r="PTW223" s="3"/>
      <c r="PTX223" s="3"/>
      <c r="PTY223" s="3"/>
      <c r="PTZ223" s="3"/>
      <c r="PUA223" s="3"/>
      <c r="PUB223" s="3"/>
      <c r="PUC223" s="3"/>
      <c r="PUD223" s="3"/>
      <c r="PUE223" s="3"/>
      <c r="PUF223" s="3"/>
      <c r="PUG223" s="3"/>
      <c r="PUH223" s="3"/>
      <c r="PUI223" s="3"/>
      <c r="PUJ223" s="3"/>
      <c r="PUK223" s="3"/>
      <c r="PUL223" s="3"/>
      <c r="PUM223" s="3"/>
      <c r="PUN223" s="3"/>
      <c r="PUO223" s="3"/>
      <c r="PUP223" s="3"/>
      <c r="PUQ223" s="3"/>
      <c r="PUR223" s="3"/>
      <c r="PUS223" s="3"/>
      <c r="PUT223" s="3"/>
      <c r="PUU223" s="3"/>
      <c r="PUV223" s="3"/>
      <c r="PUW223" s="3"/>
      <c r="PUX223" s="3"/>
      <c r="PUY223" s="3"/>
      <c r="PUZ223" s="3"/>
      <c r="PVA223" s="3"/>
      <c r="PVB223" s="3"/>
      <c r="PVC223" s="3"/>
      <c r="PVD223" s="3"/>
      <c r="PVE223" s="3"/>
      <c r="PVF223" s="3"/>
      <c r="PVG223" s="3"/>
      <c r="PVH223" s="3"/>
      <c r="PVI223" s="3"/>
      <c r="PVJ223" s="3"/>
      <c r="PVK223" s="3"/>
      <c r="PVL223" s="3"/>
      <c r="PVM223" s="3"/>
      <c r="PVN223" s="3"/>
      <c r="PVO223" s="3"/>
      <c r="PVP223" s="3"/>
      <c r="PVQ223" s="3"/>
      <c r="PVR223" s="3"/>
      <c r="PVS223" s="3"/>
      <c r="PVT223" s="3"/>
      <c r="PVU223" s="3"/>
      <c r="PVV223" s="3"/>
      <c r="PVW223" s="3"/>
      <c r="PVX223" s="3"/>
      <c r="PVY223" s="3"/>
      <c r="PVZ223" s="3"/>
      <c r="PWA223" s="3"/>
      <c r="PWB223" s="3"/>
      <c r="PWC223" s="3"/>
      <c r="PWD223" s="3"/>
      <c r="PWE223" s="3"/>
      <c r="PWF223" s="3"/>
      <c r="PWG223" s="3"/>
      <c r="PWH223" s="3"/>
      <c r="PWI223" s="3"/>
      <c r="PWJ223" s="3"/>
      <c r="PWK223" s="3"/>
      <c r="PWL223" s="3"/>
      <c r="PWM223" s="3"/>
      <c r="PWN223" s="3"/>
      <c r="PWO223" s="3"/>
      <c r="PWP223" s="3"/>
      <c r="PWQ223" s="3"/>
      <c r="PWR223" s="3"/>
      <c r="PWS223" s="3"/>
      <c r="PWT223" s="3"/>
      <c r="PWU223" s="3"/>
      <c r="PWV223" s="3"/>
      <c r="PWW223" s="3"/>
      <c r="PWX223" s="3"/>
      <c r="PWY223" s="3"/>
      <c r="PWZ223" s="3"/>
      <c r="PXA223" s="3"/>
      <c r="PXB223" s="3"/>
      <c r="PXC223" s="3"/>
      <c r="PXD223" s="3"/>
      <c r="PXE223" s="3"/>
      <c r="PXF223" s="3"/>
      <c r="PXG223" s="3"/>
      <c r="PXH223" s="3"/>
      <c r="PXI223" s="3"/>
      <c r="PXJ223" s="3"/>
      <c r="PXK223" s="3"/>
      <c r="PXL223" s="3"/>
      <c r="PXM223" s="3"/>
      <c r="PXN223" s="3"/>
      <c r="PXO223" s="3"/>
      <c r="PXP223" s="3"/>
      <c r="PXQ223" s="3"/>
      <c r="PXR223" s="3"/>
      <c r="PXS223" s="3"/>
      <c r="PXT223" s="3"/>
      <c r="PXU223" s="3"/>
      <c r="PXV223" s="3"/>
      <c r="PXW223" s="3"/>
      <c r="PXX223" s="3"/>
      <c r="PXY223" s="3"/>
      <c r="PXZ223" s="3"/>
      <c r="PYA223" s="3"/>
      <c r="PYB223" s="3"/>
      <c r="PYC223" s="3"/>
      <c r="PYD223" s="3"/>
      <c r="PYE223" s="3"/>
      <c r="PYF223" s="3"/>
      <c r="PYG223" s="3"/>
      <c r="PYH223" s="3"/>
      <c r="PYI223" s="3"/>
      <c r="PYJ223" s="3"/>
      <c r="PYK223" s="3"/>
      <c r="PYL223" s="3"/>
      <c r="PYM223" s="3"/>
      <c r="PYN223" s="3"/>
      <c r="PYO223" s="3"/>
      <c r="PYP223" s="3"/>
      <c r="PYQ223" s="3"/>
      <c r="PYR223" s="3"/>
      <c r="PYS223" s="3"/>
      <c r="PYT223" s="3"/>
      <c r="PYU223" s="3"/>
      <c r="PYV223" s="3"/>
      <c r="PYW223" s="3"/>
      <c r="PYX223" s="3"/>
      <c r="PYY223" s="3"/>
      <c r="PYZ223" s="3"/>
      <c r="PZA223" s="3"/>
      <c r="PZB223" s="3"/>
      <c r="PZC223" s="3"/>
      <c r="PZD223" s="3"/>
      <c r="PZE223" s="3"/>
      <c r="PZF223" s="3"/>
      <c r="PZG223" s="3"/>
      <c r="PZH223" s="3"/>
      <c r="PZI223" s="3"/>
      <c r="PZJ223" s="3"/>
      <c r="PZK223" s="3"/>
      <c r="PZL223" s="3"/>
      <c r="PZM223" s="3"/>
      <c r="PZN223" s="3"/>
      <c r="PZO223" s="3"/>
      <c r="PZP223" s="3"/>
      <c r="PZQ223" s="3"/>
      <c r="PZR223" s="3"/>
      <c r="PZS223" s="3"/>
      <c r="PZT223" s="3"/>
      <c r="PZU223" s="3"/>
      <c r="PZV223" s="3"/>
      <c r="PZW223" s="3"/>
      <c r="PZX223" s="3"/>
      <c r="PZY223" s="3"/>
      <c r="PZZ223" s="3"/>
      <c r="QAA223" s="3"/>
      <c r="QAB223" s="3"/>
      <c r="QAC223" s="3"/>
      <c r="QAD223" s="3"/>
      <c r="QAE223" s="3"/>
      <c r="QAF223" s="3"/>
      <c r="QAG223" s="3"/>
      <c r="QAH223" s="3"/>
      <c r="QAI223" s="3"/>
      <c r="QAJ223" s="3"/>
      <c r="QAK223" s="3"/>
      <c r="QAL223" s="3"/>
      <c r="QAM223" s="3"/>
      <c r="QAN223" s="3"/>
      <c r="QAO223" s="3"/>
      <c r="QAP223" s="3"/>
      <c r="QAQ223" s="3"/>
      <c r="QAR223" s="3"/>
      <c r="QAS223" s="3"/>
      <c r="QAT223" s="3"/>
      <c r="QAU223" s="3"/>
      <c r="QAV223" s="3"/>
      <c r="QAW223" s="3"/>
      <c r="QAX223" s="3"/>
      <c r="QAY223" s="3"/>
      <c r="QAZ223" s="3"/>
      <c r="QBA223" s="3"/>
      <c r="QBB223" s="3"/>
      <c r="QBC223" s="3"/>
      <c r="QBD223" s="3"/>
      <c r="QBE223" s="3"/>
      <c r="QBF223" s="3"/>
      <c r="QBG223" s="3"/>
      <c r="QBH223" s="3"/>
      <c r="QBI223" s="3"/>
      <c r="QBJ223" s="3"/>
      <c r="QBK223" s="3"/>
      <c r="QBL223" s="3"/>
      <c r="QBM223" s="3"/>
      <c r="QBN223" s="3"/>
      <c r="QBO223" s="3"/>
      <c r="QBP223" s="3"/>
      <c r="QBQ223" s="3"/>
      <c r="QBR223" s="3"/>
      <c r="QBS223" s="3"/>
      <c r="QBT223" s="3"/>
      <c r="QBU223" s="3"/>
      <c r="QBV223" s="3"/>
      <c r="QBW223" s="3"/>
      <c r="QBX223" s="3"/>
      <c r="QBY223" s="3"/>
      <c r="QBZ223" s="3"/>
      <c r="QCA223" s="3"/>
      <c r="QCB223" s="3"/>
      <c r="QCC223" s="3"/>
      <c r="QCD223" s="3"/>
      <c r="QCE223" s="3"/>
      <c r="QCF223" s="3"/>
      <c r="QCG223" s="3"/>
      <c r="QCH223" s="3"/>
      <c r="QCI223" s="3"/>
      <c r="QCJ223" s="3"/>
      <c r="QCK223" s="3"/>
      <c r="QCL223" s="3"/>
      <c r="QCM223" s="3"/>
      <c r="QCN223" s="3"/>
      <c r="QCO223" s="3"/>
      <c r="QCP223" s="3"/>
      <c r="QCQ223" s="3"/>
      <c r="QCR223" s="3"/>
      <c r="QCS223" s="3"/>
      <c r="QCT223" s="3"/>
      <c r="QCU223" s="3"/>
      <c r="QCV223" s="3"/>
      <c r="QCW223" s="3"/>
      <c r="QCX223" s="3"/>
      <c r="QCY223" s="3"/>
      <c r="QCZ223" s="3"/>
      <c r="QDA223" s="3"/>
      <c r="QDB223" s="3"/>
      <c r="QDC223" s="3"/>
      <c r="QDD223" s="3"/>
      <c r="QDE223" s="3"/>
      <c r="QDF223" s="3"/>
      <c r="QDG223" s="3"/>
      <c r="QDH223" s="3"/>
      <c r="QDI223" s="3"/>
      <c r="QDJ223" s="3"/>
      <c r="QDK223" s="3"/>
      <c r="QDL223" s="3"/>
      <c r="QDM223" s="3"/>
      <c r="QDN223" s="3"/>
      <c r="QDO223" s="3"/>
      <c r="QDP223" s="3"/>
      <c r="QDQ223" s="3"/>
      <c r="QDR223" s="3"/>
      <c r="QDS223" s="3"/>
      <c r="QDT223" s="3"/>
      <c r="QDU223" s="3"/>
      <c r="QDV223" s="3"/>
      <c r="QDW223" s="3"/>
      <c r="QDX223" s="3"/>
      <c r="QDY223" s="3"/>
      <c r="QDZ223" s="3"/>
      <c r="QEA223" s="3"/>
      <c r="QEB223" s="3"/>
      <c r="QEC223" s="3"/>
      <c r="QED223" s="3"/>
      <c r="QEE223" s="3"/>
      <c r="QEF223" s="3"/>
      <c r="QEG223" s="3"/>
      <c r="QEH223" s="3"/>
      <c r="QEI223" s="3"/>
      <c r="QEJ223" s="3"/>
      <c r="QEK223" s="3"/>
      <c r="QEL223" s="3"/>
      <c r="QEM223" s="3"/>
      <c r="QEN223" s="3"/>
      <c r="QEO223" s="3"/>
      <c r="QEP223" s="3"/>
      <c r="QEQ223" s="3"/>
      <c r="QER223" s="3"/>
      <c r="QES223" s="3"/>
      <c r="QET223" s="3"/>
      <c r="QEU223" s="3"/>
      <c r="QEV223" s="3"/>
      <c r="QEW223" s="3"/>
      <c r="QEX223" s="3"/>
      <c r="QEY223" s="3"/>
      <c r="QEZ223" s="3"/>
      <c r="QFA223" s="3"/>
      <c r="QFB223" s="3"/>
      <c r="QFC223" s="3"/>
      <c r="QFD223" s="3"/>
      <c r="QFE223" s="3"/>
      <c r="QFF223" s="3"/>
      <c r="QFG223" s="3"/>
      <c r="QFH223" s="3"/>
      <c r="QFI223" s="3"/>
      <c r="QFJ223" s="3"/>
      <c r="QFK223" s="3"/>
      <c r="QFL223" s="3"/>
      <c r="QFM223" s="3"/>
      <c r="QFN223" s="3"/>
      <c r="QFO223" s="3"/>
      <c r="QFP223" s="3"/>
      <c r="QFQ223" s="3"/>
      <c r="QFR223" s="3"/>
      <c r="QFS223" s="3"/>
      <c r="QFT223" s="3"/>
      <c r="QFU223" s="3"/>
      <c r="QFV223" s="3"/>
      <c r="QFW223" s="3"/>
      <c r="QFX223" s="3"/>
      <c r="QFY223" s="3"/>
      <c r="QFZ223" s="3"/>
      <c r="QGA223" s="3"/>
      <c r="QGB223" s="3"/>
      <c r="QGC223" s="3"/>
      <c r="QGD223" s="3"/>
      <c r="QGE223" s="3"/>
      <c r="QGF223" s="3"/>
      <c r="QGG223" s="3"/>
      <c r="QGH223" s="3"/>
      <c r="QGI223" s="3"/>
      <c r="QGJ223" s="3"/>
      <c r="QGK223" s="3"/>
      <c r="QGL223" s="3"/>
      <c r="QGM223" s="3"/>
      <c r="QGN223" s="3"/>
      <c r="QGO223" s="3"/>
      <c r="QGP223" s="3"/>
      <c r="QGQ223" s="3"/>
      <c r="QGR223" s="3"/>
      <c r="QGS223" s="3"/>
      <c r="QGT223" s="3"/>
      <c r="QGU223" s="3"/>
      <c r="QGV223" s="3"/>
      <c r="QGW223" s="3"/>
      <c r="QGX223" s="3"/>
      <c r="QGY223" s="3"/>
      <c r="QGZ223" s="3"/>
      <c r="QHA223" s="3"/>
      <c r="QHB223" s="3"/>
      <c r="QHC223" s="3"/>
      <c r="QHD223" s="3"/>
      <c r="QHE223" s="3"/>
      <c r="QHF223" s="3"/>
      <c r="QHG223" s="3"/>
      <c r="QHH223" s="3"/>
      <c r="QHI223" s="3"/>
      <c r="QHJ223" s="3"/>
      <c r="QHK223" s="3"/>
      <c r="QHL223" s="3"/>
      <c r="QHM223" s="3"/>
      <c r="QHN223" s="3"/>
      <c r="QHO223" s="3"/>
      <c r="QHP223" s="3"/>
      <c r="QHQ223" s="3"/>
      <c r="QHR223" s="3"/>
      <c r="QHS223" s="3"/>
      <c r="QHT223" s="3"/>
      <c r="QHU223" s="3"/>
      <c r="QHV223" s="3"/>
      <c r="QHW223" s="3"/>
      <c r="QHX223" s="3"/>
      <c r="QHY223" s="3"/>
      <c r="QHZ223" s="3"/>
      <c r="QIA223" s="3"/>
      <c r="QIB223" s="3"/>
      <c r="QIC223" s="3"/>
      <c r="QID223" s="3"/>
      <c r="QIE223" s="3"/>
      <c r="QIF223" s="3"/>
      <c r="QIG223" s="3"/>
      <c r="QIH223" s="3"/>
      <c r="QII223" s="3"/>
      <c r="QIJ223" s="3"/>
      <c r="QIK223" s="3"/>
      <c r="QIL223" s="3"/>
      <c r="QIM223" s="3"/>
      <c r="QIN223" s="3"/>
      <c r="QIO223" s="3"/>
      <c r="QIP223" s="3"/>
      <c r="QIQ223" s="3"/>
      <c r="QIR223" s="3"/>
      <c r="QIS223" s="3"/>
      <c r="QIT223" s="3"/>
      <c r="QIU223" s="3"/>
      <c r="QIV223" s="3"/>
      <c r="QIW223" s="3"/>
      <c r="QIX223" s="3"/>
      <c r="QIY223" s="3"/>
      <c r="QIZ223" s="3"/>
      <c r="QJA223" s="3"/>
      <c r="QJB223" s="3"/>
      <c r="QJC223" s="3"/>
      <c r="QJD223" s="3"/>
      <c r="QJE223" s="3"/>
      <c r="QJF223" s="3"/>
      <c r="QJG223" s="3"/>
      <c r="QJH223" s="3"/>
      <c r="QJI223" s="3"/>
      <c r="QJJ223" s="3"/>
      <c r="QJK223" s="3"/>
      <c r="QJL223" s="3"/>
      <c r="QJM223" s="3"/>
      <c r="QJN223" s="3"/>
      <c r="QJO223" s="3"/>
      <c r="QJP223" s="3"/>
      <c r="QJQ223" s="3"/>
      <c r="QJR223" s="3"/>
      <c r="QJS223" s="3"/>
      <c r="QJT223" s="3"/>
      <c r="QJU223" s="3"/>
      <c r="QJV223" s="3"/>
      <c r="QJW223" s="3"/>
      <c r="QJX223" s="3"/>
      <c r="QJY223" s="3"/>
      <c r="QJZ223" s="3"/>
      <c r="QKA223" s="3"/>
      <c r="QKB223" s="3"/>
      <c r="QKC223" s="3"/>
      <c r="QKD223" s="3"/>
      <c r="QKE223" s="3"/>
      <c r="QKF223" s="3"/>
      <c r="QKG223" s="3"/>
      <c r="QKH223" s="3"/>
      <c r="QKI223" s="3"/>
      <c r="QKJ223" s="3"/>
      <c r="QKK223" s="3"/>
      <c r="QKL223" s="3"/>
      <c r="QKM223" s="3"/>
      <c r="QKN223" s="3"/>
      <c r="QKO223" s="3"/>
      <c r="QKP223" s="3"/>
      <c r="QKQ223" s="3"/>
      <c r="QKR223" s="3"/>
      <c r="QKS223" s="3"/>
      <c r="QKT223" s="3"/>
      <c r="QKU223" s="3"/>
      <c r="QKV223" s="3"/>
      <c r="QKW223" s="3"/>
      <c r="QKX223" s="3"/>
      <c r="QKY223" s="3"/>
      <c r="QKZ223" s="3"/>
      <c r="QLA223" s="3"/>
      <c r="QLB223" s="3"/>
      <c r="QLC223" s="3"/>
      <c r="QLD223" s="3"/>
      <c r="QLE223" s="3"/>
      <c r="QLF223" s="3"/>
      <c r="QLG223" s="3"/>
      <c r="QLH223" s="3"/>
      <c r="QLI223" s="3"/>
      <c r="QLJ223" s="3"/>
      <c r="QLK223" s="3"/>
      <c r="QLL223" s="3"/>
      <c r="QLM223" s="3"/>
      <c r="QLN223" s="3"/>
      <c r="QLO223" s="3"/>
      <c r="QLP223" s="3"/>
      <c r="QLQ223" s="3"/>
      <c r="QLR223" s="3"/>
      <c r="QLS223" s="3"/>
      <c r="QLT223" s="3"/>
      <c r="QLU223" s="3"/>
      <c r="QLV223" s="3"/>
      <c r="QLW223" s="3"/>
      <c r="QLX223" s="3"/>
      <c r="QLY223" s="3"/>
      <c r="QLZ223" s="3"/>
      <c r="QMA223" s="3"/>
      <c r="QMB223" s="3"/>
      <c r="QMC223" s="3"/>
      <c r="QMD223" s="3"/>
      <c r="QME223" s="3"/>
      <c r="QMF223" s="3"/>
      <c r="QMG223" s="3"/>
      <c r="QMH223" s="3"/>
      <c r="QMI223" s="3"/>
      <c r="QMJ223" s="3"/>
      <c r="QMK223" s="3"/>
      <c r="QML223" s="3"/>
      <c r="QMM223" s="3"/>
      <c r="QMN223" s="3"/>
      <c r="QMO223" s="3"/>
      <c r="QMP223" s="3"/>
      <c r="QMQ223" s="3"/>
      <c r="QMR223" s="3"/>
      <c r="QMS223" s="3"/>
      <c r="QMT223" s="3"/>
      <c r="QMU223" s="3"/>
      <c r="QMV223" s="3"/>
      <c r="QMW223" s="3"/>
      <c r="QMX223" s="3"/>
      <c r="QMY223" s="3"/>
      <c r="QMZ223" s="3"/>
      <c r="QNA223" s="3"/>
      <c r="QNB223" s="3"/>
      <c r="QNC223" s="3"/>
      <c r="QND223" s="3"/>
      <c r="QNE223" s="3"/>
      <c r="QNF223" s="3"/>
      <c r="QNG223" s="3"/>
      <c r="QNH223" s="3"/>
      <c r="QNI223" s="3"/>
      <c r="QNJ223" s="3"/>
      <c r="QNK223" s="3"/>
      <c r="QNL223" s="3"/>
      <c r="QNM223" s="3"/>
      <c r="QNN223" s="3"/>
      <c r="QNO223" s="3"/>
      <c r="QNP223" s="3"/>
      <c r="QNQ223" s="3"/>
      <c r="QNR223" s="3"/>
      <c r="QNS223" s="3"/>
      <c r="QNT223" s="3"/>
      <c r="QNU223" s="3"/>
      <c r="QNV223" s="3"/>
      <c r="QNW223" s="3"/>
      <c r="QNX223" s="3"/>
      <c r="QNY223" s="3"/>
      <c r="QNZ223" s="3"/>
      <c r="QOA223" s="3"/>
      <c r="QOB223" s="3"/>
      <c r="QOC223" s="3"/>
      <c r="QOD223" s="3"/>
      <c r="QOE223" s="3"/>
      <c r="QOF223" s="3"/>
      <c r="QOG223" s="3"/>
      <c r="QOH223" s="3"/>
      <c r="QOI223" s="3"/>
      <c r="QOJ223" s="3"/>
      <c r="QOK223" s="3"/>
      <c r="QOL223" s="3"/>
      <c r="QOM223" s="3"/>
      <c r="QON223" s="3"/>
      <c r="QOO223" s="3"/>
      <c r="QOP223" s="3"/>
      <c r="QOQ223" s="3"/>
      <c r="QOR223" s="3"/>
      <c r="QOS223" s="3"/>
      <c r="QOT223" s="3"/>
      <c r="QOU223" s="3"/>
      <c r="QOV223" s="3"/>
      <c r="QOW223" s="3"/>
      <c r="QOX223" s="3"/>
      <c r="QOY223" s="3"/>
      <c r="QOZ223" s="3"/>
      <c r="QPA223" s="3"/>
      <c r="QPB223" s="3"/>
      <c r="QPC223" s="3"/>
      <c r="QPD223" s="3"/>
      <c r="QPE223" s="3"/>
      <c r="QPF223" s="3"/>
      <c r="QPG223" s="3"/>
      <c r="QPH223" s="3"/>
      <c r="QPI223" s="3"/>
      <c r="QPJ223" s="3"/>
      <c r="QPK223" s="3"/>
      <c r="QPL223" s="3"/>
      <c r="QPM223" s="3"/>
      <c r="QPN223" s="3"/>
      <c r="QPO223" s="3"/>
      <c r="QPP223" s="3"/>
      <c r="QPQ223" s="3"/>
      <c r="QPR223" s="3"/>
      <c r="QPS223" s="3"/>
      <c r="QPT223" s="3"/>
      <c r="QPU223" s="3"/>
      <c r="QPV223" s="3"/>
      <c r="QPW223" s="3"/>
      <c r="QPX223" s="3"/>
      <c r="QPY223" s="3"/>
      <c r="QPZ223" s="3"/>
      <c r="QQA223" s="3"/>
      <c r="QQB223" s="3"/>
      <c r="QQC223" s="3"/>
      <c r="QQD223" s="3"/>
      <c r="QQE223" s="3"/>
      <c r="QQF223" s="3"/>
      <c r="QQG223" s="3"/>
      <c r="QQH223" s="3"/>
      <c r="QQI223" s="3"/>
      <c r="QQJ223" s="3"/>
      <c r="QQK223" s="3"/>
      <c r="QQL223" s="3"/>
      <c r="QQM223" s="3"/>
      <c r="QQN223" s="3"/>
      <c r="QQO223" s="3"/>
      <c r="QQP223" s="3"/>
      <c r="QQQ223" s="3"/>
      <c r="QQR223" s="3"/>
      <c r="QQS223" s="3"/>
      <c r="QQT223" s="3"/>
      <c r="QQU223" s="3"/>
      <c r="QQV223" s="3"/>
      <c r="QQW223" s="3"/>
      <c r="QQX223" s="3"/>
      <c r="QQY223" s="3"/>
      <c r="QQZ223" s="3"/>
      <c r="QRA223" s="3"/>
      <c r="QRB223" s="3"/>
      <c r="QRC223" s="3"/>
      <c r="QRD223" s="3"/>
      <c r="QRE223" s="3"/>
      <c r="QRF223" s="3"/>
      <c r="QRG223" s="3"/>
      <c r="QRH223" s="3"/>
      <c r="QRI223" s="3"/>
      <c r="QRJ223" s="3"/>
      <c r="QRK223" s="3"/>
      <c r="QRL223" s="3"/>
      <c r="QRM223" s="3"/>
      <c r="QRN223" s="3"/>
      <c r="QRO223" s="3"/>
      <c r="QRP223" s="3"/>
      <c r="QRQ223" s="3"/>
      <c r="QRR223" s="3"/>
      <c r="QRS223" s="3"/>
      <c r="QRT223" s="3"/>
      <c r="QRU223" s="3"/>
      <c r="QRV223" s="3"/>
      <c r="QRW223" s="3"/>
      <c r="QRX223" s="3"/>
      <c r="QRY223" s="3"/>
      <c r="QRZ223" s="3"/>
      <c r="QSA223" s="3"/>
      <c r="QSB223" s="3"/>
      <c r="QSC223" s="3"/>
      <c r="QSD223" s="3"/>
      <c r="QSE223" s="3"/>
      <c r="QSF223" s="3"/>
      <c r="QSG223" s="3"/>
      <c r="QSH223" s="3"/>
      <c r="QSI223" s="3"/>
      <c r="QSJ223" s="3"/>
      <c r="QSK223" s="3"/>
      <c r="QSL223" s="3"/>
      <c r="QSM223" s="3"/>
      <c r="QSN223" s="3"/>
      <c r="QSO223" s="3"/>
      <c r="QSP223" s="3"/>
      <c r="QSQ223" s="3"/>
      <c r="QSR223" s="3"/>
      <c r="QSS223" s="3"/>
      <c r="QST223" s="3"/>
      <c r="QSU223" s="3"/>
      <c r="QSV223" s="3"/>
      <c r="QSW223" s="3"/>
      <c r="QSX223" s="3"/>
      <c r="QSY223" s="3"/>
      <c r="QSZ223" s="3"/>
      <c r="QTA223" s="3"/>
      <c r="QTB223" s="3"/>
      <c r="QTC223" s="3"/>
      <c r="QTD223" s="3"/>
      <c r="QTE223" s="3"/>
      <c r="QTF223" s="3"/>
      <c r="QTG223" s="3"/>
      <c r="QTH223" s="3"/>
      <c r="QTI223" s="3"/>
      <c r="QTJ223" s="3"/>
      <c r="QTK223" s="3"/>
      <c r="QTL223" s="3"/>
      <c r="QTM223" s="3"/>
      <c r="QTN223" s="3"/>
      <c r="QTO223" s="3"/>
      <c r="QTP223" s="3"/>
      <c r="QTQ223" s="3"/>
      <c r="QTR223" s="3"/>
      <c r="QTS223" s="3"/>
      <c r="QTT223" s="3"/>
      <c r="QTU223" s="3"/>
      <c r="QTV223" s="3"/>
      <c r="QTW223" s="3"/>
      <c r="QTX223" s="3"/>
      <c r="QTY223" s="3"/>
      <c r="QTZ223" s="3"/>
      <c r="QUA223" s="3"/>
      <c r="QUB223" s="3"/>
      <c r="QUC223" s="3"/>
      <c r="QUD223" s="3"/>
      <c r="QUE223" s="3"/>
      <c r="QUF223" s="3"/>
      <c r="QUG223" s="3"/>
      <c r="QUH223" s="3"/>
      <c r="QUI223" s="3"/>
      <c r="QUJ223" s="3"/>
      <c r="QUK223" s="3"/>
      <c r="QUL223" s="3"/>
      <c r="QUM223" s="3"/>
      <c r="QUN223" s="3"/>
      <c r="QUO223" s="3"/>
      <c r="QUP223" s="3"/>
      <c r="QUQ223" s="3"/>
      <c r="QUR223" s="3"/>
      <c r="QUS223" s="3"/>
      <c r="QUT223" s="3"/>
      <c r="QUU223" s="3"/>
      <c r="QUV223" s="3"/>
      <c r="QUW223" s="3"/>
      <c r="QUX223" s="3"/>
      <c r="QUY223" s="3"/>
      <c r="QUZ223" s="3"/>
      <c r="QVA223" s="3"/>
      <c r="QVB223" s="3"/>
      <c r="QVC223" s="3"/>
      <c r="QVD223" s="3"/>
      <c r="QVE223" s="3"/>
      <c r="QVF223" s="3"/>
      <c r="QVG223" s="3"/>
      <c r="QVH223" s="3"/>
      <c r="QVI223" s="3"/>
      <c r="QVJ223" s="3"/>
      <c r="QVK223" s="3"/>
      <c r="QVL223" s="3"/>
      <c r="QVM223" s="3"/>
      <c r="QVN223" s="3"/>
      <c r="QVO223" s="3"/>
      <c r="QVP223" s="3"/>
      <c r="QVQ223" s="3"/>
      <c r="QVR223" s="3"/>
      <c r="QVS223" s="3"/>
      <c r="QVT223" s="3"/>
      <c r="QVU223" s="3"/>
      <c r="QVV223" s="3"/>
      <c r="QVW223" s="3"/>
      <c r="QVX223" s="3"/>
      <c r="QVY223" s="3"/>
      <c r="QVZ223" s="3"/>
      <c r="QWA223" s="3"/>
      <c r="QWB223" s="3"/>
      <c r="QWC223" s="3"/>
      <c r="QWD223" s="3"/>
      <c r="QWE223" s="3"/>
      <c r="QWF223" s="3"/>
      <c r="QWG223" s="3"/>
      <c r="QWH223" s="3"/>
      <c r="QWI223" s="3"/>
      <c r="QWJ223" s="3"/>
      <c r="QWK223" s="3"/>
      <c r="QWL223" s="3"/>
      <c r="QWM223" s="3"/>
      <c r="QWN223" s="3"/>
      <c r="QWO223" s="3"/>
      <c r="QWP223" s="3"/>
      <c r="QWQ223" s="3"/>
      <c r="QWR223" s="3"/>
      <c r="QWS223" s="3"/>
      <c r="QWT223" s="3"/>
      <c r="QWU223" s="3"/>
      <c r="QWV223" s="3"/>
      <c r="QWW223" s="3"/>
      <c r="QWX223" s="3"/>
      <c r="QWY223" s="3"/>
      <c r="QWZ223" s="3"/>
      <c r="QXA223" s="3"/>
      <c r="QXB223" s="3"/>
      <c r="QXC223" s="3"/>
      <c r="QXD223" s="3"/>
      <c r="QXE223" s="3"/>
      <c r="QXF223" s="3"/>
      <c r="QXG223" s="3"/>
      <c r="QXH223" s="3"/>
      <c r="QXI223" s="3"/>
      <c r="QXJ223" s="3"/>
      <c r="QXK223" s="3"/>
      <c r="QXL223" s="3"/>
      <c r="QXM223" s="3"/>
      <c r="QXN223" s="3"/>
      <c r="QXO223" s="3"/>
      <c r="QXP223" s="3"/>
      <c r="QXQ223" s="3"/>
      <c r="QXR223" s="3"/>
      <c r="QXS223" s="3"/>
      <c r="QXT223" s="3"/>
      <c r="QXU223" s="3"/>
      <c r="QXV223" s="3"/>
      <c r="QXW223" s="3"/>
      <c r="QXX223" s="3"/>
      <c r="QXY223" s="3"/>
      <c r="QXZ223" s="3"/>
      <c r="QYA223" s="3"/>
      <c r="QYB223" s="3"/>
      <c r="QYC223" s="3"/>
      <c r="QYD223" s="3"/>
      <c r="QYE223" s="3"/>
      <c r="QYF223" s="3"/>
      <c r="QYG223" s="3"/>
      <c r="QYH223" s="3"/>
      <c r="QYI223" s="3"/>
      <c r="QYJ223" s="3"/>
      <c r="QYK223" s="3"/>
      <c r="QYL223" s="3"/>
      <c r="QYM223" s="3"/>
      <c r="QYN223" s="3"/>
      <c r="QYO223" s="3"/>
      <c r="QYP223" s="3"/>
      <c r="QYQ223" s="3"/>
      <c r="QYR223" s="3"/>
      <c r="QYS223" s="3"/>
      <c r="QYT223" s="3"/>
      <c r="QYU223" s="3"/>
      <c r="QYV223" s="3"/>
      <c r="QYW223" s="3"/>
      <c r="QYX223" s="3"/>
      <c r="QYY223" s="3"/>
      <c r="QYZ223" s="3"/>
      <c r="QZA223" s="3"/>
      <c r="QZB223" s="3"/>
      <c r="QZC223" s="3"/>
      <c r="QZD223" s="3"/>
      <c r="QZE223" s="3"/>
      <c r="QZF223" s="3"/>
      <c r="QZG223" s="3"/>
      <c r="QZH223" s="3"/>
      <c r="QZI223" s="3"/>
      <c r="QZJ223" s="3"/>
      <c r="QZK223" s="3"/>
      <c r="QZL223" s="3"/>
      <c r="QZM223" s="3"/>
      <c r="QZN223" s="3"/>
      <c r="QZO223" s="3"/>
      <c r="QZP223" s="3"/>
      <c r="QZQ223" s="3"/>
      <c r="QZR223" s="3"/>
      <c r="QZS223" s="3"/>
      <c r="QZT223" s="3"/>
      <c r="QZU223" s="3"/>
      <c r="QZV223" s="3"/>
      <c r="QZW223" s="3"/>
      <c r="QZX223" s="3"/>
      <c r="QZY223" s="3"/>
      <c r="QZZ223" s="3"/>
      <c r="RAA223" s="3"/>
      <c r="RAB223" s="3"/>
      <c r="RAC223" s="3"/>
      <c r="RAD223" s="3"/>
      <c r="RAE223" s="3"/>
      <c r="RAF223" s="3"/>
      <c r="RAG223" s="3"/>
      <c r="RAH223" s="3"/>
      <c r="RAI223" s="3"/>
      <c r="RAJ223" s="3"/>
      <c r="RAK223" s="3"/>
      <c r="RAL223" s="3"/>
      <c r="RAM223" s="3"/>
      <c r="RAN223" s="3"/>
      <c r="RAO223" s="3"/>
      <c r="RAP223" s="3"/>
      <c r="RAQ223" s="3"/>
      <c r="RAR223" s="3"/>
      <c r="RAS223" s="3"/>
      <c r="RAT223" s="3"/>
      <c r="RAU223" s="3"/>
      <c r="RAV223" s="3"/>
      <c r="RAW223" s="3"/>
      <c r="RAX223" s="3"/>
      <c r="RAY223" s="3"/>
      <c r="RAZ223" s="3"/>
      <c r="RBA223" s="3"/>
      <c r="RBB223" s="3"/>
      <c r="RBC223" s="3"/>
      <c r="RBD223" s="3"/>
      <c r="RBE223" s="3"/>
      <c r="RBF223" s="3"/>
      <c r="RBG223" s="3"/>
      <c r="RBH223" s="3"/>
      <c r="RBI223" s="3"/>
      <c r="RBJ223" s="3"/>
      <c r="RBK223" s="3"/>
      <c r="RBL223" s="3"/>
      <c r="RBM223" s="3"/>
      <c r="RBN223" s="3"/>
      <c r="RBO223" s="3"/>
      <c r="RBP223" s="3"/>
      <c r="RBQ223" s="3"/>
      <c r="RBR223" s="3"/>
      <c r="RBS223" s="3"/>
      <c r="RBT223" s="3"/>
      <c r="RBU223" s="3"/>
      <c r="RBV223" s="3"/>
      <c r="RBW223" s="3"/>
      <c r="RBX223" s="3"/>
      <c r="RBY223" s="3"/>
      <c r="RBZ223" s="3"/>
      <c r="RCA223" s="3"/>
      <c r="RCB223" s="3"/>
      <c r="RCC223" s="3"/>
      <c r="RCD223" s="3"/>
      <c r="RCE223" s="3"/>
      <c r="RCF223" s="3"/>
      <c r="RCG223" s="3"/>
      <c r="RCH223" s="3"/>
      <c r="RCI223" s="3"/>
      <c r="RCJ223" s="3"/>
      <c r="RCK223" s="3"/>
      <c r="RCL223" s="3"/>
      <c r="RCM223" s="3"/>
      <c r="RCN223" s="3"/>
      <c r="RCO223" s="3"/>
      <c r="RCP223" s="3"/>
      <c r="RCQ223" s="3"/>
      <c r="RCR223" s="3"/>
      <c r="RCS223" s="3"/>
      <c r="RCT223" s="3"/>
      <c r="RCU223" s="3"/>
      <c r="RCV223" s="3"/>
      <c r="RCW223" s="3"/>
      <c r="RCX223" s="3"/>
      <c r="RCY223" s="3"/>
      <c r="RCZ223" s="3"/>
      <c r="RDA223" s="3"/>
      <c r="RDB223" s="3"/>
      <c r="RDC223" s="3"/>
      <c r="RDD223" s="3"/>
      <c r="RDE223" s="3"/>
      <c r="RDF223" s="3"/>
      <c r="RDG223" s="3"/>
      <c r="RDH223" s="3"/>
      <c r="RDI223" s="3"/>
      <c r="RDJ223" s="3"/>
      <c r="RDK223" s="3"/>
      <c r="RDL223" s="3"/>
      <c r="RDM223" s="3"/>
      <c r="RDN223" s="3"/>
      <c r="RDO223" s="3"/>
      <c r="RDP223" s="3"/>
      <c r="RDQ223" s="3"/>
      <c r="RDR223" s="3"/>
      <c r="RDS223" s="3"/>
      <c r="RDT223" s="3"/>
      <c r="RDU223" s="3"/>
      <c r="RDV223" s="3"/>
      <c r="RDW223" s="3"/>
      <c r="RDX223" s="3"/>
      <c r="RDY223" s="3"/>
      <c r="RDZ223" s="3"/>
      <c r="REA223" s="3"/>
      <c r="REB223" s="3"/>
      <c r="REC223" s="3"/>
      <c r="RED223" s="3"/>
      <c r="REE223" s="3"/>
      <c r="REF223" s="3"/>
      <c r="REG223" s="3"/>
      <c r="REH223" s="3"/>
      <c r="REI223" s="3"/>
      <c r="REJ223" s="3"/>
      <c r="REK223" s="3"/>
      <c r="REL223" s="3"/>
      <c r="REM223" s="3"/>
      <c r="REN223" s="3"/>
      <c r="REO223" s="3"/>
      <c r="REP223" s="3"/>
      <c r="REQ223" s="3"/>
      <c r="RER223" s="3"/>
      <c r="RES223" s="3"/>
      <c r="RET223" s="3"/>
      <c r="REU223" s="3"/>
      <c r="REV223" s="3"/>
      <c r="REW223" s="3"/>
      <c r="REX223" s="3"/>
      <c r="REY223" s="3"/>
      <c r="REZ223" s="3"/>
      <c r="RFA223" s="3"/>
      <c r="RFB223" s="3"/>
      <c r="RFC223" s="3"/>
      <c r="RFD223" s="3"/>
      <c r="RFE223" s="3"/>
      <c r="RFF223" s="3"/>
      <c r="RFG223" s="3"/>
      <c r="RFH223" s="3"/>
      <c r="RFI223" s="3"/>
      <c r="RFJ223" s="3"/>
      <c r="RFK223" s="3"/>
      <c r="RFL223" s="3"/>
      <c r="RFM223" s="3"/>
      <c r="RFN223" s="3"/>
      <c r="RFO223" s="3"/>
      <c r="RFP223" s="3"/>
      <c r="RFQ223" s="3"/>
      <c r="RFR223" s="3"/>
      <c r="RFS223" s="3"/>
      <c r="RFT223" s="3"/>
      <c r="RFU223" s="3"/>
      <c r="RFV223" s="3"/>
      <c r="RFW223" s="3"/>
      <c r="RFX223" s="3"/>
      <c r="RFY223" s="3"/>
      <c r="RFZ223" s="3"/>
      <c r="RGA223" s="3"/>
      <c r="RGB223" s="3"/>
      <c r="RGC223" s="3"/>
      <c r="RGD223" s="3"/>
      <c r="RGE223" s="3"/>
      <c r="RGF223" s="3"/>
      <c r="RGG223" s="3"/>
      <c r="RGH223" s="3"/>
      <c r="RGI223" s="3"/>
      <c r="RGJ223" s="3"/>
      <c r="RGK223" s="3"/>
      <c r="RGL223" s="3"/>
      <c r="RGM223" s="3"/>
      <c r="RGN223" s="3"/>
      <c r="RGO223" s="3"/>
      <c r="RGP223" s="3"/>
      <c r="RGQ223" s="3"/>
      <c r="RGR223" s="3"/>
      <c r="RGS223" s="3"/>
      <c r="RGT223" s="3"/>
      <c r="RGU223" s="3"/>
      <c r="RGV223" s="3"/>
      <c r="RGW223" s="3"/>
      <c r="RGX223" s="3"/>
      <c r="RGY223" s="3"/>
      <c r="RGZ223" s="3"/>
      <c r="RHA223" s="3"/>
      <c r="RHB223" s="3"/>
      <c r="RHC223" s="3"/>
      <c r="RHD223" s="3"/>
      <c r="RHE223" s="3"/>
      <c r="RHF223" s="3"/>
      <c r="RHG223" s="3"/>
      <c r="RHH223" s="3"/>
      <c r="RHI223" s="3"/>
      <c r="RHJ223" s="3"/>
      <c r="RHK223" s="3"/>
      <c r="RHL223" s="3"/>
      <c r="RHM223" s="3"/>
      <c r="RHN223" s="3"/>
      <c r="RHO223" s="3"/>
      <c r="RHP223" s="3"/>
      <c r="RHQ223" s="3"/>
      <c r="RHR223" s="3"/>
      <c r="RHS223" s="3"/>
      <c r="RHT223" s="3"/>
      <c r="RHU223" s="3"/>
      <c r="RHV223" s="3"/>
      <c r="RHW223" s="3"/>
      <c r="RHX223" s="3"/>
      <c r="RHY223" s="3"/>
      <c r="RHZ223" s="3"/>
      <c r="RIA223" s="3"/>
      <c r="RIB223" s="3"/>
      <c r="RIC223" s="3"/>
      <c r="RID223" s="3"/>
      <c r="RIE223" s="3"/>
      <c r="RIF223" s="3"/>
      <c r="RIG223" s="3"/>
      <c r="RIH223" s="3"/>
      <c r="RII223" s="3"/>
      <c r="RIJ223" s="3"/>
      <c r="RIK223" s="3"/>
      <c r="RIL223" s="3"/>
      <c r="RIM223" s="3"/>
      <c r="RIN223" s="3"/>
      <c r="RIO223" s="3"/>
      <c r="RIP223" s="3"/>
      <c r="RIQ223" s="3"/>
      <c r="RIR223" s="3"/>
      <c r="RIS223" s="3"/>
      <c r="RIT223" s="3"/>
      <c r="RIU223" s="3"/>
      <c r="RIV223" s="3"/>
      <c r="RIW223" s="3"/>
      <c r="RIX223" s="3"/>
      <c r="RIY223" s="3"/>
      <c r="RIZ223" s="3"/>
      <c r="RJA223" s="3"/>
      <c r="RJB223" s="3"/>
      <c r="RJC223" s="3"/>
      <c r="RJD223" s="3"/>
      <c r="RJE223" s="3"/>
      <c r="RJF223" s="3"/>
      <c r="RJG223" s="3"/>
      <c r="RJH223" s="3"/>
      <c r="RJI223" s="3"/>
      <c r="RJJ223" s="3"/>
      <c r="RJK223" s="3"/>
      <c r="RJL223" s="3"/>
      <c r="RJM223" s="3"/>
      <c r="RJN223" s="3"/>
      <c r="RJO223" s="3"/>
      <c r="RJP223" s="3"/>
      <c r="RJQ223" s="3"/>
      <c r="RJR223" s="3"/>
      <c r="RJS223" s="3"/>
      <c r="RJT223" s="3"/>
      <c r="RJU223" s="3"/>
      <c r="RJV223" s="3"/>
      <c r="RJW223" s="3"/>
      <c r="RJX223" s="3"/>
      <c r="RJY223" s="3"/>
      <c r="RJZ223" s="3"/>
      <c r="RKA223" s="3"/>
      <c r="RKB223" s="3"/>
      <c r="RKC223" s="3"/>
      <c r="RKD223" s="3"/>
      <c r="RKE223" s="3"/>
      <c r="RKF223" s="3"/>
      <c r="RKG223" s="3"/>
      <c r="RKH223" s="3"/>
      <c r="RKI223" s="3"/>
      <c r="RKJ223" s="3"/>
      <c r="RKK223" s="3"/>
      <c r="RKL223" s="3"/>
      <c r="RKM223" s="3"/>
      <c r="RKN223" s="3"/>
      <c r="RKO223" s="3"/>
      <c r="RKP223" s="3"/>
      <c r="RKQ223" s="3"/>
      <c r="RKR223" s="3"/>
      <c r="RKS223" s="3"/>
      <c r="RKT223" s="3"/>
      <c r="RKU223" s="3"/>
      <c r="RKV223" s="3"/>
      <c r="RKW223" s="3"/>
      <c r="RKX223" s="3"/>
      <c r="RKY223" s="3"/>
      <c r="RKZ223" s="3"/>
      <c r="RLA223" s="3"/>
      <c r="RLB223" s="3"/>
      <c r="RLC223" s="3"/>
      <c r="RLD223" s="3"/>
      <c r="RLE223" s="3"/>
      <c r="RLF223" s="3"/>
      <c r="RLG223" s="3"/>
      <c r="RLH223" s="3"/>
      <c r="RLI223" s="3"/>
      <c r="RLJ223" s="3"/>
      <c r="RLK223" s="3"/>
      <c r="RLL223" s="3"/>
      <c r="RLM223" s="3"/>
      <c r="RLN223" s="3"/>
      <c r="RLO223" s="3"/>
      <c r="RLP223" s="3"/>
      <c r="RLQ223" s="3"/>
      <c r="RLR223" s="3"/>
      <c r="RLS223" s="3"/>
      <c r="RLT223" s="3"/>
      <c r="RLU223" s="3"/>
      <c r="RLV223" s="3"/>
      <c r="RLW223" s="3"/>
      <c r="RLX223" s="3"/>
      <c r="RLY223" s="3"/>
      <c r="RLZ223" s="3"/>
      <c r="RMA223" s="3"/>
      <c r="RMB223" s="3"/>
      <c r="RMC223" s="3"/>
      <c r="RMD223" s="3"/>
      <c r="RME223" s="3"/>
      <c r="RMF223" s="3"/>
      <c r="RMG223" s="3"/>
      <c r="RMH223" s="3"/>
      <c r="RMI223" s="3"/>
      <c r="RMJ223" s="3"/>
      <c r="RMK223" s="3"/>
      <c r="RML223" s="3"/>
      <c r="RMM223" s="3"/>
      <c r="RMN223" s="3"/>
      <c r="RMO223" s="3"/>
      <c r="RMP223" s="3"/>
      <c r="RMQ223" s="3"/>
      <c r="RMR223" s="3"/>
      <c r="RMS223" s="3"/>
      <c r="RMT223" s="3"/>
      <c r="RMU223" s="3"/>
      <c r="RMV223" s="3"/>
      <c r="RMW223" s="3"/>
      <c r="RMX223" s="3"/>
      <c r="RMY223" s="3"/>
      <c r="RMZ223" s="3"/>
      <c r="RNA223" s="3"/>
      <c r="RNB223" s="3"/>
      <c r="RNC223" s="3"/>
      <c r="RND223" s="3"/>
      <c r="RNE223" s="3"/>
      <c r="RNF223" s="3"/>
      <c r="RNG223" s="3"/>
      <c r="RNH223" s="3"/>
      <c r="RNI223" s="3"/>
      <c r="RNJ223" s="3"/>
      <c r="RNK223" s="3"/>
      <c r="RNL223" s="3"/>
      <c r="RNM223" s="3"/>
      <c r="RNN223" s="3"/>
      <c r="RNO223" s="3"/>
      <c r="RNP223" s="3"/>
      <c r="RNQ223" s="3"/>
      <c r="RNR223" s="3"/>
      <c r="RNS223" s="3"/>
      <c r="RNT223" s="3"/>
      <c r="RNU223" s="3"/>
      <c r="RNV223" s="3"/>
      <c r="RNW223" s="3"/>
      <c r="RNX223" s="3"/>
      <c r="RNY223" s="3"/>
      <c r="RNZ223" s="3"/>
      <c r="ROA223" s="3"/>
      <c r="ROB223" s="3"/>
      <c r="ROC223" s="3"/>
      <c r="ROD223" s="3"/>
      <c r="ROE223" s="3"/>
      <c r="ROF223" s="3"/>
      <c r="ROG223" s="3"/>
      <c r="ROH223" s="3"/>
      <c r="ROI223" s="3"/>
      <c r="ROJ223" s="3"/>
      <c r="ROK223" s="3"/>
      <c r="ROL223" s="3"/>
      <c r="ROM223" s="3"/>
      <c r="RON223" s="3"/>
      <c r="ROO223" s="3"/>
      <c r="ROP223" s="3"/>
      <c r="ROQ223" s="3"/>
      <c r="ROR223" s="3"/>
      <c r="ROS223" s="3"/>
      <c r="ROT223" s="3"/>
      <c r="ROU223" s="3"/>
      <c r="ROV223" s="3"/>
      <c r="ROW223" s="3"/>
      <c r="ROX223" s="3"/>
      <c r="ROY223" s="3"/>
      <c r="ROZ223" s="3"/>
      <c r="RPA223" s="3"/>
      <c r="RPB223" s="3"/>
      <c r="RPC223" s="3"/>
      <c r="RPD223" s="3"/>
      <c r="RPE223" s="3"/>
      <c r="RPF223" s="3"/>
      <c r="RPG223" s="3"/>
      <c r="RPH223" s="3"/>
      <c r="RPI223" s="3"/>
      <c r="RPJ223" s="3"/>
      <c r="RPK223" s="3"/>
      <c r="RPL223" s="3"/>
      <c r="RPM223" s="3"/>
      <c r="RPN223" s="3"/>
      <c r="RPO223" s="3"/>
      <c r="RPP223" s="3"/>
      <c r="RPQ223" s="3"/>
      <c r="RPR223" s="3"/>
      <c r="RPS223" s="3"/>
      <c r="RPT223" s="3"/>
      <c r="RPU223" s="3"/>
      <c r="RPV223" s="3"/>
      <c r="RPW223" s="3"/>
      <c r="RPX223" s="3"/>
      <c r="RPY223" s="3"/>
      <c r="RPZ223" s="3"/>
      <c r="RQA223" s="3"/>
      <c r="RQB223" s="3"/>
      <c r="RQC223" s="3"/>
      <c r="RQD223" s="3"/>
      <c r="RQE223" s="3"/>
      <c r="RQF223" s="3"/>
      <c r="RQG223" s="3"/>
      <c r="RQH223" s="3"/>
      <c r="RQI223" s="3"/>
      <c r="RQJ223" s="3"/>
      <c r="RQK223" s="3"/>
      <c r="RQL223" s="3"/>
      <c r="RQM223" s="3"/>
      <c r="RQN223" s="3"/>
      <c r="RQO223" s="3"/>
      <c r="RQP223" s="3"/>
      <c r="RQQ223" s="3"/>
      <c r="RQR223" s="3"/>
      <c r="RQS223" s="3"/>
      <c r="RQT223" s="3"/>
      <c r="RQU223" s="3"/>
      <c r="RQV223" s="3"/>
      <c r="RQW223" s="3"/>
      <c r="RQX223" s="3"/>
      <c r="RQY223" s="3"/>
      <c r="RQZ223" s="3"/>
      <c r="RRA223" s="3"/>
      <c r="RRB223" s="3"/>
      <c r="RRC223" s="3"/>
      <c r="RRD223" s="3"/>
      <c r="RRE223" s="3"/>
      <c r="RRF223" s="3"/>
      <c r="RRG223" s="3"/>
      <c r="RRH223" s="3"/>
      <c r="RRI223" s="3"/>
      <c r="RRJ223" s="3"/>
      <c r="RRK223" s="3"/>
      <c r="RRL223" s="3"/>
      <c r="RRM223" s="3"/>
      <c r="RRN223" s="3"/>
      <c r="RRO223" s="3"/>
      <c r="RRP223" s="3"/>
      <c r="RRQ223" s="3"/>
      <c r="RRR223" s="3"/>
      <c r="RRS223" s="3"/>
      <c r="RRT223" s="3"/>
      <c r="RRU223" s="3"/>
      <c r="RRV223" s="3"/>
      <c r="RRW223" s="3"/>
      <c r="RRX223" s="3"/>
      <c r="RRY223" s="3"/>
      <c r="RRZ223" s="3"/>
      <c r="RSA223" s="3"/>
      <c r="RSB223" s="3"/>
      <c r="RSC223" s="3"/>
      <c r="RSD223" s="3"/>
      <c r="RSE223" s="3"/>
      <c r="RSF223" s="3"/>
      <c r="RSG223" s="3"/>
      <c r="RSH223" s="3"/>
      <c r="RSI223" s="3"/>
      <c r="RSJ223" s="3"/>
      <c r="RSK223" s="3"/>
      <c r="RSL223" s="3"/>
      <c r="RSM223" s="3"/>
      <c r="RSN223" s="3"/>
      <c r="RSO223" s="3"/>
      <c r="RSP223" s="3"/>
      <c r="RSQ223" s="3"/>
      <c r="RSR223" s="3"/>
      <c r="RSS223" s="3"/>
      <c r="RST223" s="3"/>
      <c r="RSU223" s="3"/>
      <c r="RSV223" s="3"/>
      <c r="RSW223" s="3"/>
      <c r="RSX223" s="3"/>
      <c r="RSY223" s="3"/>
      <c r="RSZ223" s="3"/>
      <c r="RTA223" s="3"/>
      <c r="RTB223" s="3"/>
      <c r="RTC223" s="3"/>
      <c r="RTD223" s="3"/>
      <c r="RTE223" s="3"/>
      <c r="RTF223" s="3"/>
      <c r="RTG223" s="3"/>
      <c r="RTH223" s="3"/>
      <c r="RTI223" s="3"/>
      <c r="RTJ223" s="3"/>
      <c r="RTK223" s="3"/>
      <c r="RTL223" s="3"/>
      <c r="RTM223" s="3"/>
      <c r="RTN223" s="3"/>
      <c r="RTO223" s="3"/>
      <c r="RTP223" s="3"/>
      <c r="RTQ223" s="3"/>
      <c r="RTR223" s="3"/>
      <c r="RTS223" s="3"/>
      <c r="RTT223" s="3"/>
      <c r="RTU223" s="3"/>
      <c r="RTV223" s="3"/>
      <c r="RTW223" s="3"/>
      <c r="RTX223" s="3"/>
      <c r="RTY223" s="3"/>
      <c r="RTZ223" s="3"/>
      <c r="RUA223" s="3"/>
      <c r="RUB223" s="3"/>
      <c r="RUC223" s="3"/>
      <c r="RUD223" s="3"/>
      <c r="RUE223" s="3"/>
      <c r="RUF223" s="3"/>
      <c r="RUG223" s="3"/>
      <c r="RUH223" s="3"/>
      <c r="RUI223" s="3"/>
      <c r="RUJ223" s="3"/>
      <c r="RUK223" s="3"/>
      <c r="RUL223" s="3"/>
      <c r="RUM223" s="3"/>
      <c r="RUN223" s="3"/>
      <c r="RUO223" s="3"/>
      <c r="RUP223" s="3"/>
      <c r="RUQ223" s="3"/>
      <c r="RUR223" s="3"/>
      <c r="RUS223" s="3"/>
      <c r="RUT223" s="3"/>
      <c r="RUU223" s="3"/>
      <c r="RUV223" s="3"/>
      <c r="RUW223" s="3"/>
      <c r="RUX223" s="3"/>
      <c r="RUY223" s="3"/>
      <c r="RUZ223" s="3"/>
      <c r="RVA223" s="3"/>
      <c r="RVB223" s="3"/>
      <c r="RVC223" s="3"/>
      <c r="RVD223" s="3"/>
      <c r="RVE223" s="3"/>
      <c r="RVF223" s="3"/>
      <c r="RVG223" s="3"/>
      <c r="RVH223" s="3"/>
      <c r="RVI223" s="3"/>
      <c r="RVJ223" s="3"/>
      <c r="RVK223" s="3"/>
      <c r="RVL223" s="3"/>
      <c r="RVM223" s="3"/>
      <c r="RVN223" s="3"/>
      <c r="RVO223" s="3"/>
      <c r="RVP223" s="3"/>
      <c r="RVQ223" s="3"/>
      <c r="RVR223" s="3"/>
      <c r="RVS223" s="3"/>
      <c r="RVT223" s="3"/>
      <c r="RVU223" s="3"/>
      <c r="RVV223" s="3"/>
      <c r="RVW223" s="3"/>
      <c r="RVX223" s="3"/>
      <c r="RVY223" s="3"/>
      <c r="RVZ223" s="3"/>
      <c r="RWA223" s="3"/>
      <c r="RWB223" s="3"/>
      <c r="RWC223" s="3"/>
      <c r="RWD223" s="3"/>
      <c r="RWE223" s="3"/>
      <c r="RWF223" s="3"/>
      <c r="RWG223" s="3"/>
      <c r="RWH223" s="3"/>
      <c r="RWI223" s="3"/>
      <c r="RWJ223" s="3"/>
      <c r="RWK223" s="3"/>
      <c r="RWL223" s="3"/>
      <c r="RWM223" s="3"/>
      <c r="RWN223" s="3"/>
      <c r="RWO223" s="3"/>
      <c r="RWP223" s="3"/>
      <c r="RWQ223" s="3"/>
      <c r="RWR223" s="3"/>
      <c r="RWS223" s="3"/>
      <c r="RWT223" s="3"/>
      <c r="RWU223" s="3"/>
      <c r="RWV223" s="3"/>
      <c r="RWW223" s="3"/>
      <c r="RWX223" s="3"/>
      <c r="RWY223" s="3"/>
      <c r="RWZ223" s="3"/>
      <c r="RXA223" s="3"/>
      <c r="RXB223" s="3"/>
      <c r="RXC223" s="3"/>
      <c r="RXD223" s="3"/>
      <c r="RXE223" s="3"/>
      <c r="RXF223" s="3"/>
      <c r="RXG223" s="3"/>
      <c r="RXH223" s="3"/>
      <c r="RXI223" s="3"/>
      <c r="RXJ223" s="3"/>
      <c r="RXK223" s="3"/>
      <c r="RXL223" s="3"/>
      <c r="RXM223" s="3"/>
      <c r="RXN223" s="3"/>
      <c r="RXO223" s="3"/>
      <c r="RXP223" s="3"/>
      <c r="RXQ223" s="3"/>
      <c r="RXR223" s="3"/>
      <c r="RXS223" s="3"/>
      <c r="RXT223" s="3"/>
      <c r="RXU223" s="3"/>
      <c r="RXV223" s="3"/>
      <c r="RXW223" s="3"/>
      <c r="RXX223" s="3"/>
      <c r="RXY223" s="3"/>
      <c r="RXZ223" s="3"/>
      <c r="RYA223" s="3"/>
      <c r="RYB223" s="3"/>
      <c r="RYC223" s="3"/>
      <c r="RYD223" s="3"/>
      <c r="RYE223" s="3"/>
      <c r="RYF223" s="3"/>
      <c r="RYG223" s="3"/>
      <c r="RYH223" s="3"/>
      <c r="RYI223" s="3"/>
      <c r="RYJ223" s="3"/>
      <c r="RYK223" s="3"/>
      <c r="RYL223" s="3"/>
      <c r="RYM223" s="3"/>
      <c r="RYN223" s="3"/>
      <c r="RYO223" s="3"/>
      <c r="RYP223" s="3"/>
      <c r="RYQ223" s="3"/>
      <c r="RYR223" s="3"/>
      <c r="RYS223" s="3"/>
      <c r="RYT223" s="3"/>
      <c r="RYU223" s="3"/>
      <c r="RYV223" s="3"/>
      <c r="RYW223" s="3"/>
      <c r="RYX223" s="3"/>
      <c r="RYY223" s="3"/>
      <c r="RYZ223" s="3"/>
      <c r="RZA223" s="3"/>
      <c r="RZB223" s="3"/>
      <c r="RZC223" s="3"/>
      <c r="RZD223" s="3"/>
      <c r="RZE223" s="3"/>
      <c r="RZF223" s="3"/>
      <c r="RZG223" s="3"/>
      <c r="RZH223" s="3"/>
      <c r="RZI223" s="3"/>
      <c r="RZJ223" s="3"/>
      <c r="RZK223" s="3"/>
      <c r="RZL223" s="3"/>
      <c r="RZM223" s="3"/>
      <c r="RZN223" s="3"/>
      <c r="RZO223" s="3"/>
      <c r="RZP223" s="3"/>
      <c r="RZQ223" s="3"/>
      <c r="RZR223" s="3"/>
      <c r="RZS223" s="3"/>
      <c r="RZT223" s="3"/>
      <c r="RZU223" s="3"/>
      <c r="RZV223" s="3"/>
      <c r="RZW223" s="3"/>
      <c r="RZX223" s="3"/>
      <c r="RZY223" s="3"/>
      <c r="RZZ223" s="3"/>
      <c r="SAA223" s="3"/>
      <c r="SAB223" s="3"/>
      <c r="SAC223" s="3"/>
      <c r="SAD223" s="3"/>
      <c r="SAE223" s="3"/>
      <c r="SAF223" s="3"/>
      <c r="SAG223" s="3"/>
      <c r="SAH223" s="3"/>
      <c r="SAI223" s="3"/>
      <c r="SAJ223" s="3"/>
      <c r="SAK223" s="3"/>
      <c r="SAL223" s="3"/>
      <c r="SAM223" s="3"/>
      <c r="SAN223" s="3"/>
      <c r="SAO223" s="3"/>
      <c r="SAP223" s="3"/>
      <c r="SAQ223" s="3"/>
      <c r="SAR223" s="3"/>
      <c r="SAS223" s="3"/>
      <c r="SAT223" s="3"/>
      <c r="SAU223" s="3"/>
      <c r="SAV223" s="3"/>
      <c r="SAW223" s="3"/>
      <c r="SAX223" s="3"/>
      <c r="SAY223" s="3"/>
      <c r="SAZ223" s="3"/>
      <c r="SBA223" s="3"/>
      <c r="SBB223" s="3"/>
      <c r="SBC223" s="3"/>
      <c r="SBD223" s="3"/>
      <c r="SBE223" s="3"/>
      <c r="SBF223" s="3"/>
      <c r="SBG223" s="3"/>
      <c r="SBH223" s="3"/>
      <c r="SBI223" s="3"/>
      <c r="SBJ223" s="3"/>
      <c r="SBK223" s="3"/>
      <c r="SBL223" s="3"/>
      <c r="SBM223" s="3"/>
      <c r="SBN223" s="3"/>
      <c r="SBO223" s="3"/>
      <c r="SBP223" s="3"/>
      <c r="SBQ223" s="3"/>
      <c r="SBR223" s="3"/>
      <c r="SBS223" s="3"/>
      <c r="SBT223" s="3"/>
      <c r="SBU223" s="3"/>
      <c r="SBV223" s="3"/>
      <c r="SBW223" s="3"/>
      <c r="SBX223" s="3"/>
      <c r="SBY223" s="3"/>
      <c r="SBZ223" s="3"/>
      <c r="SCA223" s="3"/>
      <c r="SCB223" s="3"/>
      <c r="SCC223" s="3"/>
      <c r="SCD223" s="3"/>
      <c r="SCE223" s="3"/>
      <c r="SCF223" s="3"/>
      <c r="SCG223" s="3"/>
      <c r="SCH223" s="3"/>
      <c r="SCI223" s="3"/>
      <c r="SCJ223" s="3"/>
      <c r="SCK223" s="3"/>
      <c r="SCL223" s="3"/>
      <c r="SCM223" s="3"/>
      <c r="SCN223" s="3"/>
      <c r="SCO223" s="3"/>
      <c r="SCP223" s="3"/>
      <c r="SCQ223" s="3"/>
      <c r="SCR223" s="3"/>
      <c r="SCS223" s="3"/>
      <c r="SCT223" s="3"/>
      <c r="SCU223" s="3"/>
      <c r="SCV223" s="3"/>
      <c r="SCW223" s="3"/>
      <c r="SCX223" s="3"/>
      <c r="SCY223" s="3"/>
      <c r="SCZ223" s="3"/>
      <c r="SDA223" s="3"/>
      <c r="SDB223" s="3"/>
      <c r="SDC223" s="3"/>
      <c r="SDD223" s="3"/>
      <c r="SDE223" s="3"/>
      <c r="SDF223" s="3"/>
      <c r="SDG223" s="3"/>
      <c r="SDH223" s="3"/>
      <c r="SDI223" s="3"/>
      <c r="SDJ223" s="3"/>
      <c r="SDK223" s="3"/>
      <c r="SDL223" s="3"/>
      <c r="SDM223" s="3"/>
      <c r="SDN223" s="3"/>
      <c r="SDO223" s="3"/>
      <c r="SDP223" s="3"/>
      <c r="SDQ223" s="3"/>
      <c r="SDR223" s="3"/>
      <c r="SDS223" s="3"/>
      <c r="SDT223" s="3"/>
      <c r="SDU223" s="3"/>
      <c r="SDV223" s="3"/>
      <c r="SDW223" s="3"/>
      <c r="SDX223" s="3"/>
      <c r="SDY223" s="3"/>
      <c r="SDZ223" s="3"/>
      <c r="SEA223" s="3"/>
      <c r="SEB223" s="3"/>
      <c r="SEC223" s="3"/>
      <c r="SED223" s="3"/>
      <c r="SEE223" s="3"/>
      <c r="SEF223" s="3"/>
      <c r="SEG223" s="3"/>
      <c r="SEH223" s="3"/>
      <c r="SEI223" s="3"/>
      <c r="SEJ223" s="3"/>
      <c r="SEK223" s="3"/>
      <c r="SEL223" s="3"/>
      <c r="SEM223" s="3"/>
      <c r="SEN223" s="3"/>
      <c r="SEO223" s="3"/>
      <c r="SEP223" s="3"/>
      <c r="SEQ223" s="3"/>
      <c r="SER223" s="3"/>
      <c r="SES223" s="3"/>
      <c r="SET223" s="3"/>
      <c r="SEU223" s="3"/>
      <c r="SEV223" s="3"/>
      <c r="SEW223" s="3"/>
      <c r="SEX223" s="3"/>
      <c r="SEY223" s="3"/>
      <c r="SEZ223" s="3"/>
      <c r="SFA223" s="3"/>
      <c r="SFB223" s="3"/>
      <c r="SFC223" s="3"/>
      <c r="SFD223" s="3"/>
      <c r="SFE223" s="3"/>
      <c r="SFF223" s="3"/>
      <c r="SFG223" s="3"/>
      <c r="SFH223" s="3"/>
      <c r="SFI223" s="3"/>
      <c r="SFJ223" s="3"/>
      <c r="SFK223" s="3"/>
      <c r="SFL223" s="3"/>
      <c r="SFM223" s="3"/>
      <c r="SFN223" s="3"/>
      <c r="SFO223" s="3"/>
      <c r="SFP223" s="3"/>
      <c r="SFQ223" s="3"/>
      <c r="SFR223" s="3"/>
      <c r="SFS223" s="3"/>
      <c r="SFT223" s="3"/>
      <c r="SFU223" s="3"/>
      <c r="SFV223" s="3"/>
      <c r="SFW223" s="3"/>
      <c r="SFX223" s="3"/>
      <c r="SFY223" s="3"/>
      <c r="SFZ223" s="3"/>
      <c r="SGA223" s="3"/>
      <c r="SGB223" s="3"/>
      <c r="SGC223" s="3"/>
      <c r="SGD223" s="3"/>
      <c r="SGE223" s="3"/>
      <c r="SGF223" s="3"/>
      <c r="SGG223" s="3"/>
      <c r="SGH223" s="3"/>
      <c r="SGI223" s="3"/>
      <c r="SGJ223" s="3"/>
      <c r="SGK223" s="3"/>
      <c r="SGL223" s="3"/>
      <c r="SGM223" s="3"/>
      <c r="SGN223" s="3"/>
      <c r="SGO223" s="3"/>
      <c r="SGP223" s="3"/>
      <c r="SGQ223" s="3"/>
      <c r="SGR223" s="3"/>
      <c r="SGS223" s="3"/>
      <c r="SGT223" s="3"/>
      <c r="SGU223" s="3"/>
      <c r="SGV223" s="3"/>
      <c r="SGW223" s="3"/>
      <c r="SGX223" s="3"/>
      <c r="SGY223" s="3"/>
      <c r="SGZ223" s="3"/>
      <c r="SHA223" s="3"/>
      <c r="SHB223" s="3"/>
      <c r="SHC223" s="3"/>
      <c r="SHD223" s="3"/>
      <c r="SHE223" s="3"/>
      <c r="SHF223" s="3"/>
      <c r="SHG223" s="3"/>
      <c r="SHH223" s="3"/>
      <c r="SHI223" s="3"/>
      <c r="SHJ223" s="3"/>
      <c r="SHK223" s="3"/>
      <c r="SHL223" s="3"/>
      <c r="SHM223" s="3"/>
      <c r="SHN223" s="3"/>
      <c r="SHO223" s="3"/>
      <c r="SHP223" s="3"/>
      <c r="SHQ223" s="3"/>
      <c r="SHR223" s="3"/>
      <c r="SHS223" s="3"/>
      <c r="SHT223" s="3"/>
      <c r="SHU223" s="3"/>
      <c r="SHV223" s="3"/>
      <c r="SHW223" s="3"/>
      <c r="SHX223" s="3"/>
      <c r="SHY223" s="3"/>
      <c r="SHZ223" s="3"/>
      <c r="SIA223" s="3"/>
      <c r="SIB223" s="3"/>
      <c r="SIC223" s="3"/>
      <c r="SID223" s="3"/>
      <c r="SIE223" s="3"/>
      <c r="SIF223" s="3"/>
      <c r="SIG223" s="3"/>
      <c r="SIH223" s="3"/>
      <c r="SII223" s="3"/>
      <c r="SIJ223" s="3"/>
      <c r="SIK223" s="3"/>
      <c r="SIL223" s="3"/>
      <c r="SIM223" s="3"/>
      <c r="SIN223" s="3"/>
      <c r="SIO223" s="3"/>
      <c r="SIP223" s="3"/>
      <c r="SIQ223" s="3"/>
      <c r="SIR223" s="3"/>
      <c r="SIS223" s="3"/>
      <c r="SIT223" s="3"/>
      <c r="SIU223" s="3"/>
      <c r="SIV223" s="3"/>
      <c r="SIW223" s="3"/>
      <c r="SIX223" s="3"/>
      <c r="SIY223" s="3"/>
      <c r="SIZ223" s="3"/>
      <c r="SJA223" s="3"/>
      <c r="SJB223" s="3"/>
      <c r="SJC223" s="3"/>
      <c r="SJD223" s="3"/>
      <c r="SJE223" s="3"/>
      <c r="SJF223" s="3"/>
      <c r="SJG223" s="3"/>
      <c r="SJH223" s="3"/>
      <c r="SJI223" s="3"/>
      <c r="SJJ223" s="3"/>
      <c r="SJK223" s="3"/>
      <c r="SJL223" s="3"/>
      <c r="SJM223" s="3"/>
      <c r="SJN223" s="3"/>
      <c r="SJO223" s="3"/>
      <c r="SJP223" s="3"/>
      <c r="SJQ223" s="3"/>
      <c r="SJR223" s="3"/>
      <c r="SJS223" s="3"/>
      <c r="SJT223" s="3"/>
      <c r="SJU223" s="3"/>
      <c r="SJV223" s="3"/>
      <c r="SJW223" s="3"/>
      <c r="SJX223" s="3"/>
      <c r="SJY223" s="3"/>
      <c r="SJZ223" s="3"/>
      <c r="SKA223" s="3"/>
      <c r="SKB223" s="3"/>
      <c r="SKC223" s="3"/>
      <c r="SKD223" s="3"/>
      <c r="SKE223" s="3"/>
      <c r="SKF223" s="3"/>
      <c r="SKG223" s="3"/>
      <c r="SKH223" s="3"/>
      <c r="SKI223" s="3"/>
      <c r="SKJ223" s="3"/>
      <c r="SKK223" s="3"/>
      <c r="SKL223" s="3"/>
      <c r="SKM223" s="3"/>
      <c r="SKN223" s="3"/>
      <c r="SKO223" s="3"/>
      <c r="SKP223" s="3"/>
      <c r="SKQ223" s="3"/>
      <c r="SKR223" s="3"/>
      <c r="SKS223" s="3"/>
      <c r="SKT223" s="3"/>
      <c r="SKU223" s="3"/>
      <c r="SKV223" s="3"/>
      <c r="SKW223" s="3"/>
      <c r="SKX223" s="3"/>
      <c r="SKY223" s="3"/>
      <c r="SKZ223" s="3"/>
      <c r="SLA223" s="3"/>
      <c r="SLB223" s="3"/>
      <c r="SLC223" s="3"/>
      <c r="SLD223" s="3"/>
      <c r="SLE223" s="3"/>
      <c r="SLF223" s="3"/>
      <c r="SLG223" s="3"/>
      <c r="SLH223" s="3"/>
      <c r="SLI223" s="3"/>
      <c r="SLJ223" s="3"/>
      <c r="SLK223" s="3"/>
      <c r="SLL223" s="3"/>
      <c r="SLM223" s="3"/>
      <c r="SLN223" s="3"/>
      <c r="SLO223" s="3"/>
      <c r="SLP223" s="3"/>
      <c r="SLQ223" s="3"/>
      <c r="SLR223" s="3"/>
      <c r="SLS223" s="3"/>
      <c r="SLT223" s="3"/>
      <c r="SLU223" s="3"/>
      <c r="SLV223" s="3"/>
      <c r="SLW223" s="3"/>
      <c r="SLX223" s="3"/>
      <c r="SLY223" s="3"/>
      <c r="SLZ223" s="3"/>
      <c r="SMA223" s="3"/>
      <c r="SMB223" s="3"/>
      <c r="SMC223" s="3"/>
      <c r="SMD223" s="3"/>
      <c r="SME223" s="3"/>
      <c r="SMF223" s="3"/>
      <c r="SMG223" s="3"/>
      <c r="SMH223" s="3"/>
      <c r="SMI223" s="3"/>
      <c r="SMJ223" s="3"/>
      <c r="SMK223" s="3"/>
      <c r="SML223" s="3"/>
      <c r="SMM223" s="3"/>
      <c r="SMN223" s="3"/>
      <c r="SMO223" s="3"/>
      <c r="SMP223" s="3"/>
      <c r="SMQ223" s="3"/>
      <c r="SMR223" s="3"/>
      <c r="SMS223" s="3"/>
      <c r="SMT223" s="3"/>
      <c r="SMU223" s="3"/>
      <c r="SMV223" s="3"/>
      <c r="SMW223" s="3"/>
      <c r="SMX223" s="3"/>
      <c r="SMY223" s="3"/>
      <c r="SMZ223" s="3"/>
      <c r="SNA223" s="3"/>
      <c r="SNB223" s="3"/>
      <c r="SNC223" s="3"/>
      <c r="SND223" s="3"/>
      <c r="SNE223" s="3"/>
      <c r="SNF223" s="3"/>
      <c r="SNG223" s="3"/>
      <c r="SNH223" s="3"/>
      <c r="SNI223" s="3"/>
      <c r="SNJ223" s="3"/>
      <c r="SNK223" s="3"/>
      <c r="SNL223" s="3"/>
      <c r="SNM223" s="3"/>
      <c r="SNN223" s="3"/>
      <c r="SNO223" s="3"/>
      <c r="SNP223" s="3"/>
      <c r="SNQ223" s="3"/>
      <c r="SNR223" s="3"/>
      <c r="SNS223" s="3"/>
      <c r="SNT223" s="3"/>
      <c r="SNU223" s="3"/>
      <c r="SNV223" s="3"/>
      <c r="SNW223" s="3"/>
      <c r="SNX223" s="3"/>
      <c r="SNY223" s="3"/>
      <c r="SNZ223" s="3"/>
      <c r="SOA223" s="3"/>
      <c r="SOB223" s="3"/>
      <c r="SOC223" s="3"/>
      <c r="SOD223" s="3"/>
      <c r="SOE223" s="3"/>
      <c r="SOF223" s="3"/>
      <c r="SOG223" s="3"/>
      <c r="SOH223" s="3"/>
      <c r="SOI223" s="3"/>
      <c r="SOJ223" s="3"/>
      <c r="SOK223" s="3"/>
      <c r="SOL223" s="3"/>
      <c r="SOM223" s="3"/>
      <c r="SON223" s="3"/>
      <c r="SOO223" s="3"/>
      <c r="SOP223" s="3"/>
      <c r="SOQ223" s="3"/>
      <c r="SOR223" s="3"/>
      <c r="SOS223" s="3"/>
      <c r="SOT223" s="3"/>
      <c r="SOU223" s="3"/>
      <c r="SOV223" s="3"/>
      <c r="SOW223" s="3"/>
      <c r="SOX223" s="3"/>
      <c r="SOY223" s="3"/>
      <c r="SOZ223" s="3"/>
      <c r="SPA223" s="3"/>
      <c r="SPB223" s="3"/>
      <c r="SPC223" s="3"/>
      <c r="SPD223" s="3"/>
      <c r="SPE223" s="3"/>
      <c r="SPF223" s="3"/>
      <c r="SPG223" s="3"/>
      <c r="SPH223" s="3"/>
      <c r="SPI223" s="3"/>
      <c r="SPJ223" s="3"/>
      <c r="SPK223" s="3"/>
      <c r="SPL223" s="3"/>
      <c r="SPM223" s="3"/>
      <c r="SPN223" s="3"/>
      <c r="SPO223" s="3"/>
      <c r="SPP223" s="3"/>
      <c r="SPQ223" s="3"/>
      <c r="SPR223" s="3"/>
      <c r="SPS223" s="3"/>
      <c r="SPT223" s="3"/>
      <c r="SPU223" s="3"/>
      <c r="SPV223" s="3"/>
      <c r="SPW223" s="3"/>
      <c r="SPX223" s="3"/>
      <c r="SPY223" s="3"/>
      <c r="SPZ223" s="3"/>
      <c r="SQA223" s="3"/>
      <c r="SQB223" s="3"/>
      <c r="SQC223" s="3"/>
      <c r="SQD223" s="3"/>
      <c r="SQE223" s="3"/>
      <c r="SQF223" s="3"/>
      <c r="SQG223" s="3"/>
      <c r="SQH223" s="3"/>
      <c r="SQI223" s="3"/>
      <c r="SQJ223" s="3"/>
      <c r="SQK223" s="3"/>
      <c r="SQL223" s="3"/>
      <c r="SQM223" s="3"/>
      <c r="SQN223" s="3"/>
      <c r="SQO223" s="3"/>
      <c r="SQP223" s="3"/>
      <c r="SQQ223" s="3"/>
      <c r="SQR223" s="3"/>
      <c r="SQS223" s="3"/>
      <c r="SQT223" s="3"/>
      <c r="SQU223" s="3"/>
      <c r="SQV223" s="3"/>
      <c r="SQW223" s="3"/>
      <c r="SQX223" s="3"/>
      <c r="SQY223" s="3"/>
      <c r="SQZ223" s="3"/>
      <c r="SRA223" s="3"/>
      <c r="SRB223" s="3"/>
      <c r="SRC223" s="3"/>
      <c r="SRD223" s="3"/>
      <c r="SRE223" s="3"/>
      <c r="SRF223" s="3"/>
      <c r="SRG223" s="3"/>
      <c r="SRH223" s="3"/>
      <c r="SRI223" s="3"/>
      <c r="SRJ223" s="3"/>
      <c r="SRK223" s="3"/>
      <c r="SRL223" s="3"/>
      <c r="SRM223" s="3"/>
      <c r="SRN223" s="3"/>
      <c r="SRO223" s="3"/>
      <c r="SRP223" s="3"/>
      <c r="SRQ223" s="3"/>
      <c r="SRR223" s="3"/>
      <c r="SRS223" s="3"/>
      <c r="SRT223" s="3"/>
      <c r="SRU223" s="3"/>
      <c r="SRV223" s="3"/>
      <c r="SRW223" s="3"/>
      <c r="SRX223" s="3"/>
      <c r="SRY223" s="3"/>
      <c r="SRZ223" s="3"/>
      <c r="SSA223" s="3"/>
      <c r="SSB223" s="3"/>
      <c r="SSC223" s="3"/>
      <c r="SSD223" s="3"/>
      <c r="SSE223" s="3"/>
      <c r="SSF223" s="3"/>
      <c r="SSG223" s="3"/>
      <c r="SSH223" s="3"/>
      <c r="SSI223" s="3"/>
      <c r="SSJ223" s="3"/>
      <c r="SSK223" s="3"/>
      <c r="SSL223" s="3"/>
      <c r="SSM223" s="3"/>
      <c r="SSN223" s="3"/>
      <c r="SSO223" s="3"/>
      <c r="SSP223" s="3"/>
      <c r="SSQ223" s="3"/>
      <c r="SSR223" s="3"/>
      <c r="SSS223" s="3"/>
      <c r="SST223" s="3"/>
      <c r="SSU223" s="3"/>
      <c r="SSV223" s="3"/>
      <c r="SSW223" s="3"/>
      <c r="SSX223" s="3"/>
      <c r="SSY223" s="3"/>
      <c r="SSZ223" s="3"/>
      <c r="STA223" s="3"/>
      <c r="STB223" s="3"/>
      <c r="STC223" s="3"/>
      <c r="STD223" s="3"/>
      <c r="STE223" s="3"/>
      <c r="STF223" s="3"/>
      <c r="STG223" s="3"/>
      <c r="STH223" s="3"/>
      <c r="STI223" s="3"/>
      <c r="STJ223" s="3"/>
      <c r="STK223" s="3"/>
      <c r="STL223" s="3"/>
      <c r="STM223" s="3"/>
      <c r="STN223" s="3"/>
      <c r="STO223" s="3"/>
      <c r="STP223" s="3"/>
      <c r="STQ223" s="3"/>
      <c r="STR223" s="3"/>
      <c r="STS223" s="3"/>
      <c r="STT223" s="3"/>
      <c r="STU223" s="3"/>
      <c r="STV223" s="3"/>
      <c r="STW223" s="3"/>
      <c r="STX223" s="3"/>
      <c r="STY223" s="3"/>
      <c r="STZ223" s="3"/>
      <c r="SUA223" s="3"/>
      <c r="SUB223" s="3"/>
      <c r="SUC223" s="3"/>
      <c r="SUD223" s="3"/>
      <c r="SUE223" s="3"/>
      <c r="SUF223" s="3"/>
      <c r="SUG223" s="3"/>
      <c r="SUH223" s="3"/>
      <c r="SUI223" s="3"/>
      <c r="SUJ223" s="3"/>
      <c r="SUK223" s="3"/>
      <c r="SUL223" s="3"/>
      <c r="SUM223" s="3"/>
      <c r="SUN223" s="3"/>
      <c r="SUO223" s="3"/>
      <c r="SUP223" s="3"/>
      <c r="SUQ223" s="3"/>
      <c r="SUR223" s="3"/>
      <c r="SUS223" s="3"/>
      <c r="SUT223" s="3"/>
      <c r="SUU223" s="3"/>
      <c r="SUV223" s="3"/>
      <c r="SUW223" s="3"/>
      <c r="SUX223" s="3"/>
      <c r="SUY223" s="3"/>
      <c r="SUZ223" s="3"/>
      <c r="SVA223" s="3"/>
      <c r="SVB223" s="3"/>
      <c r="SVC223" s="3"/>
      <c r="SVD223" s="3"/>
      <c r="SVE223" s="3"/>
      <c r="SVF223" s="3"/>
      <c r="SVG223" s="3"/>
      <c r="SVH223" s="3"/>
      <c r="SVI223" s="3"/>
      <c r="SVJ223" s="3"/>
      <c r="SVK223" s="3"/>
      <c r="SVL223" s="3"/>
      <c r="SVM223" s="3"/>
      <c r="SVN223" s="3"/>
      <c r="SVO223" s="3"/>
      <c r="SVP223" s="3"/>
      <c r="SVQ223" s="3"/>
      <c r="SVR223" s="3"/>
      <c r="SVS223" s="3"/>
      <c r="SVT223" s="3"/>
      <c r="SVU223" s="3"/>
      <c r="SVV223" s="3"/>
      <c r="SVW223" s="3"/>
      <c r="SVX223" s="3"/>
      <c r="SVY223" s="3"/>
      <c r="SVZ223" s="3"/>
      <c r="SWA223" s="3"/>
      <c r="SWB223" s="3"/>
      <c r="SWC223" s="3"/>
      <c r="SWD223" s="3"/>
      <c r="SWE223" s="3"/>
      <c r="SWF223" s="3"/>
      <c r="SWG223" s="3"/>
      <c r="SWH223" s="3"/>
      <c r="SWI223" s="3"/>
      <c r="SWJ223" s="3"/>
      <c r="SWK223" s="3"/>
      <c r="SWL223" s="3"/>
      <c r="SWM223" s="3"/>
      <c r="SWN223" s="3"/>
      <c r="SWO223" s="3"/>
      <c r="SWP223" s="3"/>
      <c r="SWQ223" s="3"/>
      <c r="SWR223" s="3"/>
      <c r="SWS223" s="3"/>
      <c r="SWT223" s="3"/>
      <c r="SWU223" s="3"/>
      <c r="SWV223" s="3"/>
      <c r="SWW223" s="3"/>
      <c r="SWX223" s="3"/>
      <c r="SWY223" s="3"/>
      <c r="SWZ223" s="3"/>
      <c r="SXA223" s="3"/>
      <c r="SXB223" s="3"/>
      <c r="SXC223" s="3"/>
      <c r="SXD223" s="3"/>
      <c r="SXE223" s="3"/>
      <c r="SXF223" s="3"/>
      <c r="SXG223" s="3"/>
      <c r="SXH223" s="3"/>
      <c r="SXI223" s="3"/>
      <c r="SXJ223" s="3"/>
      <c r="SXK223" s="3"/>
      <c r="SXL223" s="3"/>
      <c r="SXM223" s="3"/>
      <c r="SXN223" s="3"/>
      <c r="SXO223" s="3"/>
      <c r="SXP223" s="3"/>
      <c r="SXQ223" s="3"/>
      <c r="SXR223" s="3"/>
      <c r="SXS223" s="3"/>
      <c r="SXT223" s="3"/>
      <c r="SXU223" s="3"/>
      <c r="SXV223" s="3"/>
      <c r="SXW223" s="3"/>
      <c r="SXX223" s="3"/>
      <c r="SXY223" s="3"/>
      <c r="SXZ223" s="3"/>
      <c r="SYA223" s="3"/>
      <c r="SYB223" s="3"/>
      <c r="SYC223" s="3"/>
      <c r="SYD223" s="3"/>
      <c r="SYE223" s="3"/>
      <c r="SYF223" s="3"/>
      <c r="SYG223" s="3"/>
      <c r="SYH223" s="3"/>
      <c r="SYI223" s="3"/>
      <c r="SYJ223" s="3"/>
      <c r="SYK223" s="3"/>
      <c r="SYL223" s="3"/>
      <c r="SYM223" s="3"/>
      <c r="SYN223" s="3"/>
      <c r="SYO223" s="3"/>
      <c r="SYP223" s="3"/>
      <c r="SYQ223" s="3"/>
      <c r="SYR223" s="3"/>
      <c r="SYS223" s="3"/>
      <c r="SYT223" s="3"/>
      <c r="SYU223" s="3"/>
      <c r="SYV223" s="3"/>
      <c r="SYW223" s="3"/>
      <c r="SYX223" s="3"/>
      <c r="SYY223" s="3"/>
      <c r="SYZ223" s="3"/>
      <c r="SZA223" s="3"/>
      <c r="SZB223" s="3"/>
      <c r="SZC223" s="3"/>
      <c r="SZD223" s="3"/>
      <c r="SZE223" s="3"/>
      <c r="SZF223" s="3"/>
      <c r="SZG223" s="3"/>
      <c r="SZH223" s="3"/>
      <c r="SZI223" s="3"/>
      <c r="SZJ223" s="3"/>
      <c r="SZK223" s="3"/>
      <c r="SZL223" s="3"/>
      <c r="SZM223" s="3"/>
      <c r="SZN223" s="3"/>
      <c r="SZO223" s="3"/>
      <c r="SZP223" s="3"/>
      <c r="SZQ223" s="3"/>
      <c r="SZR223" s="3"/>
      <c r="SZS223" s="3"/>
      <c r="SZT223" s="3"/>
      <c r="SZU223" s="3"/>
      <c r="SZV223" s="3"/>
      <c r="SZW223" s="3"/>
      <c r="SZX223" s="3"/>
      <c r="SZY223" s="3"/>
      <c r="SZZ223" s="3"/>
      <c r="TAA223" s="3"/>
      <c r="TAB223" s="3"/>
      <c r="TAC223" s="3"/>
      <c r="TAD223" s="3"/>
      <c r="TAE223" s="3"/>
      <c r="TAF223" s="3"/>
      <c r="TAG223" s="3"/>
      <c r="TAH223" s="3"/>
      <c r="TAI223" s="3"/>
      <c r="TAJ223" s="3"/>
      <c r="TAK223" s="3"/>
      <c r="TAL223" s="3"/>
      <c r="TAM223" s="3"/>
      <c r="TAN223" s="3"/>
      <c r="TAO223" s="3"/>
      <c r="TAP223" s="3"/>
      <c r="TAQ223" s="3"/>
      <c r="TAR223" s="3"/>
      <c r="TAS223" s="3"/>
      <c r="TAT223" s="3"/>
      <c r="TAU223" s="3"/>
      <c r="TAV223" s="3"/>
      <c r="TAW223" s="3"/>
      <c r="TAX223" s="3"/>
      <c r="TAY223" s="3"/>
      <c r="TAZ223" s="3"/>
      <c r="TBA223" s="3"/>
      <c r="TBB223" s="3"/>
      <c r="TBC223" s="3"/>
      <c r="TBD223" s="3"/>
      <c r="TBE223" s="3"/>
      <c r="TBF223" s="3"/>
      <c r="TBG223" s="3"/>
      <c r="TBH223" s="3"/>
      <c r="TBI223" s="3"/>
      <c r="TBJ223" s="3"/>
      <c r="TBK223" s="3"/>
      <c r="TBL223" s="3"/>
      <c r="TBM223" s="3"/>
      <c r="TBN223" s="3"/>
      <c r="TBO223" s="3"/>
      <c r="TBP223" s="3"/>
      <c r="TBQ223" s="3"/>
      <c r="TBR223" s="3"/>
      <c r="TBS223" s="3"/>
      <c r="TBT223" s="3"/>
      <c r="TBU223" s="3"/>
      <c r="TBV223" s="3"/>
      <c r="TBW223" s="3"/>
      <c r="TBX223" s="3"/>
      <c r="TBY223" s="3"/>
      <c r="TBZ223" s="3"/>
      <c r="TCA223" s="3"/>
      <c r="TCB223" s="3"/>
      <c r="TCC223" s="3"/>
      <c r="TCD223" s="3"/>
      <c r="TCE223" s="3"/>
      <c r="TCF223" s="3"/>
      <c r="TCG223" s="3"/>
      <c r="TCH223" s="3"/>
      <c r="TCI223" s="3"/>
      <c r="TCJ223" s="3"/>
      <c r="TCK223" s="3"/>
      <c r="TCL223" s="3"/>
      <c r="TCM223" s="3"/>
      <c r="TCN223" s="3"/>
      <c r="TCO223" s="3"/>
      <c r="TCP223" s="3"/>
      <c r="TCQ223" s="3"/>
      <c r="TCR223" s="3"/>
      <c r="TCS223" s="3"/>
      <c r="TCT223" s="3"/>
      <c r="TCU223" s="3"/>
      <c r="TCV223" s="3"/>
      <c r="TCW223" s="3"/>
      <c r="TCX223" s="3"/>
      <c r="TCY223" s="3"/>
      <c r="TCZ223" s="3"/>
      <c r="TDA223" s="3"/>
      <c r="TDB223" s="3"/>
      <c r="TDC223" s="3"/>
      <c r="TDD223" s="3"/>
      <c r="TDE223" s="3"/>
      <c r="TDF223" s="3"/>
      <c r="TDG223" s="3"/>
      <c r="TDH223" s="3"/>
      <c r="TDI223" s="3"/>
      <c r="TDJ223" s="3"/>
      <c r="TDK223" s="3"/>
      <c r="TDL223" s="3"/>
      <c r="TDM223" s="3"/>
      <c r="TDN223" s="3"/>
      <c r="TDO223" s="3"/>
      <c r="TDP223" s="3"/>
      <c r="TDQ223" s="3"/>
      <c r="TDR223" s="3"/>
      <c r="TDS223" s="3"/>
      <c r="TDT223" s="3"/>
      <c r="TDU223" s="3"/>
      <c r="TDV223" s="3"/>
      <c r="TDW223" s="3"/>
      <c r="TDX223" s="3"/>
      <c r="TDY223" s="3"/>
      <c r="TDZ223" s="3"/>
      <c r="TEA223" s="3"/>
      <c r="TEB223" s="3"/>
      <c r="TEC223" s="3"/>
      <c r="TED223" s="3"/>
      <c r="TEE223" s="3"/>
      <c r="TEF223" s="3"/>
      <c r="TEG223" s="3"/>
      <c r="TEH223" s="3"/>
      <c r="TEI223" s="3"/>
      <c r="TEJ223" s="3"/>
      <c r="TEK223" s="3"/>
      <c r="TEL223" s="3"/>
      <c r="TEM223" s="3"/>
      <c r="TEN223" s="3"/>
      <c r="TEO223" s="3"/>
      <c r="TEP223" s="3"/>
      <c r="TEQ223" s="3"/>
      <c r="TER223" s="3"/>
      <c r="TES223" s="3"/>
      <c r="TET223" s="3"/>
      <c r="TEU223" s="3"/>
      <c r="TEV223" s="3"/>
      <c r="TEW223" s="3"/>
      <c r="TEX223" s="3"/>
      <c r="TEY223" s="3"/>
      <c r="TEZ223" s="3"/>
      <c r="TFA223" s="3"/>
      <c r="TFB223" s="3"/>
      <c r="TFC223" s="3"/>
      <c r="TFD223" s="3"/>
      <c r="TFE223" s="3"/>
      <c r="TFF223" s="3"/>
      <c r="TFG223" s="3"/>
      <c r="TFH223" s="3"/>
      <c r="TFI223" s="3"/>
      <c r="TFJ223" s="3"/>
      <c r="TFK223" s="3"/>
      <c r="TFL223" s="3"/>
      <c r="TFM223" s="3"/>
      <c r="TFN223" s="3"/>
      <c r="TFO223" s="3"/>
      <c r="TFP223" s="3"/>
      <c r="TFQ223" s="3"/>
      <c r="TFR223" s="3"/>
      <c r="TFS223" s="3"/>
      <c r="TFT223" s="3"/>
      <c r="TFU223" s="3"/>
      <c r="TFV223" s="3"/>
      <c r="TFW223" s="3"/>
      <c r="TFX223" s="3"/>
      <c r="TFY223" s="3"/>
      <c r="TFZ223" s="3"/>
      <c r="TGA223" s="3"/>
      <c r="TGB223" s="3"/>
      <c r="TGC223" s="3"/>
      <c r="TGD223" s="3"/>
      <c r="TGE223" s="3"/>
      <c r="TGF223" s="3"/>
      <c r="TGG223" s="3"/>
      <c r="TGH223" s="3"/>
      <c r="TGI223" s="3"/>
      <c r="TGJ223" s="3"/>
      <c r="TGK223" s="3"/>
      <c r="TGL223" s="3"/>
      <c r="TGM223" s="3"/>
      <c r="TGN223" s="3"/>
      <c r="TGO223" s="3"/>
      <c r="TGP223" s="3"/>
      <c r="TGQ223" s="3"/>
      <c r="TGR223" s="3"/>
      <c r="TGS223" s="3"/>
      <c r="TGT223" s="3"/>
      <c r="TGU223" s="3"/>
      <c r="TGV223" s="3"/>
      <c r="TGW223" s="3"/>
      <c r="TGX223" s="3"/>
      <c r="TGY223" s="3"/>
      <c r="TGZ223" s="3"/>
      <c r="THA223" s="3"/>
      <c r="THB223" s="3"/>
      <c r="THC223" s="3"/>
      <c r="THD223" s="3"/>
      <c r="THE223" s="3"/>
      <c r="THF223" s="3"/>
      <c r="THG223" s="3"/>
      <c r="THH223" s="3"/>
      <c r="THI223" s="3"/>
      <c r="THJ223" s="3"/>
      <c r="THK223" s="3"/>
      <c r="THL223" s="3"/>
      <c r="THM223" s="3"/>
      <c r="THN223" s="3"/>
      <c r="THO223" s="3"/>
      <c r="THP223" s="3"/>
      <c r="THQ223" s="3"/>
      <c r="THR223" s="3"/>
      <c r="THS223" s="3"/>
      <c r="THT223" s="3"/>
      <c r="THU223" s="3"/>
      <c r="THV223" s="3"/>
      <c r="THW223" s="3"/>
      <c r="THX223" s="3"/>
      <c r="THY223" s="3"/>
      <c r="THZ223" s="3"/>
      <c r="TIA223" s="3"/>
      <c r="TIB223" s="3"/>
      <c r="TIC223" s="3"/>
      <c r="TID223" s="3"/>
      <c r="TIE223" s="3"/>
      <c r="TIF223" s="3"/>
      <c r="TIG223" s="3"/>
      <c r="TIH223" s="3"/>
      <c r="TII223" s="3"/>
      <c r="TIJ223" s="3"/>
      <c r="TIK223" s="3"/>
      <c r="TIL223" s="3"/>
      <c r="TIM223" s="3"/>
      <c r="TIN223" s="3"/>
      <c r="TIO223" s="3"/>
      <c r="TIP223" s="3"/>
      <c r="TIQ223" s="3"/>
      <c r="TIR223" s="3"/>
      <c r="TIS223" s="3"/>
      <c r="TIT223" s="3"/>
      <c r="TIU223" s="3"/>
      <c r="TIV223" s="3"/>
      <c r="TIW223" s="3"/>
      <c r="TIX223" s="3"/>
      <c r="TIY223" s="3"/>
      <c r="TIZ223" s="3"/>
      <c r="TJA223" s="3"/>
      <c r="TJB223" s="3"/>
      <c r="TJC223" s="3"/>
      <c r="TJD223" s="3"/>
      <c r="TJE223" s="3"/>
      <c r="TJF223" s="3"/>
      <c r="TJG223" s="3"/>
      <c r="TJH223" s="3"/>
      <c r="TJI223" s="3"/>
      <c r="TJJ223" s="3"/>
      <c r="TJK223" s="3"/>
      <c r="TJL223" s="3"/>
      <c r="TJM223" s="3"/>
      <c r="TJN223" s="3"/>
      <c r="TJO223" s="3"/>
      <c r="TJP223" s="3"/>
      <c r="TJQ223" s="3"/>
      <c r="TJR223" s="3"/>
      <c r="TJS223" s="3"/>
      <c r="TJT223" s="3"/>
      <c r="TJU223" s="3"/>
      <c r="TJV223" s="3"/>
      <c r="TJW223" s="3"/>
      <c r="TJX223" s="3"/>
      <c r="TJY223" s="3"/>
      <c r="TJZ223" s="3"/>
      <c r="TKA223" s="3"/>
      <c r="TKB223" s="3"/>
      <c r="TKC223" s="3"/>
      <c r="TKD223" s="3"/>
      <c r="TKE223" s="3"/>
      <c r="TKF223" s="3"/>
      <c r="TKG223" s="3"/>
      <c r="TKH223" s="3"/>
      <c r="TKI223" s="3"/>
      <c r="TKJ223" s="3"/>
      <c r="TKK223" s="3"/>
      <c r="TKL223" s="3"/>
      <c r="TKM223" s="3"/>
      <c r="TKN223" s="3"/>
      <c r="TKO223" s="3"/>
      <c r="TKP223" s="3"/>
      <c r="TKQ223" s="3"/>
      <c r="TKR223" s="3"/>
      <c r="TKS223" s="3"/>
      <c r="TKT223" s="3"/>
      <c r="TKU223" s="3"/>
      <c r="TKV223" s="3"/>
      <c r="TKW223" s="3"/>
      <c r="TKX223" s="3"/>
      <c r="TKY223" s="3"/>
      <c r="TKZ223" s="3"/>
      <c r="TLA223" s="3"/>
      <c r="TLB223" s="3"/>
      <c r="TLC223" s="3"/>
      <c r="TLD223" s="3"/>
      <c r="TLE223" s="3"/>
      <c r="TLF223" s="3"/>
      <c r="TLG223" s="3"/>
      <c r="TLH223" s="3"/>
      <c r="TLI223" s="3"/>
      <c r="TLJ223" s="3"/>
      <c r="TLK223" s="3"/>
      <c r="TLL223" s="3"/>
      <c r="TLM223" s="3"/>
      <c r="TLN223" s="3"/>
      <c r="TLO223" s="3"/>
      <c r="TLP223" s="3"/>
      <c r="TLQ223" s="3"/>
      <c r="TLR223" s="3"/>
      <c r="TLS223" s="3"/>
      <c r="TLT223" s="3"/>
      <c r="TLU223" s="3"/>
      <c r="TLV223" s="3"/>
      <c r="TLW223" s="3"/>
      <c r="TLX223" s="3"/>
      <c r="TLY223" s="3"/>
      <c r="TLZ223" s="3"/>
      <c r="TMA223" s="3"/>
      <c r="TMB223" s="3"/>
      <c r="TMC223" s="3"/>
      <c r="TMD223" s="3"/>
      <c r="TME223" s="3"/>
      <c r="TMF223" s="3"/>
      <c r="TMG223" s="3"/>
      <c r="TMH223" s="3"/>
      <c r="TMI223" s="3"/>
      <c r="TMJ223" s="3"/>
      <c r="TMK223" s="3"/>
      <c r="TML223" s="3"/>
      <c r="TMM223" s="3"/>
      <c r="TMN223" s="3"/>
      <c r="TMO223" s="3"/>
      <c r="TMP223" s="3"/>
      <c r="TMQ223" s="3"/>
      <c r="TMR223" s="3"/>
      <c r="TMS223" s="3"/>
      <c r="TMT223" s="3"/>
      <c r="TMU223" s="3"/>
      <c r="TMV223" s="3"/>
      <c r="TMW223" s="3"/>
      <c r="TMX223" s="3"/>
      <c r="TMY223" s="3"/>
      <c r="TMZ223" s="3"/>
      <c r="TNA223" s="3"/>
      <c r="TNB223" s="3"/>
      <c r="TNC223" s="3"/>
      <c r="TND223" s="3"/>
      <c r="TNE223" s="3"/>
      <c r="TNF223" s="3"/>
      <c r="TNG223" s="3"/>
      <c r="TNH223" s="3"/>
      <c r="TNI223" s="3"/>
      <c r="TNJ223" s="3"/>
      <c r="TNK223" s="3"/>
      <c r="TNL223" s="3"/>
      <c r="TNM223" s="3"/>
      <c r="TNN223" s="3"/>
      <c r="TNO223" s="3"/>
      <c r="TNP223" s="3"/>
      <c r="TNQ223" s="3"/>
      <c r="TNR223" s="3"/>
      <c r="TNS223" s="3"/>
      <c r="TNT223" s="3"/>
      <c r="TNU223" s="3"/>
      <c r="TNV223" s="3"/>
      <c r="TNW223" s="3"/>
      <c r="TNX223" s="3"/>
      <c r="TNY223" s="3"/>
      <c r="TNZ223" s="3"/>
      <c r="TOA223" s="3"/>
      <c r="TOB223" s="3"/>
      <c r="TOC223" s="3"/>
      <c r="TOD223" s="3"/>
      <c r="TOE223" s="3"/>
      <c r="TOF223" s="3"/>
      <c r="TOG223" s="3"/>
      <c r="TOH223" s="3"/>
      <c r="TOI223" s="3"/>
      <c r="TOJ223" s="3"/>
      <c r="TOK223" s="3"/>
      <c r="TOL223" s="3"/>
      <c r="TOM223" s="3"/>
      <c r="TON223" s="3"/>
      <c r="TOO223" s="3"/>
      <c r="TOP223" s="3"/>
      <c r="TOQ223" s="3"/>
      <c r="TOR223" s="3"/>
      <c r="TOS223" s="3"/>
      <c r="TOT223" s="3"/>
      <c r="TOU223" s="3"/>
      <c r="TOV223" s="3"/>
      <c r="TOW223" s="3"/>
      <c r="TOX223" s="3"/>
      <c r="TOY223" s="3"/>
      <c r="TOZ223" s="3"/>
      <c r="TPA223" s="3"/>
      <c r="TPB223" s="3"/>
      <c r="TPC223" s="3"/>
      <c r="TPD223" s="3"/>
      <c r="TPE223" s="3"/>
      <c r="TPF223" s="3"/>
      <c r="TPG223" s="3"/>
      <c r="TPH223" s="3"/>
      <c r="TPI223" s="3"/>
      <c r="TPJ223" s="3"/>
      <c r="TPK223" s="3"/>
      <c r="TPL223" s="3"/>
      <c r="TPM223" s="3"/>
      <c r="TPN223" s="3"/>
      <c r="TPO223" s="3"/>
      <c r="TPP223" s="3"/>
      <c r="TPQ223" s="3"/>
      <c r="TPR223" s="3"/>
      <c r="TPS223" s="3"/>
      <c r="TPT223" s="3"/>
      <c r="TPU223" s="3"/>
      <c r="TPV223" s="3"/>
      <c r="TPW223" s="3"/>
      <c r="TPX223" s="3"/>
      <c r="TPY223" s="3"/>
      <c r="TPZ223" s="3"/>
      <c r="TQA223" s="3"/>
      <c r="TQB223" s="3"/>
      <c r="TQC223" s="3"/>
      <c r="TQD223" s="3"/>
      <c r="TQE223" s="3"/>
      <c r="TQF223" s="3"/>
      <c r="TQG223" s="3"/>
      <c r="TQH223" s="3"/>
      <c r="TQI223" s="3"/>
      <c r="TQJ223" s="3"/>
      <c r="TQK223" s="3"/>
      <c r="TQL223" s="3"/>
      <c r="TQM223" s="3"/>
      <c r="TQN223" s="3"/>
      <c r="TQO223" s="3"/>
      <c r="TQP223" s="3"/>
      <c r="TQQ223" s="3"/>
      <c r="TQR223" s="3"/>
      <c r="TQS223" s="3"/>
      <c r="TQT223" s="3"/>
      <c r="TQU223" s="3"/>
      <c r="TQV223" s="3"/>
      <c r="TQW223" s="3"/>
      <c r="TQX223" s="3"/>
      <c r="TQY223" s="3"/>
      <c r="TQZ223" s="3"/>
      <c r="TRA223" s="3"/>
      <c r="TRB223" s="3"/>
      <c r="TRC223" s="3"/>
      <c r="TRD223" s="3"/>
      <c r="TRE223" s="3"/>
      <c r="TRF223" s="3"/>
      <c r="TRG223" s="3"/>
      <c r="TRH223" s="3"/>
      <c r="TRI223" s="3"/>
      <c r="TRJ223" s="3"/>
      <c r="TRK223" s="3"/>
      <c r="TRL223" s="3"/>
      <c r="TRM223" s="3"/>
      <c r="TRN223" s="3"/>
      <c r="TRO223" s="3"/>
      <c r="TRP223" s="3"/>
      <c r="TRQ223" s="3"/>
      <c r="TRR223" s="3"/>
      <c r="TRS223" s="3"/>
      <c r="TRT223" s="3"/>
      <c r="TRU223" s="3"/>
      <c r="TRV223" s="3"/>
      <c r="TRW223" s="3"/>
      <c r="TRX223" s="3"/>
      <c r="TRY223" s="3"/>
      <c r="TRZ223" s="3"/>
      <c r="TSA223" s="3"/>
      <c r="TSB223" s="3"/>
      <c r="TSC223" s="3"/>
      <c r="TSD223" s="3"/>
      <c r="TSE223" s="3"/>
      <c r="TSF223" s="3"/>
      <c r="TSG223" s="3"/>
      <c r="TSH223" s="3"/>
      <c r="TSI223" s="3"/>
      <c r="TSJ223" s="3"/>
      <c r="TSK223" s="3"/>
      <c r="TSL223" s="3"/>
      <c r="TSM223" s="3"/>
      <c r="TSN223" s="3"/>
      <c r="TSO223" s="3"/>
      <c r="TSP223" s="3"/>
      <c r="TSQ223" s="3"/>
      <c r="TSR223" s="3"/>
      <c r="TSS223" s="3"/>
      <c r="TST223" s="3"/>
      <c r="TSU223" s="3"/>
      <c r="TSV223" s="3"/>
      <c r="TSW223" s="3"/>
      <c r="TSX223" s="3"/>
      <c r="TSY223" s="3"/>
      <c r="TSZ223" s="3"/>
      <c r="TTA223" s="3"/>
      <c r="TTB223" s="3"/>
      <c r="TTC223" s="3"/>
      <c r="TTD223" s="3"/>
      <c r="TTE223" s="3"/>
      <c r="TTF223" s="3"/>
      <c r="TTG223" s="3"/>
      <c r="TTH223" s="3"/>
      <c r="TTI223" s="3"/>
      <c r="TTJ223" s="3"/>
      <c r="TTK223" s="3"/>
      <c r="TTL223" s="3"/>
      <c r="TTM223" s="3"/>
      <c r="TTN223" s="3"/>
      <c r="TTO223" s="3"/>
      <c r="TTP223" s="3"/>
      <c r="TTQ223" s="3"/>
      <c r="TTR223" s="3"/>
      <c r="TTS223" s="3"/>
      <c r="TTT223" s="3"/>
      <c r="TTU223" s="3"/>
      <c r="TTV223" s="3"/>
      <c r="TTW223" s="3"/>
      <c r="TTX223" s="3"/>
      <c r="TTY223" s="3"/>
      <c r="TTZ223" s="3"/>
      <c r="TUA223" s="3"/>
      <c r="TUB223" s="3"/>
      <c r="TUC223" s="3"/>
      <c r="TUD223" s="3"/>
      <c r="TUE223" s="3"/>
      <c r="TUF223" s="3"/>
      <c r="TUG223" s="3"/>
      <c r="TUH223" s="3"/>
      <c r="TUI223" s="3"/>
      <c r="TUJ223" s="3"/>
      <c r="TUK223" s="3"/>
      <c r="TUL223" s="3"/>
      <c r="TUM223" s="3"/>
      <c r="TUN223" s="3"/>
      <c r="TUO223" s="3"/>
      <c r="TUP223" s="3"/>
      <c r="TUQ223" s="3"/>
      <c r="TUR223" s="3"/>
      <c r="TUS223" s="3"/>
      <c r="TUT223" s="3"/>
      <c r="TUU223" s="3"/>
      <c r="TUV223" s="3"/>
      <c r="TUW223" s="3"/>
      <c r="TUX223" s="3"/>
      <c r="TUY223" s="3"/>
      <c r="TUZ223" s="3"/>
      <c r="TVA223" s="3"/>
      <c r="TVB223" s="3"/>
      <c r="TVC223" s="3"/>
      <c r="TVD223" s="3"/>
      <c r="TVE223" s="3"/>
      <c r="TVF223" s="3"/>
      <c r="TVG223" s="3"/>
      <c r="TVH223" s="3"/>
      <c r="TVI223" s="3"/>
      <c r="TVJ223" s="3"/>
      <c r="TVK223" s="3"/>
      <c r="TVL223" s="3"/>
      <c r="TVM223" s="3"/>
      <c r="TVN223" s="3"/>
      <c r="TVO223" s="3"/>
      <c r="TVP223" s="3"/>
      <c r="TVQ223" s="3"/>
      <c r="TVR223" s="3"/>
      <c r="TVS223" s="3"/>
      <c r="TVT223" s="3"/>
      <c r="TVU223" s="3"/>
      <c r="TVV223" s="3"/>
      <c r="TVW223" s="3"/>
      <c r="TVX223" s="3"/>
      <c r="TVY223" s="3"/>
      <c r="TVZ223" s="3"/>
      <c r="TWA223" s="3"/>
      <c r="TWB223" s="3"/>
      <c r="TWC223" s="3"/>
      <c r="TWD223" s="3"/>
      <c r="TWE223" s="3"/>
      <c r="TWF223" s="3"/>
      <c r="TWG223" s="3"/>
      <c r="TWH223" s="3"/>
      <c r="TWI223" s="3"/>
      <c r="TWJ223" s="3"/>
      <c r="TWK223" s="3"/>
      <c r="TWL223" s="3"/>
      <c r="TWM223" s="3"/>
      <c r="TWN223" s="3"/>
      <c r="TWO223" s="3"/>
      <c r="TWP223" s="3"/>
      <c r="TWQ223" s="3"/>
      <c r="TWR223" s="3"/>
      <c r="TWS223" s="3"/>
      <c r="TWT223" s="3"/>
      <c r="TWU223" s="3"/>
      <c r="TWV223" s="3"/>
      <c r="TWW223" s="3"/>
      <c r="TWX223" s="3"/>
      <c r="TWY223" s="3"/>
      <c r="TWZ223" s="3"/>
      <c r="TXA223" s="3"/>
      <c r="TXB223" s="3"/>
      <c r="TXC223" s="3"/>
      <c r="TXD223" s="3"/>
      <c r="TXE223" s="3"/>
      <c r="TXF223" s="3"/>
      <c r="TXG223" s="3"/>
      <c r="TXH223" s="3"/>
      <c r="TXI223" s="3"/>
      <c r="TXJ223" s="3"/>
      <c r="TXK223" s="3"/>
      <c r="TXL223" s="3"/>
      <c r="TXM223" s="3"/>
      <c r="TXN223" s="3"/>
      <c r="TXO223" s="3"/>
      <c r="TXP223" s="3"/>
      <c r="TXQ223" s="3"/>
      <c r="TXR223" s="3"/>
      <c r="TXS223" s="3"/>
      <c r="TXT223" s="3"/>
      <c r="TXU223" s="3"/>
      <c r="TXV223" s="3"/>
      <c r="TXW223" s="3"/>
      <c r="TXX223" s="3"/>
      <c r="TXY223" s="3"/>
      <c r="TXZ223" s="3"/>
      <c r="TYA223" s="3"/>
      <c r="TYB223" s="3"/>
      <c r="TYC223" s="3"/>
      <c r="TYD223" s="3"/>
      <c r="TYE223" s="3"/>
      <c r="TYF223" s="3"/>
      <c r="TYG223" s="3"/>
      <c r="TYH223" s="3"/>
      <c r="TYI223" s="3"/>
      <c r="TYJ223" s="3"/>
      <c r="TYK223" s="3"/>
      <c r="TYL223" s="3"/>
      <c r="TYM223" s="3"/>
      <c r="TYN223" s="3"/>
      <c r="TYO223" s="3"/>
      <c r="TYP223" s="3"/>
      <c r="TYQ223" s="3"/>
      <c r="TYR223" s="3"/>
      <c r="TYS223" s="3"/>
      <c r="TYT223" s="3"/>
      <c r="TYU223" s="3"/>
      <c r="TYV223" s="3"/>
      <c r="TYW223" s="3"/>
      <c r="TYX223" s="3"/>
      <c r="TYY223" s="3"/>
      <c r="TYZ223" s="3"/>
      <c r="TZA223" s="3"/>
      <c r="TZB223" s="3"/>
      <c r="TZC223" s="3"/>
      <c r="TZD223" s="3"/>
      <c r="TZE223" s="3"/>
      <c r="TZF223" s="3"/>
      <c r="TZG223" s="3"/>
      <c r="TZH223" s="3"/>
      <c r="TZI223" s="3"/>
      <c r="TZJ223" s="3"/>
      <c r="TZK223" s="3"/>
      <c r="TZL223" s="3"/>
      <c r="TZM223" s="3"/>
      <c r="TZN223" s="3"/>
      <c r="TZO223" s="3"/>
      <c r="TZP223" s="3"/>
      <c r="TZQ223" s="3"/>
      <c r="TZR223" s="3"/>
      <c r="TZS223" s="3"/>
      <c r="TZT223" s="3"/>
      <c r="TZU223" s="3"/>
      <c r="TZV223" s="3"/>
      <c r="TZW223" s="3"/>
      <c r="TZX223" s="3"/>
      <c r="TZY223" s="3"/>
      <c r="TZZ223" s="3"/>
      <c r="UAA223" s="3"/>
      <c r="UAB223" s="3"/>
      <c r="UAC223" s="3"/>
      <c r="UAD223" s="3"/>
      <c r="UAE223" s="3"/>
      <c r="UAF223" s="3"/>
      <c r="UAG223" s="3"/>
      <c r="UAH223" s="3"/>
      <c r="UAI223" s="3"/>
      <c r="UAJ223" s="3"/>
      <c r="UAK223" s="3"/>
      <c r="UAL223" s="3"/>
      <c r="UAM223" s="3"/>
      <c r="UAN223" s="3"/>
      <c r="UAO223" s="3"/>
      <c r="UAP223" s="3"/>
      <c r="UAQ223" s="3"/>
      <c r="UAR223" s="3"/>
      <c r="UAS223" s="3"/>
      <c r="UAT223" s="3"/>
      <c r="UAU223" s="3"/>
      <c r="UAV223" s="3"/>
      <c r="UAW223" s="3"/>
      <c r="UAX223" s="3"/>
      <c r="UAY223" s="3"/>
      <c r="UAZ223" s="3"/>
      <c r="UBA223" s="3"/>
      <c r="UBB223" s="3"/>
      <c r="UBC223" s="3"/>
      <c r="UBD223" s="3"/>
      <c r="UBE223" s="3"/>
      <c r="UBF223" s="3"/>
      <c r="UBG223" s="3"/>
      <c r="UBH223" s="3"/>
      <c r="UBI223" s="3"/>
      <c r="UBJ223" s="3"/>
      <c r="UBK223" s="3"/>
      <c r="UBL223" s="3"/>
      <c r="UBM223" s="3"/>
      <c r="UBN223" s="3"/>
      <c r="UBO223" s="3"/>
      <c r="UBP223" s="3"/>
      <c r="UBQ223" s="3"/>
      <c r="UBR223" s="3"/>
      <c r="UBS223" s="3"/>
      <c r="UBT223" s="3"/>
      <c r="UBU223" s="3"/>
      <c r="UBV223" s="3"/>
      <c r="UBW223" s="3"/>
      <c r="UBX223" s="3"/>
      <c r="UBY223" s="3"/>
      <c r="UBZ223" s="3"/>
      <c r="UCA223" s="3"/>
      <c r="UCB223" s="3"/>
      <c r="UCC223" s="3"/>
      <c r="UCD223" s="3"/>
      <c r="UCE223" s="3"/>
      <c r="UCF223" s="3"/>
      <c r="UCG223" s="3"/>
      <c r="UCH223" s="3"/>
      <c r="UCI223" s="3"/>
      <c r="UCJ223" s="3"/>
      <c r="UCK223" s="3"/>
      <c r="UCL223" s="3"/>
      <c r="UCM223" s="3"/>
      <c r="UCN223" s="3"/>
      <c r="UCO223" s="3"/>
      <c r="UCP223" s="3"/>
      <c r="UCQ223" s="3"/>
      <c r="UCR223" s="3"/>
      <c r="UCS223" s="3"/>
      <c r="UCT223" s="3"/>
      <c r="UCU223" s="3"/>
      <c r="UCV223" s="3"/>
      <c r="UCW223" s="3"/>
      <c r="UCX223" s="3"/>
      <c r="UCY223" s="3"/>
      <c r="UCZ223" s="3"/>
      <c r="UDA223" s="3"/>
      <c r="UDB223" s="3"/>
      <c r="UDC223" s="3"/>
      <c r="UDD223" s="3"/>
      <c r="UDE223" s="3"/>
      <c r="UDF223" s="3"/>
      <c r="UDG223" s="3"/>
      <c r="UDH223" s="3"/>
      <c r="UDI223" s="3"/>
      <c r="UDJ223" s="3"/>
      <c r="UDK223" s="3"/>
      <c r="UDL223" s="3"/>
      <c r="UDM223" s="3"/>
      <c r="UDN223" s="3"/>
      <c r="UDO223" s="3"/>
      <c r="UDP223" s="3"/>
      <c r="UDQ223" s="3"/>
      <c r="UDR223" s="3"/>
      <c r="UDS223" s="3"/>
      <c r="UDT223" s="3"/>
      <c r="UDU223" s="3"/>
      <c r="UDV223" s="3"/>
      <c r="UDW223" s="3"/>
      <c r="UDX223" s="3"/>
      <c r="UDY223" s="3"/>
      <c r="UDZ223" s="3"/>
      <c r="UEA223" s="3"/>
      <c r="UEB223" s="3"/>
      <c r="UEC223" s="3"/>
      <c r="UED223" s="3"/>
      <c r="UEE223" s="3"/>
      <c r="UEF223" s="3"/>
      <c r="UEG223" s="3"/>
      <c r="UEH223" s="3"/>
      <c r="UEI223" s="3"/>
      <c r="UEJ223" s="3"/>
      <c r="UEK223" s="3"/>
      <c r="UEL223" s="3"/>
      <c r="UEM223" s="3"/>
      <c r="UEN223" s="3"/>
      <c r="UEO223" s="3"/>
      <c r="UEP223" s="3"/>
      <c r="UEQ223" s="3"/>
      <c r="UER223" s="3"/>
      <c r="UES223" s="3"/>
      <c r="UET223" s="3"/>
      <c r="UEU223" s="3"/>
      <c r="UEV223" s="3"/>
      <c r="UEW223" s="3"/>
      <c r="UEX223" s="3"/>
      <c r="UEY223" s="3"/>
      <c r="UEZ223" s="3"/>
      <c r="UFA223" s="3"/>
      <c r="UFB223" s="3"/>
      <c r="UFC223" s="3"/>
      <c r="UFD223" s="3"/>
      <c r="UFE223" s="3"/>
      <c r="UFF223" s="3"/>
      <c r="UFG223" s="3"/>
      <c r="UFH223" s="3"/>
      <c r="UFI223" s="3"/>
      <c r="UFJ223" s="3"/>
      <c r="UFK223" s="3"/>
      <c r="UFL223" s="3"/>
      <c r="UFM223" s="3"/>
      <c r="UFN223" s="3"/>
      <c r="UFO223" s="3"/>
      <c r="UFP223" s="3"/>
      <c r="UFQ223" s="3"/>
      <c r="UFR223" s="3"/>
      <c r="UFS223" s="3"/>
      <c r="UFT223" s="3"/>
      <c r="UFU223" s="3"/>
      <c r="UFV223" s="3"/>
      <c r="UFW223" s="3"/>
      <c r="UFX223" s="3"/>
      <c r="UFY223" s="3"/>
      <c r="UFZ223" s="3"/>
      <c r="UGA223" s="3"/>
      <c r="UGB223" s="3"/>
      <c r="UGC223" s="3"/>
      <c r="UGD223" s="3"/>
      <c r="UGE223" s="3"/>
      <c r="UGF223" s="3"/>
      <c r="UGG223" s="3"/>
      <c r="UGH223" s="3"/>
      <c r="UGI223" s="3"/>
      <c r="UGJ223" s="3"/>
      <c r="UGK223" s="3"/>
      <c r="UGL223" s="3"/>
      <c r="UGM223" s="3"/>
      <c r="UGN223" s="3"/>
      <c r="UGO223" s="3"/>
      <c r="UGP223" s="3"/>
      <c r="UGQ223" s="3"/>
      <c r="UGR223" s="3"/>
      <c r="UGS223" s="3"/>
      <c r="UGT223" s="3"/>
      <c r="UGU223" s="3"/>
      <c r="UGV223" s="3"/>
      <c r="UGW223" s="3"/>
      <c r="UGX223" s="3"/>
      <c r="UGY223" s="3"/>
      <c r="UGZ223" s="3"/>
      <c r="UHA223" s="3"/>
      <c r="UHB223" s="3"/>
      <c r="UHC223" s="3"/>
      <c r="UHD223" s="3"/>
      <c r="UHE223" s="3"/>
      <c r="UHF223" s="3"/>
      <c r="UHG223" s="3"/>
      <c r="UHH223" s="3"/>
      <c r="UHI223" s="3"/>
      <c r="UHJ223" s="3"/>
      <c r="UHK223" s="3"/>
      <c r="UHL223" s="3"/>
      <c r="UHM223" s="3"/>
      <c r="UHN223" s="3"/>
      <c r="UHO223" s="3"/>
      <c r="UHP223" s="3"/>
      <c r="UHQ223" s="3"/>
      <c r="UHR223" s="3"/>
      <c r="UHS223" s="3"/>
      <c r="UHT223" s="3"/>
      <c r="UHU223" s="3"/>
      <c r="UHV223" s="3"/>
      <c r="UHW223" s="3"/>
      <c r="UHX223" s="3"/>
      <c r="UHY223" s="3"/>
      <c r="UHZ223" s="3"/>
      <c r="UIA223" s="3"/>
      <c r="UIB223" s="3"/>
      <c r="UIC223" s="3"/>
      <c r="UID223" s="3"/>
      <c r="UIE223" s="3"/>
      <c r="UIF223" s="3"/>
      <c r="UIG223" s="3"/>
      <c r="UIH223" s="3"/>
      <c r="UII223" s="3"/>
      <c r="UIJ223" s="3"/>
      <c r="UIK223" s="3"/>
      <c r="UIL223" s="3"/>
      <c r="UIM223" s="3"/>
      <c r="UIN223" s="3"/>
      <c r="UIO223" s="3"/>
      <c r="UIP223" s="3"/>
      <c r="UIQ223" s="3"/>
      <c r="UIR223" s="3"/>
      <c r="UIS223" s="3"/>
      <c r="UIT223" s="3"/>
      <c r="UIU223" s="3"/>
      <c r="UIV223" s="3"/>
      <c r="UIW223" s="3"/>
      <c r="UIX223" s="3"/>
      <c r="UIY223" s="3"/>
      <c r="UIZ223" s="3"/>
      <c r="UJA223" s="3"/>
      <c r="UJB223" s="3"/>
      <c r="UJC223" s="3"/>
      <c r="UJD223" s="3"/>
      <c r="UJE223" s="3"/>
      <c r="UJF223" s="3"/>
      <c r="UJG223" s="3"/>
      <c r="UJH223" s="3"/>
      <c r="UJI223" s="3"/>
      <c r="UJJ223" s="3"/>
      <c r="UJK223" s="3"/>
      <c r="UJL223" s="3"/>
      <c r="UJM223" s="3"/>
      <c r="UJN223" s="3"/>
      <c r="UJO223" s="3"/>
      <c r="UJP223" s="3"/>
      <c r="UJQ223" s="3"/>
      <c r="UJR223" s="3"/>
      <c r="UJS223" s="3"/>
      <c r="UJT223" s="3"/>
      <c r="UJU223" s="3"/>
      <c r="UJV223" s="3"/>
      <c r="UJW223" s="3"/>
      <c r="UJX223" s="3"/>
      <c r="UJY223" s="3"/>
      <c r="UJZ223" s="3"/>
      <c r="UKA223" s="3"/>
      <c r="UKB223" s="3"/>
      <c r="UKC223" s="3"/>
      <c r="UKD223" s="3"/>
      <c r="UKE223" s="3"/>
      <c r="UKF223" s="3"/>
      <c r="UKG223" s="3"/>
      <c r="UKH223" s="3"/>
      <c r="UKI223" s="3"/>
      <c r="UKJ223" s="3"/>
      <c r="UKK223" s="3"/>
      <c r="UKL223" s="3"/>
      <c r="UKM223" s="3"/>
      <c r="UKN223" s="3"/>
      <c r="UKO223" s="3"/>
      <c r="UKP223" s="3"/>
      <c r="UKQ223" s="3"/>
      <c r="UKR223" s="3"/>
      <c r="UKS223" s="3"/>
      <c r="UKT223" s="3"/>
      <c r="UKU223" s="3"/>
      <c r="UKV223" s="3"/>
      <c r="UKW223" s="3"/>
      <c r="UKX223" s="3"/>
      <c r="UKY223" s="3"/>
      <c r="UKZ223" s="3"/>
      <c r="ULA223" s="3"/>
      <c r="ULB223" s="3"/>
      <c r="ULC223" s="3"/>
      <c r="ULD223" s="3"/>
      <c r="ULE223" s="3"/>
      <c r="ULF223" s="3"/>
      <c r="ULG223" s="3"/>
      <c r="ULH223" s="3"/>
      <c r="ULI223" s="3"/>
      <c r="ULJ223" s="3"/>
      <c r="ULK223" s="3"/>
      <c r="ULL223" s="3"/>
      <c r="ULM223" s="3"/>
      <c r="ULN223" s="3"/>
      <c r="ULO223" s="3"/>
      <c r="ULP223" s="3"/>
      <c r="ULQ223" s="3"/>
      <c r="ULR223" s="3"/>
      <c r="ULS223" s="3"/>
      <c r="ULT223" s="3"/>
      <c r="ULU223" s="3"/>
      <c r="ULV223" s="3"/>
      <c r="ULW223" s="3"/>
      <c r="ULX223" s="3"/>
      <c r="ULY223" s="3"/>
      <c r="ULZ223" s="3"/>
      <c r="UMA223" s="3"/>
      <c r="UMB223" s="3"/>
      <c r="UMC223" s="3"/>
      <c r="UMD223" s="3"/>
      <c r="UME223" s="3"/>
      <c r="UMF223" s="3"/>
      <c r="UMG223" s="3"/>
      <c r="UMH223" s="3"/>
      <c r="UMI223" s="3"/>
      <c r="UMJ223" s="3"/>
      <c r="UMK223" s="3"/>
      <c r="UML223" s="3"/>
      <c r="UMM223" s="3"/>
      <c r="UMN223" s="3"/>
      <c r="UMO223" s="3"/>
      <c r="UMP223" s="3"/>
      <c r="UMQ223" s="3"/>
      <c r="UMR223" s="3"/>
      <c r="UMS223" s="3"/>
      <c r="UMT223" s="3"/>
      <c r="UMU223" s="3"/>
      <c r="UMV223" s="3"/>
      <c r="UMW223" s="3"/>
      <c r="UMX223" s="3"/>
      <c r="UMY223" s="3"/>
      <c r="UMZ223" s="3"/>
      <c r="UNA223" s="3"/>
      <c r="UNB223" s="3"/>
      <c r="UNC223" s="3"/>
      <c r="UND223" s="3"/>
      <c r="UNE223" s="3"/>
      <c r="UNF223" s="3"/>
      <c r="UNG223" s="3"/>
      <c r="UNH223" s="3"/>
      <c r="UNI223" s="3"/>
      <c r="UNJ223" s="3"/>
      <c r="UNK223" s="3"/>
      <c r="UNL223" s="3"/>
      <c r="UNM223" s="3"/>
      <c r="UNN223" s="3"/>
      <c r="UNO223" s="3"/>
      <c r="UNP223" s="3"/>
      <c r="UNQ223" s="3"/>
      <c r="UNR223" s="3"/>
      <c r="UNS223" s="3"/>
      <c r="UNT223" s="3"/>
      <c r="UNU223" s="3"/>
      <c r="UNV223" s="3"/>
      <c r="UNW223" s="3"/>
      <c r="UNX223" s="3"/>
      <c r="UNY223" s="3"/>
      <c r="UNZ223" s="3"/>
      <c r="UOA223" s="3"/>
      <c r="UOB223" s="3"/>
      <c r="UOC223" s="3"/>
      <c r="UOD223" s="3"/>
      <c r="UOE223" s="3"/>
      <c r="UOF223" s="3"/>
      <c r="UOG223" s="3"/>
      <c r="UOH223" s="3"/>
      <c r="UOI223" s="3"/>
      <c r="UOJ223" s="3"/>
      <c r="UOK223" s="3"/>
      <c r="UOL223" s="3"/>
      <c r="UOM223" s="3"/>
      <c r="UON223" s="3"/>
      <c r="UOO223" s="3"/>
      <c r="UOP223" s="3"/>
      <c r="UOQ223" s="3"/>
      <c r="UOR223" s="3"/>
      <c r="UOS223" s="3"/>
      <c r="UOT223" s="3"/>
      <c r="UOU223" s="3"/>
      <c r="UOV223" s="3"/>
      <c r="UOW223" s="3"/>
      <c r="UOX223" s="3"/>
      <c r="UOY223" s="3"/>
      <c r="UOZ223" s="3"/>
      <c r="UPA223" s="3"/>
      <c r="UPB223" s="3"/>
      <c r="UPC223" s="3"/>
      <c r="UPD223" s="3"/>
      <c r="UPE223" s="3"/>
      <c r="UPF223" s="3"/>
      <c r="UPG223" s="3"/>
      <c r="UPH223" s="3"/>
      <c r="UPI223" s="3"/>
      <c r="UPJ223" s="3"/>
      <c r="UPK223" s="3"/>
      <c r="UPL223" s="3"/>
      <c r="UPM223" s="3"/>
      <c r="UPN223" s="3"/>
      <c r="UPO223" s="3"/>
      <c r="UPP223" s="3"/>
      <c r="UPQ223" s="3"/>
      <c r="UPR223" s="3"/>
      <c r="UPS223" s="3"/>
      <c r="UPT223" s="3"/>
      <c r="UPU223" s="3"/>
      <c r="UPV223" s="3"/>
      <c r="UPW223" s="3"/>
      <c r="UPX223" s="3"/>
      <c r="UPY223" s="3"/>
      <c r="UPZ223" s="3"/>
      <c r="UQA223" s="3"/>
      <c r="UQB223" s="3"/>
      <c r="UQC223" s="3"/>
      <c r="UQD223" s="3"/>
      <c r="UQE223" s="3"/>
      <c r="UQF223" s="3"/>
      <c r="UQG223" s="3"/>
      <c r="UQH223" s="3"/>
      <c r="UQI223" s="3"/>
      <c r="UQJ223" s="3"/>
      <c r="UQK223" s="3"/>
      <c r="UQL223" s="3"/>
      <c r="UQM223" s="3"/>
      <c r="UQN223" s="3"/>
      <c r="UQO223" s="3"/>
      <c r="UQP223" s="3"/>
      <c r="UQQ223" s="3"/>
      <c r="UQR223" s="3"/>
      <c r="UQS223" s="3"/>
      <c r="UQT223" s="3"/>
      <c r="UQU223" s="3"/>
      <c r="UQV223" s="3"/>
      <c r="UQW223" s="3"/>
      <c r="UQX223" s="3"/>
      <c r="UQY223" s="3"/>
      <c r="UQZ223" s="3"/>
      <c r="URA223" s="3"/>
      <c r="URB223" s="3"/>
      <c r="URC223" s="3"/>
      <c r="URD223" s="3"/>
      <c r="URE223" s="3"/>
      <c r="URF223" s="3"/>
      <c r="URG223" s="3"/>
      <c r="URH223" s="3"/>
      <c r="URI223" s="3"/>
      <c r="URJ223" s="3"/>
      <c r="URK223" s="3"/>
      <c r="URL223" s="3"/>
      <c r="URM223" s="3"/>
      <c r="URN223" s="3"/>
      <c r="URO223" s="3"/>
      <c r="URP223" s="3"/>
      <c r="URQ223" s="3"/>
      <c r="URR223" s="3"/>
      <c r="URS223" s="3"/>
      <c r="URT223" s="3"/>
      <c r="URU223" s="3"/>
      <c r="URV223" s="3"/>
      <c r="URW223" s="3"/>
      <c r="URX223" s="3"/>
      <c r="URY223" s="3"/>
      <c r="URZ223" s="3"/>
      <c r="USA223" s="3"/>
      <c r="USB223" s="3"/>
      <c r="USC223" s="3"/>
      <c r="USD223" s="3"/>
      <c r="USE223" s="3"/>
      <c r="USF223" s="3"/>
      <c r="USG223" s="3"/>
      <c r="USH223" s="3"/>
      <c r="USI223" s="3"/>
      <c r="USJ223" s="3"/>
      <c r="USK223" s="3"/>
      <c r="USL223" s="3"/>
      <c r="USM223" s="3"/>
      <c r="USN223" s="3"/>
      <c r="USO223" s="3"/>
      <c r="USP223" s="3"/>
      <c r="USQ223" s="3"/>
      <c r="USR223" s="3"/>
      <c r="USS223" s="3"/>
      <c r="UST223" s="3"/>
      <c r="USU223" s="3"/>
      <c r="USV223" s="3"/>
      <c r="USW223" s="3"/>
      <c r="USX223" s="3"/>
      <c r="USY223" s="3"/>
      <c r="USZ223" s="3"/>
      <c r="UTA223" s="3"/>
      <c r="UTB223" s="3"/>
      <c r="UTC223" s="3"/>
      <c r="UTD223" s="3"/>
      <c r="UTE223" s="3"/>
      <c r="UTF223" s="3"/>
      <c r="UTG223" s="3"/>
      <c r="UTH223" s="3"/>
      <c r="UTI223" s="3"/>
      <c r="UTJ223" s="3"/>
      <c r="UTK223" s="3"/>
      <c r="UTL223" s="3"/>
      <c r="UTM223" s="3"/>
      <c r="UTN223" s="3"/>
      <c r="UTO223" s="3"/>
      <c r="UTP223" s="3"/>
      <c r="UTQ223" s="3"/>
      <c r="UTR223" s="3"/>
      <c r="UTS223" s="3"/>
      <c r="UTT223" s="3"/>
      <c r="UTU223" s="3"/>
      <c r="UTV223" s="3"/>
      <c r="UTW223" s="3"/>
      <c r="UTX223" s="3"/>
      <c r="UTY223" s="3"/>
      <c r="UTZ223" s="3"/>
      <c r="UUA223" s="3"/>
      <c r="UUB223" s="3"/>
      <c r="UUC223" s="3"/>
      <c r="UUD223" s="3"/>
      <c r="UUE223" s="3"/>
      <c r="UUF223" s="3"/>
      <c r="UUG223" s="3"/>
      <c r="UUH223" s="3"/>
      <c r="UUI223" s="3"/>
      <c r="UUJ223" s="3"/>
      <c r="UUK223" s="3"/>
      <c r="UUL223" s="3"/>
      <c r="UUM223" s="3"/>
      <c r="UUN223" s="3"/>
      <c r="UUO223" s="3"/>
      <c r="UUP223" s="3"/>
      <c r="UUQ223" s="3"/>
      <c r="UUR223" s="3"/>
      <c r="UUS223" s="3"/>
      <c r="UUT223" s="3"/>
      <c r="UUU223" s="3"/>
      <c r="UUV223" s="3"/>
      <c r="UUW223" s="3"/>
      <c r="UUX223" s="3"/>
      <c r="UUY223" s="3"/>
      <c r="UUZ223" s="3"/>
      <c r="UVA223" s="3"/>
      <c r="UVB223" s="3"/>
      <c r="UVC223" s="3"/>
      <c r="UVD223" s="3"/>
      <c r="UVE223" s="3"/>
      <c r="UVF223" s="3"/>
      <c r="UVG223" s="3"/>
      <c r="UVH223" s="3"/>
      <c r="UVI223" s="3"/>
      <c r="UVJ223" s="3"/>
      <c r="UVK223" s="3"/>
      <c r="UVL223" s="3"/>
      <c r="UVM223" s="3"/>
      <c r="UVN223" s="3"/>
      <c r="UVO223" s="3"/>
      <c r="UVP223" s="3"/>
      <c r="UVQ223" s="3"/>
      <c r="UVR223" s="3"/>
      <c r="UVS223" s="3"/>
      <c r="UVT223" s="3"/>
      <c r="UVU223" s="3"/>
      <c r="UVV223" s="3"/>
      <c r="UVW223" s="3"/>
      <c r="UVX223" s="3"/>
      <c r="UVY223" s="3"/>
      <c r="UVZ223" s="3"/>
      <c r="UWA223" s="3"/>
      <c r="UWB223" s="3"/>
      <c r="UWC223" s="3"/>
      <c r="UWD223" s="3"/>
      <c r="UWE223" s="3"/>
      <c r="UWF223" s="3"/>
      <c r="UWG223" s="3"/>
      <c r="UWH223" s="3"/>
      <c r="UWI223" s="3"/>
      <c r="UWJ223" s="3"/>
      <c r="UWK223" s="3"/>
      <c r="UWL223" s="3"/>
      <c r="UWM223" s="3"/>
      <c r="UWN223" s="3"/>
      <c r="UWO223" s="3"/>
      <c r="UWP223" s="3"/>
      <c r="UWQ223" s="3"/>
      <c r="UWR223" s="3"/>
      <c r="UWS223" s="3"/>
      <c r="UWT223" s="3"/>
      <c r="UWU223" s="3"/>
      <c r="UWV223" s="3"/>
      <c r="UWW223" s="3"/>
      <c r="UWX223" s="3"/>
      <c r="UWY223" s="3"/>
      <c r="UWZ223" s="3"/>
      <c r="UXA223" s="3"/>
      <c r="UXB223" s="3"/>
      <c r="UXC223" s="3"/>
      <c r="UXD223" s="3"/>
      <c r="UXE223" s="3"/>
      <c r="UXF223" s="3"/>
      <c r="UXG223" s="3"/>
      <c r="UXH223" s="3"/>
      <c r="UXI223" s="3"/>
      <c r="UXJ223" s="3"/>
      <c r="UXK223" s="3"/>
      <c r="UXL223" s="3"/>
      <c r="UXM223" s="3"/>
      <c r="UXN223" s="3"/>
      <c r="UXO223" s="3"/>
      <c r="UXP223" s="3"/>
      <c r="UXQ223" s="3"/>
      <c r="UXR223" s="3"/>
      <c r="UXS223" s="3"/>
      <c r="UXT223" s="3"/>
      <c r="UXU223" s="3"/>
      <c r="UXV223" s="3"/>
      <c r="UXW223" s="3"/>
      <c r="UXX223" s="3"/>
      <c r="UXY223" s="3"/>
      <c r="UXZ223" s="3"/>
      <c r="UYA223" s="3"/>
      <c r="UYB223" s="3"/>
      <c r="UYC223" s="3"/>
      <c r="UYD223" s="3"/>
      <c r="UYE223" s="3"/>
      <c r="UYF223" s="3"/>
      <c r="UYG223" s="3"/>
      <c r="UYH223" s="3"/>
      <c r="UYI223" s="3"/>
      <c r="UYJ223" s="3"/>
      <c r="UYK223" s="3"/>
      <c r="UYL223" s="3"/>
      <c r="UYM223" s="3"/>
      <c r="UYN223" s="3"/>
      <c r="UYO223" s="3"/>
      <c r="UYP223" s="3"/>
      <c r="UYQ223" s="3"/>
      <c r="UYR223" s="3"/>
      <c r="UYS223" s="3"/>
      <c r="UYT223" s="3"/>
      <c r="UYU223" s="3"/>
      <c r="UYV223" s="3"/>
      <c r="UYW223" s="3"/>
      <c r="UYX223" s="3"/>
      <c r="UYY223" s="3"/>
      <c r="UYZ223" s="3"/>
      <c r="UZA223" s="3"/>
      <c r="UZB223" s="3"/>
      <c r="UZC223" s="3"/>
      <c r="UZD223" s="3"/>
      <c r="UZE223" s="3"/>
      <c r="UZF223" s="3"/>
      <c r="UZG223" s="3"/>
      <c r="UZH223" s="3"/>
      <c r="UZI223" s="3"/>
      <c r="UZJ223" s="3"/>
      <c r="UZK223" s="3"/>
      <c r="UZL223" s="3"/>
      <c r="UZM223" s="3"/>
      <c r="UZN223" s="3"/>
      <c r="UZO223" s="3"/>
      <c r="UZP223" s="3"/>
      <c r="UZQ223" s="3"/>
      <c r="UZR223" s="3"/>
      <c r="UZS223" s="3"/>
      <c r="UZT223" s="3"/>
      <c r="UZU223" s="3"/>
      <c r="UZV223" s="3"/>
      <c r="UZW223" s="3"/>
      <c r="UZX223" s="3"/>
      <c r="UZY223" s="3"/>
      <c r="UZZ223" s="3"/>
      <c r="VAA223" s="3"/>
      <c r="VAB223" s="3"/>
      <c r="VAC223" s="3"/>
      <c r="VAD223" s="3"/>
      <c r="VAE223" s="3"/>
      <c r="VAF223" s="3"/>
      <c r="VAG223" s="3"/>
      <c r="VAH223" s="3"/>
      <c r="VAI223" s="3"/>
      <c r="VAJ223" s="3"/>
      <c r="VAK223" s="3"/>
      <c r="VAL223" s="3"/>
      <c r="VAM223" s="3"/>
      <c r="VAN223" s="3"/>
      <c r="VAO223" s="3"/>
      <c r="VAP223" s="3"/>
      <c r="VAQ223" s="3"/>
      <c r="VAR223" s="3"/>
      <c r="VAS223" s="3"/>
      <c r="VAT223" s="3"/>
      <c r="VAU223" s="3"/>
      <c r="VAV223" s="3"/>
      <c r="VAW223" s="3"/>
      <c r="VAX223" s="3"/>
      <c r="VAY223" s="3"/>
      <c r="VAZ223" s="3"/>
      <c r="VBA223" s="3"/>
      <c r="VBB223" s="3"/>
      <c r="VBC223" s="3"/>
      <c r="VBD223" s="3"/>
      <c r="VBE223" s="3"/>
      <c r="VBF223" s="3"/>
      <c r="VBG223" s="3"/>
      <c r="VBH223" s="3"/>
      <c r="VBI223" s="3"/>
      <c r="VBJ223" s="3"/>
      <c r="VBK223" s="3"/>
      <c r="VBL223" s="3"/>
      <c r="VBM223" s="3"/>
      <c r="VBN223" s="3"/>
      <c r="VBO223" s="3"/>
      <c r="VBP223" s="3"/>
      <c r="VBQ223" s="3"/>
      <c r="VBR223" s="3"/>
      <c r="VBS223" s="3"/>
      <c r="VBT223" s="3"/>
      <c r="VBU223" s="3"/>
      <c r="VBV223" s="3"/>
      <c r="VBW223" s="3"/>
      <c r="VBX223" s="3"/>
      <c r="VBY223" s="3"/>
      <c r="VBZ223" s="3"/>
      <c r="VCA223" s="3"/>
      <c r="VCB223" s="3"/>
      <c r="VCC223" s="3"/>
      <c r="VCD223" s="3"/>
      <c r="VCE223" s="3"/>
      <c r="VCF223" s="3"/>
      <c r="VCG223" s="3"/>
      <c r="VCH223" s="3"/>
      <c r="VCI223" s="3"/>
      <c r="VCJ223" s="3"/>
      <c r="VCK223" s="3"/>
      <c r="VCL223" s="3"/>
      <c r="VCM223" s="3"/>
      <c r="VCN223" s="3"/>
      <c r="VCO223" s="3"/>
      <c r="VCP223" s="3"/>
      <c r="VCQ223" s="3"/>
      <c r="VCR223" s="3"/>
      <c r="VCS223" s="3"/>
      <c r="VCT223" s="3"/>
      <c r="VCU223" s="3"/>
      <c r="VCV223" s="3"/>
      <c r="VCW223" s="3"/>
      <c r="VCX223" s="3"/>
      <c r="VCY223" s="3"/>
      <c r="VCZ223" s="3"/>
      <c r="VDA223" s="3"/>
      <c r="VDB223" s="3"/>
      <c r="VDC223" s="3"/>
      <c r="VDD223" s="3"/>
      <c r="VDE223" s="3"/>
      <c r="VDF223" s="3"/>
      <c r="VDG223" s="3"/>
      <c r="VDH223" s="3"/>
      <c r="VDI223" s="3"/>
      <c r="VDJ223" s="3"/>
      <c r="VDK223" s="3"/>
      <c r="VDL223" s="3"/>
      <c r="VDM223" s="3"/>
      <c r="VDN223" s="3"/>
      <c r="VDO223" s="3"/>
      <c r="VDP223" s="3"/>
      <c r="VDQ223" s="3"/>
      <c r="VDR223" s="3"/>
      <c r="VDS223" s="3"/>
      <c r="VDT223" s="3"/>
      <c r="VDU223" s="3"/>
      <c r="VDV223" s="3"/>
      <c r="VDW223" s="3"/>
      <c r="VDX223" s="3"/>
      <c r="VDY223" s="3"/>
      <c r="VDZ223" s="3"/>
      <c r="VEA223" s="3"/>
      <c r="VEB223" s="3"/>
      <c r="VEC223" s="3"/>
      <c r="VED223" s="3"/>
      <c r="VEE223" s="3"/>
      <c r="VEF223" s="3"/>
      <c r="VEG223" s="3"/>
      <c r="VEH223" s="3"/>
      <c r="VEI223" s="3"/>
      <c r="VEJ223" s="3"/>
      <c r="VEK223" s="3"/>
      <c r="VEL223" s="3"/>
      <c r="VEM223" s="3"/>
      <c r="VEN223" s="3"/>
      <c r="VEO223" s="3"/>
      <c r="VEP223" s="3"/>
      <c r="VEQ223" s="3"/>
      <c r="VER223" s="3"/>
      <c r="VES223" s="3"/>
      <c r="VET223" s="3"/>
      <c r="VEU223" s="3"/>
      <c r="VEV223" s="3"/>
      <c r="VEW223" s="3"/>
      <c r="VEX223" s="3"/>
      <c r="VEY223" s="3"/>
      <c r="VEZ223" s="3"/>
      <c r="VFA223" s="3"/>
      <c r="VFB223" s="3"/>
      <c r="VFC223" s="3"/>
      <c r="VFD223" s="3"/>
      <c r="VFE223" s="3"/>
      <c r="VFF223" s="3"/>
      <c r="VFG223" s="3"/>
      <c r="VFH223" s="3"/>
      <c r="VFI223" s="3"/>
      <c r="VFJ223" s="3"/>
      <c r="VFK223" s="3"/>
      <c r="VFL223" s="3"/>
      <c r="VFM223" s="3"/>
      <c r="VFN223" s="3"/>
      <c r="VFO223" s="3"/>
      <c r="VFP223" s="3"/>
      <c r="VFQ223" s="3"/>
      <c r="VFR223" s="3"/>
      <c r="VFS223" s="3"/>
      <c r="VFT223" s="3"/>
      <c r="VFU223" s="3"/>
      <c r="VFV223" s="3"/>
      <c r="VFW223" s="3"/>
      <c r="VFX223" s="3"/>
      <c r="VFY223" s="3"/>
      <c r="VFZ223" s="3"/>
      <c r="VGA223" s="3"/>
      <c r="VGB223" s="3"/>
      <c r="VGC223" s="3"/>
      <c r="VGD223" s="3"/>
      <c r="VGE223" s="3"/>
      <c r="VGF223" s="3"/>
      <c r="VGG223" s="3"/>
      <c r="VGH223" s="3"/>
      <c r="VGI223" s="3"/>
      <c r="VGJ223" s="3"/>
      <c r="VGK223" s="3"/>
      <c r="VGL223" s="3"/>
      <c r="VGM223" s="3"/>
      <c r="VGN223" s="3"/>
      <c r="VGO223" s="3"/>
      <c r="VGP223" s="3"/>
      <c r="VGQ223" s="3"/>
      <c r="VGR223" s="3"/>
      <c r="VGS223" s="3"/>
      <c r="VGT223" s="3"/>
      <c r="VGU223" s="3"/>
      <c r="VGV223" s="3"/>
      <c r="VGW223" s="3"/>
      <c r="VGX223" s="3"/>
      <c r="VGY223" s="3"/>
      <c r="VGZ223" s="3"/>
      <c r="VHA223" s="3"/>
      <c r="VHB223" s="3"/>
      <c r="VHC223" s="3"/>
      <c r="VHD223" s="3"/>
      <c r="VHE223" s="3"/>
      <c r="VHF223" s="3"/>
      <c r="VHG223" s="3"/>
      <c r="VHH223" s="3"/>
      <c r="VHI223" s="3"/>
      <c r="VHJ223" s="3"/>
      <c r="VHK223" s="3"/>
      <c r="VHL223" s="3"/>
      <c r="VHM223" s="3"/>
      <c r="VHN223" s="3"/>
      <c r="VHO223" s="3"/>
      <c r="VHP223" s="3"/>
      <c r="VHQ223" s="3"/>
      <c r="VHR223" s="3"/>
      <c r="VHS223" s="3"/>
      <c r="VHT223" s="3"/>
      <c r="VHU223" s="3"/>
      <c r="VHV223" s="3"/>
      <c r="VHW223" s="3"/>
      <c r="VHX223" s="3"/>
      <c r="VHY223" s="3"/>
      <c r="VHZ223" s="3"/>
      <c r="VIA223" s="3"/>
      <c r="VIB223" s="3"/>
      <c r="VIC223" s="3"/>
      <c r="VID223" s="3"/>
      <c r="VIE223" s="3"/>
      <c r="VIF223" s="3"/>
      <c r="VIG223" s="3"/>
      <c r="VIH223" s="3"/>
      <c r="VII223" s="3"/>
      <c r="VIJ223" s="3"/>
      <c r="VIK223" s="3"/>
      <c r="VIL223" s="3"/>
      <c r="VIM223" s="3"/>
      <c r="VIN223" s="3"/>
      <c r="VIO223" s="3"/>
      <c r="VIP223" s="3"/>
      <c r="VIQ223" s="3"/>
      <c r="VIR223" s="3"/>
      <c r="VIS223" s="3"/>
      <c r="VIT223" s="3"/>
      <c r="VIU223" s="3"/>
      <c r="VIV223" s="3"/>
      <c r="VIW223" s="3"/>
      <c r="VIX223" s="3"/>
      <c r="VIY223" s="3"/>
      <c r="VIZ223" s="3"/>
      <c r="VJA223" s="3"/>
      <c r="VJB223" s="3"/>
      <c r="VJC223" s="3"/>
      <c r="VJD223" s="3"/>
      <c r="VJE223" s="3"/>
      <c r="VJF223" s="3"/>
      <c r="VJG223" s="3"/>
      <c r="VJH223" s="3"/>
      <c r="VJI223" s="3"/>
      <c r="VJJ223" s="3"/>
      <c r="VJK223" s="3"/>
      <c r="VJL223" s="3"/>
      <c r="VJM223" s="3"/>
      <c r="VJN223" s="3"/>
      <c r="VJO223" s="3"/>
      <c r="VJP223" s="3"/>
      <c r="VJQ223" s="3"/>
      <c r="VJR223" s="3"/>
      <c r="VJS223" s="3"/>
      <c r="VJT223" s="3"/>
      <c r="VJU223" s="3"/>
      <c r="VJV223" s="3"/>
      <c r="VJW223" s="3"/>
      <c r="VJX223" s="3"/>
      <c r="VJY223" s="3"/>
      <c r="VJZ223" s="3"/>
      <c r="VKA223" s="3"/>
      <c r="VKB223" s="3"/>
      <c r="VKC223" s="3"/>
      <c r="VKD223" s="3"/>
      <c r="VKE223" s="3"/>
      <c r="VKF223" s="3"/>
      <c r="VKG223" s="3"/>
      <c r="VKH223" s="3"/>
      <c r="VKI223" s="3"/>
      <c r="VKJ223" s="3"/>
      <c r="VKK223" s="3"/>
      <c r="VKL223" s="3"/>
      <c r="VKM223" s="3"/>
      <c r="VKN223" s="3"/>
      <c r="VKO223" s="3"/>
      <c r="VKP223" s="3"/>
      <c r="VKQ223" s="3"/>
      <c r="VKR223" s="3"/>
      <c r="VKS223" s="3"/>
      <c r="VKT223" s="3"/>
      <c r="VKU223" s="3"/>
      <c r="VKV223" s="3"/>
      <c r="VKW223" s="3"/>
      <c r="VKX223" s="3"/>
      <c r="VKY223" s="3"/>
      <c r="VKZ223" s="3"/>
      <c r="VLA223" s="3"/>
      <c r="VLB223" s="3"/>
      <c r="VLC223" s="3"/>
      <c r="VLD223" s="3"/>
      <c r="VLE223" s="3"/>
      <c r="VLF223" s="3"/>
      <c r="VLG223" s="3"/>
      <c r="VLH223" s="3"/>
      <c r="VLI223" s="3"/>
      <c r="VLJ223" s="3"/>
      <c r="VLK223" s="3"/>
      <c r="VLL223" s="3"/>
      <c r="VLM223" s="3"/>
      <c r="VLN223" s="3"/>
      <c r="VLO223" s="3"/>
      <c r="VLP223" s="3"/>
      <c r="VLQ223" s="3"/>
      <c r="VLR223" s="3"/>
      <c r="VLS223" s="3"/>
      <c r="VLT223" s="3"/>
      <c r="VLU223" s="3"/>
      <c r="VLV223" s="3"/>
      <c r="VLW223" s="3"/>
      <c r="VLX223" s="3"/>
      <c r="VLY223" s="3"/>
      <c r="VLZ223" s="3"/>
      <c r="VMA223" s="3"/>
      <c r="VMB223" s="3"/>
      <c r="VMC223" s="3"/>
      <c r="VMD223" s="3"/>
      <c r="VME223" s="3"/>
      <c r="VMF223" s="3"/>
      <c r="VMG223" s="3"/>
      <c r="VMH223" s="3"/>
      <c r="VMI223" s="3"/>
      <c r="VMJ223" s="3"/>
      <c r="VMK223" s="3"/>
      <c r="VML223" s="3"/>
      <c r="VMM223" s="3"/>
      <c r="VMN223" s="3"/>
      <c r="VMO223" s="3"/>
      <c r="VMP223" s="3"/>
      <c r="VMQ223" s="3"/>
      <c r="VMR223" s="3"/>
      <c r="VMS223" s="3"/>
      <c r="VMT223" s="3"/>
      <c r="VMU223" s="3"/>
      <c r="VMV223" s="3"/>
      <c r="VMW223" s="3"/>
      <c r="VMX223" s="3"/>
      <c r="VMY223" s="3"/>
      <c r="VMZ223" s="3"/>
      <c r="VNA223" s="3"/>
      <c r="VNB223" s="3"/>
      <c r="VNC223" s="3"/>
      <c r="VND223" s="3"/>
      <c r="VNE223" s="3"/>
      <c r="VNF223" s="3"/>
      <c r="VNG223" s="3"/>
      <c r="VNH223" s="3"/>
      <c r="VNI223" s="3"/>
      <c r="VNJ223" s="3"/>
      <c r="VNK223" s="3"/>
      <c r="VNL223" s="3"/>
      <c r="VNM223" s="3"/>
      <c r="VNN223" s="3"/>
      <c r="VNO223" s="3"/>
      <c r="VNP223" s="3"/>
      <c r="VNQ223" s="3"/>
      <c r="VNR223" s="3"/>
      <c r="VNS223" s="3"/>
      <c r="VNT223" s="3"/>
      <c r="VNU223" s="3"/>
      <c r="VNV223" s="3"/>
      <c r="VNW223" s="3"/>
      <c r="VNX223" s="3"/>
      <c r="VNY223" s="3"/>
      <c r="VNZ223" s="3"/>
      <c r="VOA223" s="3"/>
      <c r="VOB223" s="3"/>
      <c r="VOC223" s="3"/>
      <c r="VOD223" s="3"/>
      <c r="VOE223" s="3"/>
      <c r="VOF223" s="3"/>
      <c r="VOG223" s="3"/>
      <c r="VOH223" s="3"/>
      <c r="VOI223" s="3"/>
      <c r="VOJ223" s="3"/>
      <c r="VOK223" s="3"/>
      <c r="VOL223" s="3"/>
      <c r="VOM223" s="3"/>
      <c r="VON223" s="3"/>
      <c r="VOO223" s="3"/>
      <c r="VOP223" s="3"/>
      <c r="VOQ223" s="3"/>
      <c r="VOR223" s="3"/>
      <c r="VOS223" s="3"/>
      <c r="VOT223" s="3"/>
      <c r="VOU223" s="3"/>
      <c r="VOV223" s="3"/>
      <c r="VOW223" s="3"/>
      <c r="VOX223" s="3"/>
      <c r="VOY223" s="3"/>
      <c r="VOZ223" s="3"/>
      <c r="VPA223" s="3"/>
      <c r="VPB223" s="3"/>
      <c r="VPC223" s="3"/>
      <c r="VPD223" s="3"/>
      <c r="VPE223" s="3"/>
      <c r="VPF223" s="3"/>
      <c r="VPG223" s="3"/>
      <c r="VPH223" s="3"/>
      <c r="VPI223" s="3"/>
      <c r="VPJ223" s="3"/>
      <c r="VPK223" s="3"/>
      <c r="VPL223" s="3"/>
      <c r="VPM223" s="3"/>
      <c r="VPN223" s="3"/>
      <c r="VPO223" s="3"/>
      <c r="VPP223" s="3"/>
      <c r="VPQ223" s="3"/>
      <c r="VPR223" s="3"/>
      <c r="VPS223" s="3"/>
      <c r="VPT223" s="3"/>
      <c r="VPU223" s="3"/>
      <c r="VPV223" s="3"/>
      <c r="VPW223" s="3"/>
      <c r="VPX223" s="3"/>
      <c r="VPY223" s="3"/>
      <c r="VPZ223" s="3"/>
      <c r="VQA223" s="3"/>
      <c r="VQB223" s="3"/>
      <c r="VQC223" s="3"/>
      <c r="VQD223" s="3"/>
      <c r="VQE223" s="3"/>
      <c r="VQF223" s="3"/>
      <c r="VQG223" s="3"/>
      <c r="VQH223" s="3"/>
      <c r="VQI223" s="3"/>
      <c r="VQJ223" s="3"/>
      <c r="VQK223" s="3"/>
      <c r="VQL223" s="3"/>
      <c r="VQM223" s="3"/>
      <c r="VQN223" s="3"/>
      <c r="VQO223" s="3"/>
      <c r="VQP223" s="3"/>
      <c r="VQQ223" s="3"/>
      <c r="VQR223" s="3"/>
      <c r="VQS223" s="3"/>
      <c r="VQT223" s="3"/>
      <c r="VQU223" s="3"/>
      <c r="VQV223" s="3"/>
      <c r="VQW223" s="3"/>
      <c r="VQX223" s="3"/>
      <c r="VQY223" s="3"/>
      <c r="VQZ223" s="3"/>
      <c r="VRA223" s="3"/>
      <c r="VRB223" s="3"/>
      <c r="VRC223" s="3"/>
      <c r="VRD223" s="3"/>
      <c r="VRE223" s="3"/>
      <c r="VRF223" s="3"/>
      <c r="VRG223" s="3"/>
      <c r="VRH223" s="3"/>
      <c r="VRI223" s="3"/>
      <c r="VRJ223" s="3"/>
      <c r="VRK223" s="3"/>
      <c r="VRL223" s="3"/>
      <c r="VRM223" s="3"/>
      <c r="VRN223" s="3"/>
      <c r="VRO223" s="3"/>
      <c r="VRP223" s="3"/>
      <c r="VRQ223" s="3"/>
      <c r="VRR223" s="3"/>
      <c r="VRS223" s="3"/>
      <c r="VRT223" s="3"/>
      <c r="VRU223" s="3"/>
      <c r="VRV223" s="3"/>
      <c r="VRW223" s="3"/>
      <c r="VRX223" s="3"/>
      <c r="VRY223" s="3"/>
      <c r="VRZ223" s="3"/>
      <c r="VSA223" s="3"/>
      <c r="VSB223" s="3"/>
      <c r="VSC223" s="3"/>
      <c r="VSD223" s="3"/>
      <c r="VSE223" s="3"/>
      <c r="VSF223" s="3"/>
      <c r="VSG223" s="3"/>
      <c r="VSH223" s="3"/>
      <c r="VSI223" s="3"/>
      <c r="VSJ223" s="3"/>
      <c r="VSK223" s="3"/>
      <c r="VSL223" s="3"/>
      <c r="VSM223" s="3"/>
      <c r="VSN223" s="3"/>
      <c r="VSO223" s="3"/>
      <c r="VSP223" s="3"/>
      <c r="VSQ223" s="3"/>
      <c r="VSR223" s="3"/>
      <c r="VSS223" s="3"/>
      <c r="VST223" s="3"/>
      <c r="VSU223" s="3"/>
      <c r="VSV223" s="3"/>
      <c r="VSW223" s="3"/>
      <c r="VSX223" s="3"/>
      <c r="VSY223" s="3"/>
      <c r="VSZ223" s="3"/>
      <c r="VTA223" s="3"/>
      <c r="VTB223" s="3"/>
      <c r="VTC223" s="3"/>
      <c r="VTD223" s="3"/>
      <c r="VTE223" s="3"/>
      <c r="VTF223" s="3"/>
      <c r="VTG223" s="3"/>
      <c r="VTH223" s="3"/>
      <c r="VTI223" s="3"/>
      <c r="VTJ223" s="3"/>
      <c r="VTK223" s="3"/>
      <c r="VTL223" s="3"/>
      <c r="VTM223" s="3"/>
      <c r="VTN223" s="3"/>
      <c r="VTO223" s="3"/>
      <c r="VTP223" s="3"/>
      <c r="VTQ223" s="3"/>
      <c r="VTR223" s="3"/>
      <c r="VTS223" s="3"/>
      <c r="VTT223" s="3"/>
      <c r="VTU223" s="3"/>
      <c r="VTV223" s="3"/>
      <c r="VTW223" s="3"/>
      <c r="VTX223" s="3"/>
      <c r="VTY223" s="3"/>
      <c r="VTZ223" s="3"/>
      <c r="VUA223" s="3"/>
      <c r="VUB223" s="3"/>
      <c r="VUC223" s="3"/>
      <c r="VUD223" s="3"/>
      <c r="VUE223" s="3"/>
      <c r="VUF223" s="3"/>
      <c r="VUG223" s="3"/>
      <c r="VUH223" s="3"/>
      <c r="VUI223" s="3"/>
      <c r="VUJ223" s="3"/>
      <c r="VUK223" s="3"/>
      <c r="VUL223" s="3"/>
      <c r="VUM223" s="3"/>
      <c r="VUN223" s="3"/>
      <c r="VUO223" s="3"/>
      <c r="VUP223" s="3"/>
      <c r="VUQ223" s="3"/>
      <c r="VUR223" s="3"/>
      <c r="VUS223" s="3"/>
      <c r="VUT223" s="3"/>
      <c r="VUU223" s="3"/>
      <c r="VUV223" s="3"/>
      <c r="VUW223" s="3"/>
      <c r="VUX223" s="3"/>
      <c r="VUY223" s="3"/>
      <c r="VUZ223" s="3"/>
      <c r="VVA223" s="3"/>
      <c r="VVB223" s="3"/>
      <c r="VVC223" s="3"/>
      <c r="VVD223" s="3"/>
      <c r="VVE223" s="3"/>
      <c r="VVF223" s="3"/>
      <c r="VVG223" s="3"/>
      <c r="VVH223" s="3"/>
      <c r="VVI223" s="3"/>
      <c r="VVJ223" s="3"/>
      <c r="VVK223" s="3"/>
      <c r="VVL223" s="3"/>
      <c r="VVM223" s="3"/>
      <c r="VVN223" s="3"/>
      <c r="VVO223" s="3"/>
      <c r="VVP223" s="3"/>
      <c r="VVQ223" s="3"/>
      <c r="VVR223" s="3"/>
      <c r="VVS223" s="3"/>
      <c r="VVT223" s="3"/>
      <c r="VVU223" s="3"/>
      <c r="VVV223" s="3"/>
      <c r="VVW223" s="3"/>
      <c r="VVX223" s="3"/>
      <c r="VVY223" s="3"/>
      <c r="VVZ223" s="3"/>
      <c r="VWA223" s="3"/>
      <c r="VWB223" s="3"/>
      <c r="VWC223" s="3"/>
      <c r="VWD223" s="3"/>
      <c r="VWE223" s="3"/>
      <c r="VWF223" s="3"/>
      <c r="VWG223" s="3"/>
      <c r="VWH223" s="3"/>
      <c r="VWI223" s="3"/>
      <c r="VWJ223" s="3"/>
      <c r="VWK223" s="3"/>
      <c r="VWL223" s="3"/>
      <c r="VWM223" s="3"/>
      <c r="VWN223" s="3"/>
      <c r="VWO223" s="3"/>
      <c r="VWP223" s="3"/>
      <c r="VWQ223" s="3"/>
      <c r="VWR223" s="3"/>
      <c r="VWS223" s="3"/>
      <c r="VWT223" s="3"/>
      <c r="VWU223" s="3"/>
      <c r="VWV223" s="3"/>
      <c r="VWW223" s="3"/>
      <c r="VWX223" s="3"/>
      <c r="VWY223" s="3"/>
      <c r="VWZ223" s="3"/>
      <c r="VXA223" s="3"/>
      <c r="VXB223" s="3"/>
      <c r="VXC223" s="3"/>
      <c r="VXD223" s="3"/>
      <c r="VXE223" s="3"/>
      <c r="VXF223" s="3"/>
      <c r="VXG223" s="3"/>
      <c r="VXH223" s="3"/>
      <c r="VXI223" s="3"/>
      <c r="VXJ223" s="3"/>
      <c r="VXK223" s="3"/>
      <c r="VXL223" s="3"/>
      <c r="VXM223" s="3"/>
      <c r="VXN223" s="3"/>
      <c r="VXO223" s="3"/>
      <c r="VXP223" s="3"/>
      <c r="VXQ223" s="3"/>
      <c r="VXR223" s="3"/>
      <c r="VXS223" s="3"/>
      <c r="VXT223" s="3"/>
      <c r="VXU223" s="3"/>
      <c r="VXV223" s="3"/>
      <c r="VXW223" s="3"/>
      <c r="VXX223" s="3"/>
      <c r="VXY223" s="3"/>
      <c r="VXZ223" s="3"/>
      <c r="VYA223" s="3"/>
      <c r="VYB223" s="3"/>
      <c r="VYC223" s="3"/>
      <c r="VYD223" s="3"/>
      <c r="VYE223" s="3"/>
      <c r="VYF223" s="3"/>
      <c r="VYG223" s="3"/>
      <c r="VYH223" s="3"/>
      <c r="VYI223" s="3"/>
      <c r="VYJ223" s="3"/>
      <c r="VYK223" s="3"/>
      <c r="VYL223" s="3"/>
      <c r="VYM223" s="3"/>
      <c r="VYN223" s="3"/>
      <c r="VYO223" s="3"/>
      <c r="VYP223" s="3"/>
      <c r="VYQ223" s="3"/>
      <c r="VYR223" s="3"/>
      <c r="VYS223" s="3"/>
      <c r="VYT223" s="3"/>
      <c r="VYU223" s="3"/>
      <c r="VYV223" s="3"/>
      <c r="VYW223" s="3"/>
      <c r="VYX223" s="3"/>
      <c r="VYY223" s="3"/>
      <c r="VYZ223" s="3"/>
      <c r="VZA223" s="3"/>
      <c r="VZB223" s="3"/>
      <c r="VZC223" s="3"/>
      <c r="VZD223" s="3"/>
      <c r="VZE223" s="3"/>
      <c r="VZF223" s="3"/>
      <c r="VZG223" s="3"/>
      <c r="VZH223" s="3"/>
      <c r="VZI223" s="3"/>
      <c r="VZJ223" s="3"/>
      <c r="VZK223" s="3"/>
      <c r="VZL223" s="3"/>
      <c r="VZM223" s="3"/>
      <c r="VZN223" s="3"/>
      <c r="VZO223" s="3"/>
      <c r="VZP223" s="3"/>
      <c r="VZQ223" s="3"/>
      <c r="VZR223" s="3"/>
      <c r="VZS223" s="3"/>
      <c r="VZT223" s="3"/>
      <c r="VZU223" s="3"/>
      <c r="VZV223" s="3"/>
      <c r="VZW223" s="3"/>
      <c r="VZX223" s="3"/>
      <c r="VZY223" s="3"/>
      <c r="VZZ223" s="3"/>
      <c r="WAA223" s="3"/>
      <c r="WAB223" s="3"/>
      <c r="WAC223" s="3"/>
      <c r="WAD223" s="3"/>
      <c r="WAE223" s="3"/>
      <c r="WAF223" s="3"/>
      <c r="WAG223" s="3"/>
      <c r="WAH223" s="3"/>
      <c r="WAI223" s="3"/>
      <c r="WAJ223" s="3"/>
      <c r="WAK223" s="3"/>
      <c r="WAL223" s="3"/>
      <c r="WAM223" s="3"/>
      <c r="WAN223" s="3"/>
      <c r="WAO223" s="3"/>
      <c r="WAP223" s="3"/>
      <c r="WAQ223" s="3"/>
      <c r="WAR223" s="3"/>
      <c r="WAS223" s="3"/>
      <c r="WAT223" s="3"/>
      <c r="WAU223" s="3"/>
      <c r="WAV223" s="3"/>
      <c r="WAW223" s="3"/>
      <c r="WAX223" s="3"/>
      <c r="WAY223" s="3"/>
      <c r="WAZ223" s="3"/>
      <c r="WBA223" s="3"/>
      <c r="WBB223" s="3"/>
      <c r="WBC223" s="3"/>
      <c r="WBD223" s="3"/>
      <c r="WBE223" s="3"/>
      <c r="WBF223" s="3"/>
      <c r="WBG223" s="3"/>
      <c r="WBH223" s="3"/>
      <c r="WBI223" s="3"/>
      <c r="WBJ223" s="3"/>
      <c r="WBK223" s="3"/>
      <c r="WBL223" s="3"/>
      <c r="WBM223" s="3"/>
      <c r="WBN223" s="3"/>
      <c r="WBO223" s="3"/>
      <c r="WBP223" s="3"/>
      <c r="WBQ223" s="3"/>
      <c r="WBR223" s="3"/>
      <c r="WBS223" s="3"/>
      <c r="WBT223" s="3"/>
      <c r="WBU223" s="3"/>
      <c r="WBV223" s="3"/>
      <c r="WBW223" s="3"/>
      <c r="WBX223" s="3"/>
      <c r="WBY223" s="3"/>
      <c r="WBZ223" s="3"/>
      <c r="WCA223" s="3"/>
      <c r="WCB223" s="3"/>
      <c r="WCC223" s="3"/>
      <c r="WCD223" s="3"/>
      <c r="WCE223" s="3"/>
      <c r="WCF223" s="3"/>
      <c r="WCG223" s="3"/>
      <c r="WCH223" s="3"/>
      <c r="WCI223" s="3"/>
      <c r="WCJ223" s="3"/>
      <c r="WCK223" s="3"/>
      <c r="WCL223" s="3"/>
      <c r="WCM223" s="3"/>
      <c r="WCN223" s="3"/>
      <c r="WCO223" s="3"/>
      <c r="WCP223" s="3"/>
      <c r="WCQ223" s="3"/>
      <c r="WCR223" s="3"/>
      <c r="WCS223" s="3"/>
      <c r="WCT223" s="3"/>
      <c r="WCU223" s="3"/>
      <c r="WCV223" s="3"/>
      <c r="WCW223" s="3"/>
      <c r="WCX223" s="3"/>
      <c r="WCY223" s="3"/>
      <c r="WCZ223" s="3"/>
      <c r="WDA223" s="3"/>
      <c r="WDB223" s="3"/>
      <c r="WDC223" s="3"/>
      <c r="WDD223" s="3"/>
      <c r="WDE223" s="3"/>
      <c r="WDF223" s="3"/>
      <c r="WDG223" s="3"/>
      <c r="WDH223" s="3"/>
      <c r="WDI223" s="3"/>
      <c r="WDJ223" s="3"/>
      <c r="WDK223" s="3"/>
      <c r="WDL223" s="3"/>
      <c r="WDM223" s="3"/>
      <c r="WDN223" s="3"/>
      <c r="WDO223" s="3"/>
      <c r="WDP223" s="3"/>
      <c r="WDQ223" s="3"/>
      <c r="WDR223" s="3"/>
      <c r="WDS223" s="3"/>
      <c r="WDT223" s="3"/>
      <c r="WDU223" s="3"/>
      <c r="WDV223" s="3"/>
      <c r="WDW223" s="3"/>
      <c r="WDX223" s="3"/>
      <c r="WDY223" s="3"/>
      <c r="WDZ223" s="3"/>
      <c r="WEA223" s="3"/>
      <c r="WEB223" s="3"/>
      <c r="WEC223" s="3"/>
      <c r="WED223" s="3"/>
      <c r="WEE223" s="3"/>
      <c r="WEF223" s="3"/>
      <c r="WEG223" s="3"/>
      <c r="WEH223" s="3"/>
      <c r="WEI223" s="3"/>
      <c r="WEJ223" s="3"/>
      <c r="WEK223" s="3"/>
      <c r="WEL223" s="3"/>
      <c r="WEM223" s="3"/>
      <c r="WEN223" s="3"/>
      <c r="WEO223" s="3"/>
      <c r="WEP223" s="3"/>
      <c r="WEQ223" s="3"/>
      <c r="WER223" s="3"/>
      <c r="WES223" s="3"/>
      <c r="WET223" s="3"/>
      <c r="WEU223" s="3"/>
      <c r="WEV223" s="3"/>
      <c r="WEW223" s="3"/>
      <c r="WEX223" s="3"/>
      <c r="WEY223" s="3"/>
      <c r="WEZ223" s="3"/>
      <c r="WFA223" s="3"/>
      <c r="WFB223" s="3"/>
      <c r="WFC223" s="3"/>
      <c r="WFD223" s="3"/>
      <c r="WFE223" s="3"/>
      <c r="WFF223" s="3"/>
      <c r="WFG223" s="3"/>
      <c r="WFH223" s="3"/>
      <c r="WFI223" s="3"/>
      <c r="WFJ223" s="3"/>
      <c r="WFK223" s="3"/>
      <c r="WFL223" s="3"/>
      <c r="WFM223" s="3"/>
      <c r="WFN223" s="3"/>
      <c r="WFO223" s="3"/>
      <c r="WFP223" s="3"/>
      <c r="WFQ223" s="3"/>
      <c r="WFR223" s="3"/>
      <c r="WFS223" s="3"/>
      <c r="WFT223" s="3"/>
      <c r="WFU223" s="3"/>
      <c r="WFV223" s="3"/>
      <c r="WFW223" s="3"/>
      <c r="WFX223" s="3"/>
      <c r="WFY223" s="3"/>
      <c r="WFZ223" s="3"/>
      <c r="WGA223" s="3"/>
      <c r="WGB223" s="3"/>
      <c r="WGC223" s="3"/>
      <c r="WGD223" s="3"/>
      <c r="WGE223" s="3"/>
      <c r="WGF223" s="3"/>
      <c r="WGG223" s="3"/>
      <c r="WGH223" s="3"/>
      <c r="WGI223" s="3"/>
      <c r="WGJ223" s="3"/>
      <c r="WGK223" s="3"/>
      <c r="WGL223" s="3"/>
      <c r="WGM223" s="3"/>
      <c r="WGN223" s="3"/>
      <c r="WGO223" s="3"/>
      <c r="WGP223" s="3"/>
      <c r="WGQ223" s="3"/>
      <c r="WGR223" s="3"/>
      <c r="WGS223" s="3"/>
      <c r="WGT223" s="3"/>
      <c r="WGU223" s="3"/>
      <c r="WGV223" s="3"/>
      <c r="WGW223" s="3"/>
      <c r="WGX223" s="3"/>
      <c r="WGY223" s="3"/>
      <c r="WGZ223" s="3"/>
      <c r="WHA223" s="3"/>
      <c r="WHB223" s="3"/>
      <c r="WHC223" s="3"/>
      <c r="WHD223" s="3"/>
      <c r="WHE223" s="3"/>
      <c r="WHF223" s="3"/>
      <c r="WHG223" s="3"/>
      <c r="WHH223" s="3"/>
      <c r="WHI223" s="3"/>
      <c r="WHJ223" s="3"/>
      <c r="WHK223" s="3"/>
      <c r="WHL223" s="3"/>
      <c r="WHM223" s="3"/>
      <c r="WHN223" s="3"/>
      <c r="WHO223" s="3"/>
      <c r="WHP223" s="3"/>
      <c r="WHQ223" s="3"/>
      <c r="WHR223" s="3"/>
      <c r="WHS223" s="3"/>
      <c r="WHT223" s="3"/>
      <c r="WHU223" s="3"/>
      <c r="WHV223" s="3"/>
      <c r="WHW223" s="3"/>
      <c r="WHX223" s="3"/>
      <c r="WHY223" s="3"/>
      <c r="WHZ223" s="3"/>
      <c r="WIA223" s="3"/>
      <c r="WIB223" s="3"/>
      <c r="WIC223" s="3"/>
      <c r="WID223" s="3"/>
      <c r="WIE223" s="3"/>
      <c r="WIF223" s="3"/>
      <c r="WIG223" s="3"/>
      <c r="WIH223" s="3"/>
      <c r="WII223" s="3"/>
      <c r="WIJ223" s="3"/>
      <c r="WIK223" s="3"/>
      <c r="WIL223" s="3"/>
      <c r="WIM223" s="3"/>
      <c r="WIN223" s="3"/>
      <c r="WIO223" s="3"/>
      <c r="WIP223" s="3"/>
      <c r="WIQ223" s="3"/>
      <c r="WIR223" s="3"/>
      <c r="WIS223" s="3"/>
      <c r="WIT223" s="3"/>
      <c r="WIU223" s="3"/>
      <c r="WIV223" s="3"/>
      <c r="WIW223" s="3"/>
      <c r="WIX223" s="3"/>
      <c r="WIY223" s="3"/>
      <c r="WIZ223" s="3"/>
      <c r="WJA223" s="3"/>
      <c r="WJB223" s="3"/>
      <c r="WJC223" s="3"/>
      <c r="WJD223" s="3"/>
      <c r="WJE223" s="3"/>
      <c r="WJF223" s="3"/>
      <c r="WJG223" s="3"/>
      <c r="WJH223" s="3"/>
      <c r="WJI223" s="3"/>
      <c r="WJJ223" s="3"/>
      <c r="WJK223" s="3"/>
      <c r="WJL223" s="3"/>
      <c r="WJM223" s="3"/>
      <c r="WJN223" s="3"/>
      <c r="WJO223" s="3"/>
      <c r="WJP223" s="3"/>
      <c r="WJQ223" s="3"/>
      <c r="WJR223" s="3"/>
      <c r="WJS223" s="3"/>
      <c r="WJT223" s="3"/>
      <c r="WJU223" s="3"/>
      <c r="WJV223" s="3"/>
      <c r="WJW223" s="3"/>
      <c r="WJX223" s="3"/>
      <c r="WJY223" s="3"/>
      <c r="WJZ223" s="3"/>
      <c r="WKA223" s="3"/>
      <c r="WKB223" s="3"/>
      <c r="WKC223" s="3"/>
      <c r="WKD223" s="3"/>
      <c r="WKE223" s="3"/>
      <c r="WKF223" s="3"/>
      <c r="WKG223" s="3"/>
      <c r="WKH223" s="3"/>
      <c r="WKI223" s="3"/>
      <c r="WKJ223" s="3"/>
      <c r="WKK223" s="3"/>
      <c r="WKL223" s="3"/>
      <c r="WKM223" s="3"/>
      <c r="WKN223" s="3"/>
      <c r="WKO223" s="3"/>
      <c r="WKP223" s="3"/>
      <c r="WKQ223" s="3"/>
      <c r="WKR223" s="3"/>
      <c r="WKS223" s="3"/>
      <c r="WKT223" s="3"/>
      <c r="WKU223" s="3"/>
      <c r="WKV223" s="3"/>
      <c r="WKW223" s="3"/>
      <c r="WKX223" s="3"/>
      <c r="WKY223" s="3"/>
      <c r="WKZ223" s="3"/>
      <c r="WLA223" s="3"/>
      <c r="WLB223" s="3"/>
      <c r="WLC223" s="3"/>
      <c r="WLD223" s="3"/>
      <c r="WLE223" s="3"/>
      <c r="WLF223" s="3"/>
      <c r="WLG223" s="3"/>
      <c r="WLH223" s="3"/>
      <c r="WLI223" s="3"/>
      <c r="WLJ223" s="3"/>
      <c r="WLK223" s="3"/>
      <c r="WLL223" s="3"/>
      <c r="WLM223" s="3"/>
      <c r="WLN223" s="3"/>
      <c r="WLO223" s="3"/>
      <c r="WLP223" s="3"/>
      <c r="WLQ223" s="3"/>
      <c r="WLR223" s="3"/>
      <c r="WLS223" s="3"/>
      <c r="WLT223" s="3"/>
      <c r="WLU223" s="3"/>
      <c r="WLV223" s="3"/>
      <c r="WLW223" s="3"/>
      <c r="WLX223" s="3"/>
      <c r="WLY223" s="3"/>
      <c r="WLZ223" s="3"/>
      <c r="WMA223" s="3"/>
      <c r="WMB223" s="3"/>
      <c r="WMC223" s="3"/>
      <c r="WMD223" s="3"/>
      <c r="WME223" s="3"/>
      <c r="WMF223" s="3"/>
      <c r="WMG223" s="3"/>
      <c r="WMH223" s="3"/>
      <c r="WMI223" s="3"/>
      <c r="WMJ223" s="3"/>
      <c r="WMK223" s="3"/>
      <c r="WML223" s="3"/>
      <c r="WMM223" s="3"/>
      <c r="WMN223" s="3"/>
      <c r="WMO223" s="3"/>
      <c r="WMP223" s="3"/>
      <c r="WMQ223" s="3"/>
      <c r="WMR223" s="3"/>
      <c r="WMS223" s="3"/>
      <c r="WMT223" s="3"/>
      <c r="WMU223" s="3"/>
      <c r="WMV223" s="3"/>
      <c r="WMW223" s="3"/>
      <c r="WMX223" s="3"/>
      <c r="WMY223" s="3"/>
      <c r="WMZ223" s="3"/>
      <c r="WNA223" s="3"/>
      <c r="WNB223" s="3"/>
      <c r="WNC223" s="3"/>
      <c r="WND223" s="3"/>
      <c r="WNE223" s="3"/>
      <c r="WNF223" s="3"/>
      <c r="WNG223" s="3"/>
      <c r="WNH223" s="3"/>
      <c r="WNI223" s="3"/>
      <c r="WNJ223" s="3"/>
      <c r="WNK223" s="3"/>
      <c r="WNL223" s="3"/>
      <c r="WNM223" s="3"/>
      <c r="WNN223" s="3"/>
      <c r="WNO223" s="3"/>
      <c r="WNP223" s="3"/>
      <c r="WNQ223" s="3"/>
      <c r="WNR223" s="3"/>
      <c r="WNS223" s="3"/>
      <c r="WNT223" s="3"/>
      <c r="WNU223" s="3"/>
      <c r="WNV223" s="3"/>
      <c r="WNW223" s="3"/>
      <c r="WNX223" s="3"/>
      <c r="WNY223" s="3"/>
      <c r="WNZ223" s="3"/>
      <c r="WOA223" s="3"/>
      <c r="WOB223" s="3"/>
      <c r="WOC223" s="3"/>
      <c r="WOD223" s="3"/>
      <c r="WOE223" s="3"/>
      <c r="WOF223" s="3"/>
      <c r="WOG223" s="3"/>
      <c r="WOH223" s="3"/>
      <c r="WOI223" s="3"/>
      <c r="WOJ223" s="3"/>
      <c r="WOK223" s="3"/>
      <c r="WOL223" s="3"/>
      <c r="WOM223" s="3"/>
      <c r="WON223" s="3"/>
      <c r="WOO223" s="3"/>
      <c r="WOP223" s="3"/>
      <c r="WOQ223" s="3"/>
      <c r="WOR223" s="3"/>
      <c r="WOS223" s="3"/>
      <c r="WOT223" s="3"/>
      <c r="WOU223" s="3"/>
      <c r="WOV223" s="3"/>
      <c r="WOW223" s="3"/>
      <c r="WOX223" s="3"/>
      <c r="WOY223" s="3"/>
      <c r="WOZ223" s="3"/>
      <c r="WPA223" s="3"/>
      <c r="WPB223" s="3"/>
      <c r="WPC223" s="3"/>
      <c r="WPD223" s="3"/>
      <c r="WPE223" s="3"/>
      <c r="WPF223" s="3"/>
      <c r="WPG223" s="3"/>
      <c r="WPH223" s="3"/>
      <c r="WPI223" s="3"/>
      <c r="WPJ223" s="3"/>
      <c r="WPK223" s="3"/>
      <c r="WPL223" s="3"/>
      <c r="WPM223" s="3"/>
      <c r="WPN223" s="3"/>
      <c r="WPO223" s="3"/>
      <c r="WPP223" s="3"/>
      <c r="WPQ223" s="3"/>
      <c r="WPR223" s="3"/>
      <c r="WPS223" s="3"/>
      <c r="WPT223" s="3"/>
      <c r="WPU223" s="3"/>
      <c r="WPV223" s="3"/>
      <c r="WPW223" s="3"/>
      <c r="WPX223" s="3"/>
      <c r="WPY223" s="3"/>
      <c r="WPZ223" s="3"/>
      <c r="WQA223" s="3"/>
      <c r="WQB223" s="3"/>
      <c r="WQC223" s="3"/>
      <c r="WQD223" s="3"/>
      <c r="WQE223" s="3"/>
      <c r="WQF223" s="3"/>
      <c r="WQG223" s="3"/>
      <c r="WQH223" s="3"/>
      <c r="WQI223" s="3"/>
      <c r="WQJ223" s="3"/>
      <c r="WQK223" s="3"/>
      <c r="WQL223" s="3"/>
      <c r="WQM223" s="3"/>
      <c r="WQN223" s="3"/>
      <c r="WQO223" s="3"/>
      <c r="WQP223" s="3"/>
      <c r="WQQ223" s="3"/>
      <c r="WQR223" s="3"/>
      <c r="WQS223" s="3"/>
      <c r="WQT223" s="3"/>
      <c r="WQU223" s="3"/>
      <c r="WQV223" s="3"/>
      <c r="WQW223" s="3"/>
      <c r="WQX223" s="3"/>
      <c r="WQY223" s="3"/>
      <c r="WQZ223" s="3"/>
      <c r="WRA223" s="3"/>
      <c r="WRB223" s="3"/>
      <c r="WRC223" s="3"/>
      <c r="WRD223" s="3"/>
      <c r="WRE223" s="3"/>
      <c r="WRF223" s="3"/>
      <c r="WRG223" s="3"/>
      <c r="WRH223" s="3"/>
      <c r="WRI223" s="3"/>
      <c r="WRJ223" s="3"/>
      <c r="WRK223" s="3"/>
      <c r="WRL223" s="3"/>
      <c r="WRM223" s="3"/>
      <c r="WRN223" s="3"/>
      <c r="WRO223" s="3"/>
      <c r="WRP223" s="3"/>
      <c r="WRQ223" s="3"/>
      <c r="WRR223" s="3"/>
      <c r="WRS223" s="3"/>
      <c r="WRT223" s="3"/>
      <c r="WRU223" s="3"/>
      <c r="WRV223" s="3"/>
      <c r="WRW223" s="3"/>
      <c r="WRX223" s="3"/>
      <c r="WRY223" s="3"/>
      <c r="WRZ223" s="3"/>
      <c r="WSA223" s="3"/>
      <c r="WSB223" s="3"/>
      <c r="WSC223" s="3"/>
      <c r="WSD223" s="3"/>
      <c r="WSE223" s="3"/>
      <c r="WSF223" s="3"/>
      <c r="WSG223" s="3"/>
      <c r="WSH223" s="3"/>
      <c r="WSI223" s="3"/>
      <c r="WSJ223" s="3"/>
      <c r="WSK223" s="3"/>
      <c r="WSL223" s="3"/>
      <c r="WSM223" s="3"/>
      <c r="WSN223" s="3"/>
      <c r="WSO223" s="3"/>
      <c r="WSP223" s="3"/>
      <c r="WSQ223" s="3"/>
      <c r="WSR223" s="3"/>
      <c r="WSS223" s="3"/>
      <c r="WST223" s="3"/>
      <c r="WSU223" s="3"/>
      <c r="WSV223" s="3"/>
      <c r="WSW223" s="3"/>
      <c r="WSX223" s="3"/>
      <c r="WSY223" s="3"/>
      <c r="WSZ223" s="3"/>
      <c r="WTA223" s="3"/>
      <c r="WTB223" s="3"/>
      <c r="WTC223" s="3"/>
      <c r="WTD223" s="3"/>
      <c r="WTE223" s="3"/>
      <c r="WTF223" s="3"/>
      <c r="WTG223" s="3"/>
      <c r="WTH223" s="3"/>
      <c r="WTI223" s="3"/>
      <c r="WTJ223" s="3"/>
      <c r="WTK223" s="3"/>
      <c r="WTL223" s="3"/>
      <c r="WTM223" s="3"/>
      <c r="WTN223" s="3"/>
      <c r="WTO223" s="3"/>
      <c r="WTP223" s="3"/>
      <c r="WTQ223" s="3"/>
      <c r="WTR223" s="3"/>
      <c r="WTS223" s="3"/>
      <c r="WTT223" s="3"/>
      <c r="WTU223" s="3"/>
      <c r="WTV223" s="3"/>
      <c r="WTW223" s="3"/>
      <c r="WTX223" s="3"/>
      <c r="WTY223" s="3"/>
      <c r="WTZ223" s="3"/>
      <c r="WUA223" s="3"/>
      <c r="WUB223" s="3"/>
      <c r="WUC223" s="3"/>
      <c r="WUD223" s="3"/>
      <c r="WUE223" s="3"/>
      <c r="WUF223" s="3"/>
      <c r="WUG223" s="3"/>
      <c r="WUH223" s="3"/>
      <c r="WUI223" s="3"/>
      <c r="WUJ223" s="3"/>
      <c r="WUK223" s="3"/>
      <c r="WUL223" s="3"/>
      <c r="WUM223" s="3"/>
      <c r="WUN223" s="3"/>
      <c r="WUO223" s="3"/>
      <c r="WUP223" s="3"/>
      <c r="WUQ223" s="3"/>
      <c r="WUR223" s="3"/>
      <c r="WUS223" s="3"/>
      <c r="WUT223" s="3"/>
      <c r="WUU223" s="3"/>
      <c r="WUV223" s="3"/>
      <c r="WUW223" s="3"/>
      <c r="WUX223" s="3"/>
      <c r="WUY223" s="3"/>
      <c r="WUZ223" s="3"/>
      <c r="WVA223" s="3"/>
      <c r="WVB223" s="3"/>
      <c r="WVC223" s="3"/>
      <c r="WVD223" s="3"/>
      <c r="WVE223" s="3"/>
      <c r="WVF223" s="3"/>
      <c r="WVG223" s="3"/>
      <c r="WVH223" s="3"/>
      <c r="WVI223" s="3"/>
      <c r="WVJ223" s="3"/>
      <c r="WVK223" s="3"/>
      <c r="WVL223" s="3"/>
      <c r="WVM223" s="3"/>
      <c r="WVN223" s="3"/>
      <c r="WVO223" s="3"/>
      <c r="WVP223" s="3"/>
      <c r="WVQ223" s="3"/>
      <c r="WVR223" s="3"/>
      <c r="WVS223" s="3"/>
      <c r="WVT223" s="3"/>
      <c r="WVU223" s="3"/>
      <c r="WVV223" s="3"/>
      <c r="WVW223" s="3"/>
      <c r="WVX223" s="3"/>
      <c r="WVY223" s="3"/>
      <c r="WVZ223" s="3"/>
      <c r="WWA223" s="3"/>
      <c r="WWB223" s="3"/>
      <c r="WWC223" s="3"/>
      <c r="WWD223" s="3"/>
      <c r="WWE223" s="3"/>
      <c r="WWF223" s="3"/>
      <c r="WWG223" s="3"/>
      <c r="WWH223" s="3"/>
      <c r="WWI223" s="3"/>
      <c r="WWJ223" s="3"/>
      <c r="WWK223" s="3"/>
      <c r="WWL223" s="3"/>
      <c r="WWM223" s="3"/>
      <c r="WWN223" s="3"/>
      <c r="WWO223" s="3"/>
      <c r="WWP223" s="3"/>
      <c r="WWQ223" s="3"/>
      <c r="WWR223" s="3"/>
      <c r="WWS223" s="3"/>
      <c r="WWT223" s="3"/>
      <c r="WWU223" s="3"/>
      <c r="WWV223" s="3"/>
      <c r="WWW223" s="3"/>
      <c r="WWX223" s="3"/>
      <c r="WWY223" s="3"/>
      <c r="WWZ223" s="3"/>
      <c r="WXA223" s="3"/>
      <c r="WXB223" s="3"/>
      <c r="WXC223" s="3"/>
      <c r="WXD223" s="3"/>
      <c r="WXE223" s="3"/>
      <c r="WXF223" s="3"/>
      <c r="WXG223" s="3"/>
      <c r="WXH223" s="3"/>
      <c r="WXI223" s="3"/>
      <c r="WXJ223" s="3"/>
      <c r="WXK223" s="3"/>
      <c r="WXL223" s="3"/>
      <c r="WXM223" s="3"/>
      <c r="WXN223" s="3"/>
      <c r="WXO223" s="3"/>
      <c r="WXP223" s="3"/>
      <c r="WXQ223" s="3"/>
      <c r="WXR223" s="3"/>
      <c r="WXS223" s="3"/>
      <c r="WXT223" s="3"/>
      <c r="WXU223" s="3"/>
      <c r="WXV223" s="3"/>
      <c r="WXW223" s="3"/>
      <c r="WXX223" s="3"/>
      <c r="WXY223" s="3"/>
      <c r="WXZ223" s="3"/>
      <c r="WYA223" s="3"/>
      <c r="WYB223" s="3"/>
      <c r="WYC223" s="3"/>
    </row>
    <row r="224" spans="1:16201" ht="34.5" customHeight="1" x14ac:dyDescent="0.3">
      <c r="A224" s="122"/>
      <c r="B224" s="123"/>
      <c r="C224" s="125"/>
      <c r="D224" s="13" t="s">
        <v>10</v>
      </c>
      <c r="E224" s="11">
        <f t="shared" si="58"/>
        <v>0</v>
      </c>
      <c r="F224" s="121">
        <f>F226</f>
        <v>0</v>
      </c>
      <c r="G224" s="121"/>
      <c r="H224" s="121"/>
      <c r="I224" s="121"/>
      <c r="J224" s="121"/>
      <c r="K224" s="11">
        <f>K226</f>
        <v>0</v>
      </c>
      <c r="L224" s="11">
        <f t="shared" ref="L224:M224" si="59">L226</f>
        <v>0</v>
      </c>
      <c r="M224" s="11">
        <f t="shared" si="59"/>
        <v>0</v>
      </c>
      <c r="N224" s="11">
        <v>0</v>
      </c>
      <c r="O224" s="125"/>
    </row>
    <row r="225" spans="1:15" ht="38.25" customHeight="1" x14ac:dyDescent="0.3">
      <c r="A225" s="122"/>
      <c r="B225" s="123"/>
      <c r="C225" s="125"/>
      <c r="D225" s="13" t="s">
        <v>18</v>
      </c>
      <c r="E225" s="11">
        <f t="shared" si="58"/>
        <v>0</v>
      </c>
      <c r="F225" s="121">
        <f>F227</f>
        <v>0</v>
      </c>
      <c r="G225" s="121"/>
      <c r="H225" s="121"/>
      <c r="I225" s="121"/>
      <c r="J225" s="121"/>
      <c r="K225" s="11">
        <f>K227</f>
        <v>0</v>
      </c>
      <c r="L225" s="11">
        <f t="shared" ref="L225:M225" si="60">L227</f>
        <v>0</v>
      </c>
      <c r="M225" s="11">
        <f t="shared" si="60"/>
        <v>0</v>
      </c>
      <c r="N225" s="11">
        <v>0</v>
      </c>
      <c r="O225" s="125"/>
    </row>
    <row r="226" spans="1:15" ht="27" customHeight="1" x14ac:dyDescent="0.3">
      <c r="A226" s="124" t="s">
        <v>50</v>
      </c>
      <c r="B226" s="123" t="s">
        <v>37</v>
      </c>
      <c r="C226" s="122" t="s">
        <v>365</v>
      </c>
      <c r="D226" s="13" t="s">
        <v>14</v>
      </c>
      <c r="E226" s="11">
        <f t="shared" ref="E226:E228" si="61">F226+K226+L226+M226+N226</f>
        <v>0</v>
      </c>
      <c r="F226" s="126">
        <v>0</v>
      </c>
      <c r="G226" s="127"/>
      <c r="H226" s="127"/>
      <c r="I226" s="127"/>
      <c r="J226" s="128"/>
      <c r="K226" s="11">
        <v>0</v>
      </c>
      <c r="L226" s="11">
        <v>0</v>
      </c>
      <c r="M226" s="12">
        <v>0</v>
      </c>
      <c r="N226" s="11">
        <v>0</v>
      </c>
      <c r="O226" s="125" t="s">
        <v>430</v>
      </c>
    </row>
    <row r="227" spans="1:15" ht="35.25" customHeight="1" x14ac:dyDescent="0.3">
      <c r="A227" s="124"/>
      <c r="B227" s="123"/>
      <c r="C227" s="122"/>
      <c r="D227" s="13" t="s">
        <v>10</v>
      </c>
      <c r="E227" s="11">
        <f t="shared" si="61"/>
        <v>0</v>
      </c>
      <c r="F227" s="126">
        <v>0</v>
      </c>
      <c r="G227" s="127"/>
      <c r="H227" s="127"/>
      <c r="I227" s="127"/>
      <c r="J227" s="128"/>
      <c r="K227" s="11">
        <v>0</v>
      </c>
      <c r="L227" s="11">
        <v>0</v>
      </c>
      <c r="M227" s="12">
        <v>0</v>
      </c>
      <c r="N227" s="11">
        <v>0</v>
      </c>
      <c r="O227" s="125"/>
    </row>
    <row r="228" spans="1:15" ht="35.25" customHeight="1" x14ac:dyDescent="0.3">
      <c r="A228" s="124"/>
      <c r="B228" s="123"/>
      <c r="C228" s="122"/>
      <c r="D228" s="13" t="s">
        <v>18</v>
      </c>
      <c r="E228" s="11">
        <f t="shared" si="61"/>
        <v>0</v>
      </c>
      <c r="F228" s="126">
        <v>0</v>
      </c>
      <c r="G228" s="127"/>
      <c r="H228" s="127"/>
      <c r="I228" s="127"/>
      <c r="J228" s="128"/>
      <c r="K228" s="11">
        <v>0</v>
      </c>
      <c r="L228" s="11">
        <v>0</v>
      </c>
      <c r="M228" s="12">
        <v>0</v>
      </c>
      <c r="N228" s="11">
        <v>0</v>
      </c>
      <c r="O228" s="125"/>
    </row>
    <row r="229" spans="1:15" ht="23.25" customHeight="1" x14ac:dyDescent="0.3">
      <c r="A229" s="124"/>
      <c r="B229" s="123" t="s">
        <v>204</v>
      </c>
      <c r="C229" s="129" t="s">
        <v>83</v>
      </c>
      <c r="D229" s="129" t="s">
        <v>83</v>
      </c>
      <c r="E229" s="121" t="s">
        <v>84</v>
      </c>
      <c r="F229" s="120" t="s">
        <v>361</v>
      </c>
      <c r="G229" s="126" t="s">
        <v>215</v>
      </c>
      <c r="H229" s="127"/>
      <c r="I229" s="127"/>
      <c r="J229" s="128"/>
      <c r="K229" s="121" t="s">
        <v>87</v>
      </c>
      <c r="L229" s="130" t="s">
        <v>362</v>
      </c>
      <c r="M229" s="120" t="s">
        <v>364</v>
      </c>
      <c r="N229" s="118" t="s">
        <v>363</v>
      </c>
      <c r="O229" s="125"/>
    </row>
    <row r="230" spans="1:15" ht="23.25" customHeight="1" x14ac:dyDescent="0.3">
      <c r="A230" s="124"/>
      <c r="B230" s="123"/>
      <c r="C230" s="129"/>
      <c r="D230" s="129"/>
      <c r="E230" s="121"/>
      <c r="F230" s="121"/>
      <c r="G230" s="19" t="s">
        <v>210</v>
      </c>
      <c r="H230" s="19" t="s">
        <v>211</v>
      </c>
      <c r="I230" s="19" t="s">
        <v>212</v>
      </c>
      <c r="J230" s="19" t="s">
        <v>213</v>
      </c>
      <c r="K230" s="121"/>
      <c r="L230" s="119"/>
      <c r="M230" s="121"/>
      <c r="N230" s="119"/>
      <c r="O230" s="125"/>
    </row>
    <row r="231" spans="1:15" ht="29.25" customHeight="1" x14ac:dyDescent="0.3">
      <c r="A231" s="124"/>
      <c r="B231" s="123"/>
      <c r="C231" s="129"/>
      <c r="D231" s="129"/>
      <c r="E231" s="15">
        <f>F231+K231+L231+M231+N231</f>
        <v>0</v>
      </c>
      <c r="F231" s="15">
        <v>0</v>
      </c>
      <c r="G231" s="15">
        <v>0</v>
      </c>
      <c r="H231" s="15">
        <v>0</v>
      </c>
      <c r="I231" s="15">
        <v>0</v>
      </c>
      <c r="J231" s="15">
        <v>0</v>
      </c>
      <c r="K231" s="15">
        <v>0</v>
      </c>
      <c r="L231" s="15">
        <v>0</v>
      </c>
      <c r="M231" s="15">
        <v>0</v>
      </c>
      <c r="N231" s="15">
        <v>0</v>
      </c>
      <c r="O231" s="125"/>
    </row>
    <row r="232" spans="1:15" ht="35.25" customHeight="1" x14ac:dyDescent="0.3">
      <c r="A232" s="122" t="s">
        <v>135</v>
      </c>
      <c r="B232" s="123" t="s">
        <v>373</v>
      </c>
      <c r="C232" s="125" t="s">
        <v>365</v>
      </c>
      <c r="D232" s="13" t="s">
        <v>8</v>
      </c>
      <c r="E232" s="20">
        <f t="shared" ref="E232:E235" si="62">F232+K232+L232+M232+N232</f>
        <v>50000</v>
      </c>
      <c r="F232" s="120">
        <f>F233+F234</f>
        <v>10000</v>
      </c>
      <c r="G232" s="120"/>
      <c r="H232" s="120"/>
      <c r="I232" s="120"/>
      <c r="J232" s="120"/>
      <c r="K232" s="20">
        <f t="shared" ref="K232:N232" si="63">K233+K234</f>
        <v>10000</v>
      </c>
      <c r="L232" s="20">
        <f t="shared" si="63"/>
        <v>10000</v>
      </c>
      <c r="M232" s="20">
        <f t="shared" si="63"/>
        <v>10000</v>
      </c>
      <c r="N232" s="20">
        <f t="shared" si="63"/>
        <v>10000</v>
      </c>
      <c r="O232" s="125"/>
    </row>
    <row r="233" spans="1:15" ht="36" customHeight="1" x14ac:dyDescent="0.3">
      <c r="A233" s="122"/>
      <c r="B233" s="123"/>
      <c r="C233" s="125"/>
      <c r="D233" s="13" t="s">
        <v>10</v>
      </c>
      <c r="E233" s="20">
        <f t="shared" si="62"/>
        <v>0</v>
      </c>
      <c r="F233" s="120">
        <v>0</v>
      </c>
      <c r="G233" s="120"/>
      <c r="H233" s="120"/>
      <c r="I233" s="120"/>
      <c r="J233" s="120"/>
      <c r="K233" s="20">
        <v>0</v>
      </c>
      <c r="L233" s="20">
        <v>0</v>
      </c>
      <c r="M233" s="20">
        <v>0</v>
      </c>
      <c r="N233" s="20">
        <v>0</v>
      </c>
      <c r="O233" s="125"/>
    </row>
    <row r="234" spans="1:15" ht="46.5" customHeight="1" x14ac:dyDescent="0.3">
      <c r="A234" s="122"/>
      <c r="B234" s="123"/>
      <c r="C234" s="125"/>
      <c r="D234" s="13" t="s">
        <v>18</v>
      </c>
      <c r="E234" s="20">
        <f t="shared" si="62"/>
        <v>50000</v>
      </c>
      <c r="F234" s="120">
        <f>F235+F245+F249</f>
        <v>10000</v>
      </c>
      <c r="G234" s="120"/>
      <c r="H234" s="120"/>
      <c r="I234" s="120"/>
      <c r="J234" s="120"/>
      <c r="K234" s="20">
        <f>K235+K245+K249</f>
        <v>10000</v>
      </c>
      <c r="L234" s="20">
        <f>L235+L245+L249</f>
        <v>10000</v>
      </c>
      <c r="M234" s="20">
        <f>M235+M245+M249</f>
        <v>10000</v>
      </c>
      <c r="N234" s="20">
        <f t="shared" ref="N234" si="64">N235+N245+N249</f>
        <v>10000</v>
      </c>
      <c r="O234" s="125"/>
    </row>
    <row r="235" spans="1:15" ht="89.25" customHeight="1" x14ac:dyDescent="0.3">
      <c r="A235" s="124" t="s">
        <v>223</v>
      </c>
      <c r="B235" s="13" t="s">
        <v>440</v>
      </c>
      <c r="C235" s="23" t="s">
        <v>365</v>
      </c>
      <c r="D235" s="13" t="s">
        <v>18</v>
      </c>
      <c r="E235" s="20">
        <f t="shared" si="62"/>
        <v>28500</v>
      </c>
      <c r="F235" s="120">
        <f>5000+3500</f>
        <v>8500</v>
      </c>
      <c r="G235" s="120"/>
      <c r="H235" s="120"/>
      <c r="I235" s="120"/>
      <c r="J235" s="120"/>
      <c r="K235" s="20">
        <v>5000</v>
      </c>
      <c r="L235" s="20">
        <v>5000</v>
      </c>
      <c r="M235" s="20">
        <v>5000</v>
      </c>
      <c r="N235" s="20">
        <v>5000</v>
      </c>
      <c r="O235" s="125" t="s">
        <v>17</v>
      </c>
    </row>
    <row r="236" spans="1:15" ht="21" customHeight="1" x14ac:dyDescent="0.3">
      <c r="A236" s="124"/>
      <c r="B236" s="123" t="s">
        <v>100</v>
      </c>
      <c r="C236" s="129" t="s">
        <v>83</v>
      </c>
      <c r="D236" s="129" t="s">
        <v>83</v>
      </c>
      <c r="E236" s="121" t="s">
        <v>84</v>
      </c>
      <c r="F236" s="120" t="s">
        <v>361</v>
      </c>
      <c r="G236" s="121" t="s">
        <v>215</v>
      </c>
      <c r="H236" s="121"/>
      <c r="I236" s="121"/>
      <c r="J236" s="121"/>
      <c r="K236" s="121" t="s">
        <v>87</v>
      </c>
      <c r="L236" s="120" t="s">
        <v>362</v>
      </c>
      <c r="M236" s="120" t="s">
        <v>364</v>
      </c>
      <c r="N236" s="121" t="s">
        <v>363</v>
      </c>
      <c r="O236" s="125"/>
    </row>
    <row r="237" spans="1:15" ht="21" customHeight="1" x14ac:dyDescent="0.3">
      <c r="A237" s="124"/>
      <c r="B237" s="123"/>
      <c r="C237" s="129"/>
      <c r="D237" s="129"/>
      <c r="E237" s="121"/>
      <c r="F237" s="121"/>
      <c r="G237" s="14" t="s">
        <v>210</v>
      </c>
      <c r="H237" s="14" t="s">
        <v>211</v>
      </c>
      <c r="I237" s="14" t="s">
        <v>212</v>
      </c>
      <c r="J237" s="14" t="s">
        <v>213</v>
      </c>
      <c r="K237" s="121"/>
      <c r="L237" s="121"/>
      <c r="M237" s="121"/>
      <c r="N237" s="121"/>
      <c r="O237" s="125"/>
    </row>
    <row r="238" spans="1:15" ht="21.75" customHeight="1" x14ac:dyDescent="0.3">
      <c r="A238" s="124"/>
      <c r="B238" s="123"/>
      <c r="C238" s="129"/>
      <c r="D238" s="129"/>
      <c r="E238" s="15">
        <v>1</v>
      </c>
      <c r="F238" s="15">
        <v>1</v>
      </c>
      <c r="G238" s="15">
        <v>0</v>
      </c>
      <c r="H238" s="15">
        <v>0</v>
      </c>
      <c r="I238" s="15">
        <v>0</v>
      </c>
      <c r="J238" s="15">
        <v>1</v>
      </c>
      <c r="K238" s="15">
        <v>1</v>
      </c>
      <c r="L238" s="15">
        <v>1</v>
      </c>
      <c r="M238" s="15">
        <v>1</v>
      </c>
      <c r="N238" s="15">
        <v>1</v>
      </c>
      <c r="O238" s="125"/>
    </row>
    <row r="239" spans="1:15" ht="34.5" customHeight="1" x14ac:dyDescent="0.3">
      <c r="A239" s="124" t="s">
        <v>224</v>
      </c>
      <c r="B239" s="123" t="s">
        <v>549</v>
      </c>
      <c r="C239" s="122" t="s">
        <v>365</v>
      </c>
      <c r="D239" s="13" t="s">
        <v>14</v>
      </c>
      <c r="E239" s="11">
        <f t="shared" ref="E239:E241" si="65">F239+K239+L239+M239+N239</f>
        <v>0</v>
      </c>
      <c r="F239" s="126">
        <v>0</v>
      </c>
      <c r="G239" s="127"/>
      <c r="H239" s="127"/>
      <c r="I239" s="127"/>
      <c r="J239" s="128"/>
      <c r="K239" s="11">
        <v>0</v>
      </c>
      <c r="L239" s="11">
        <v>0</v>
      </c>
      <c r="M239" s="12">
        <v>0</v>
      </c>
      <c r="N239" s="11">
        <v>0</v>
      </c>
      <c r="O239" s="125" t="s">
        <v>430</v>
      </c>
    </row>
    <row r="240" spans="1:15" ht="35.25" customHeight="1" x14ac:dyDescent="0.3">
      <c r="A240" s="124"/>
      <c r="B240" s="123"/>
      <c r="C240" s="122"/>
      <c r="D240" s="13" t="s">
        <v>10</v>
      </c>
      <c r="E240" s="11">
        <f t="shared" si="65"/>
        <v>0</v>
      </c>
      <c r="F240" s="126">
        <v>0</v>
      </c>
      <c r="G240" s="127"/>
      <c r="H240" s="127"/>
      <c r="I240" s="127"/>
      <c r="J240" s="128"/>
      <c r="K240" s="11">
        <v>0</v>
      </c>
      <c r="L240" s="11">
        <v>0</v>
      </c>
      <c r="M240" s="12">
        <v>0</v>
      </c>
      <c r="N240" s="11">
        <v>0</v>
      </c>
      <c r="O240" s="125"/>
    </row>
    <row r="241" spans="1:16" ht="35.25" customHeight="1" x14ac:dyDescent="0.3">
      <c r="A241" s="124"/>
      <c r="B241" s="123"/>
      <c r="C241" s="122"/>
      <c r="D241" s="13" t="s">
        <v>18</v>
      </c>
      <c r="E241" s="11">
        <f t="shared" si="65"/>
        <v>0</v>
      </c>
      <c r="F241" s="126">
        <v>0</v>
      </c>
      <c r="G241" s="127"/>
      <c r="H241" s="127"/>
      <c r="I241" s="127"/>
      <c r="J241" s="128"/>
      <c r="K241" s="11">
        <v>0</v>
      </c>
      <c r="L241" s="11">
        <v>0</v>
      </c>
      <c r="M241" s="12">
        <v>0</v>
      </c>
      <c r="N241" s="11">
        <v>0</v>
      </c>
      <c r="O241" s="125"/>
    </row>
    <row r="242" spans="1:16" ht="23.25" customHeight="1" x14ac:dyDescent="0.3">
      <c r="A242" s="124"/>
      <c r="B242" s="123" t="s">
        <v>550</v>
      </c>
      <c r="C242" s="129" t="s">
        <v>83</v>
      </c>
      <c r="D242" s="129" t="s">
        <v>83</v>
      </c>
      <c r="E242" s="121" t="s">
        <v>84</v>
      </c>
      <c r="F242" s="120" t="s">
        <v>361</v>
      </c>
      <c r="G242" s="126" t="s">
        <v>215</v>
      </c>
      <c r="H242" s="127"/>
      <c r="I242" s="127"/>
      <c r="J242" s="128"/>
      <c r="K242" s="121" t="s">
        <v>87</v>
      </c>
      <c r="L242" s="130" t="s">
        <v>362</v>
      </c>
      <c r="M242" s="120" t="s">
        <v>364</v>
      </c>
      <c r="N242" s="118" t="s">
        <v>363</v>
      </c>
      <c r="O242" s="125"/>
    </row>
    <row r="243" spans="1:16" ht="23.25" customHeight="1" x14ac:dyDescent="0.3">
      <c r="A243" s="124"/>
      <c r="B243" s="123"/>
      <c r="C243" s="129"/>
      <c r="D243" s="129"/>
      <c r="E243" s="121"/>
      <c r="F243" s="121"/>
      <c r="G243" s="19" t="s">
        <v>210</v>
      </c>
      <c r="H243" s="19" t="s">
        <v>211</v>
      </c>
      <c r="I243" s="19" t="s">
        <v>212</v>
      </c>
      <c r="J243" s="19" t="s">
        <v>213</v>
      </c>
      <c r="K243" s="121"/>
      <c r="L243" s="119"/>
      <c r="M243" s="121"/>
      <c r="N243" s="119"/>
      <c r="O243" s="125"/>
    </row>
    <row r="244" spans="1:16" ht="29.25" customHeight="1" x14ac:dyDescent="0.3">
      <c r="A244" s="124"/>
      <c r="B244" s="123"/>
      <c r="C244" s="129"/>
      <c r="D244" s="129"/>
      <c r="E244" s="15">
        <f>F244+K244+L244+M244+N244</f>
        <v>0</v>
      </c>
      <c r="F244" s="15">
        <v>0</v>
      </c>
      <c r="G244" s="15">
        <v>0</v>
      </c>
      <c r="H244" s="15">
        <v>0</v>
      </c>
      <c r="I244" s="15">
        <v>0</v>
      </c>
      <c r="J244" s="15">
        <v>0</v>
      </c>
      <c r="K244" s="15">
        <v>0</v>
      </c>
      <c r="L244" s="15">
        <v>0</v>
      </c>
      <c r="M244" s="15">
        <v>0</v>
      </c>
      <c r="N244" s="15">
        <v>0</v>
      </c>
      <c r="O244" s="125"/>
    </row>
    <row r="245" spans="1:16" ht="78.75" customHeight="1" x14ac:dyDescent="0.3">
      <c r="A245" s="124" t="s">
        <v>225</v>
      </c>
      <c r="B245" s="13" t="s">
        <v>334</v>
      </c>
      <c r="C245" s="23" t="s">
        <v>365</v>
      </c>
      <c r="D245" s="13" t="s">
        <v>18</v>
      </c>
      <c r="E245" s="20">
        <f>F245+K245+L245+M245+N245</f>
        <v>0</v>
      </c>
      <c r="F245" s="135">
        <v>0</v>
      </c>
      <c r="G245" s="136"/>
      <c r="H245" s="136"/>
      <c r="I245" s="136"/>
      <c r="J245" s="137"/>
      <c r="K245" s="20">
        <v>0</v>
      </c>
      <c r="L245" s="20">
        <v>0</v>
      </c>
      <c r="M245" s="21">
        <v>0</v>
      </c>
      <c r="N245" s="20">
        <v>0</v>
      </c>
      <c r="O245" s="125" t="s">
        <v>29</v>
      </c>
    </row>
    <row r="246" spans="1:16" ht="23.25" customHeight="1" x14ac:dyDescent="0.3">
      <c r="A246" s="124"/>
      <c r="B246" s="123" t="s">
        <v>102</v>
      </c>
      <c r="C246" s="145" t="s">
        <v>83</v>
      </c>
      <c r="D246" s="129" t="s">
        <v>83</v>
      </c>
      <c r="E246" s="121" t="s">
        <v>84</v>
      </c>
      <c r="F246" s="120" t="s">
        <v>361</v>
      </c>
      <c r="G246" s="126" t="s">
        <v>215</v>
      </c>
      <c r="H246" s="127"/>
      <c r="I246" s="127"/>
      <c r="J246" s="128"/>
      <c r="K246" s="121" t="s">
        <v>87</v>
      </c>
      <c r="L246" s="130" t="s">
        <v>362</v>
      </c>
      <c r="M246" s="120" t="s">
        <v>364</v>
      </c>
      <c r="N246" s="118" t="s">
        <v>363</v>
      </c>
      <c r="O246" s="125"/>
    </row>
    <row r="247" spans="1:16" ht="23.25" customHeight="1" x14ac:dyDescent="0.3">
      <c r="A247" s="124"/>
      <c r="B247" s="123"/>
      <c r="C247" s="146"/>
      <c r="D247" s="129"/>
      <c r="E247" s="121"/>
      <c r="F247" s="121"/>
      <c r="G247" s="11" t="s">
        <v>210</v>
      </c>
      <c r="H247" s="11" t="s">
        <v>211</v>
      </c>
      <c r="I247" s="11" t="s">
        <v>212</v>
      </c>
      <c r="J247" s="11" t="s">
        <v>213</v>
      </c>
      <c r="K247" s="121"/>
      <c r="L247" s="119"/>
      <c r="M247" s="121"/>
      <c r="N247" s="119"/>
      <c r="O247" s="125"/>
      <c r="P247" s="24"/>
    </row>
    <row r="248" spans="1:16" ht="32.25" customHeight="1" x14ac:dyDescent="0.3">
      <c r="A248" s="124"/>
      <c r="B248" s="123"/>
      <c r="C248" s="147"/>
      <c r="D248" s="129"/>
      <c r="E248" s="15">
        <v>1</v>
      </c>
      <c r="F248" s="15">
        <v>1</v>
      </c>
      <c r="G248" s="15">
        <v>0</v>
      </c>
      <c r="H248" s="15">
        <v>0</v>
      </c>
      <c r="I248" s="15">
        <v>0</v>
      </c>
      <c r="J248" s="15">
        <v>1</v>
      </c>
      <c r="K248" s="15">
        <v>1</v>
      </c>
      <c r="L248" s="15">
        <v>1</v>
      </c>
      <c r="M248" s="15">
        <v>1</v>
      </c>
      <c r="N248" s="15">
        <v>1</v>
      </c>
      <c r="O248" s="125"/>
      <c r="P248" s="25"/>
    </row>
    <row r="249" spans="1:16" ht="98.25" customHeight="1" x14ac:dyDescent="0.3">
      <c r="A249" s="124" t="s">
        <v>371</v>
      </c>
      <c r="B249" s="13" t="s">
        <v>439</v>
      </c>
      <c r="C249" s="23" t="s">
        <v>365</v>
      </c>
      <c r="D249" s="13" t="s">
        <v>18</v>
      </c>
      <c r="E249" s="20">
        <f>F249+K249+L249+M249+N249</f>
        <v>21500</v>
      </c>
      <c r="F249" s="120">
        <f>5000-3500</f>
        <v>1500</v>
      </c>
      <c r="G249" s="120"/>
      <c r="H249" s="120"/>
      <c r="I249" s="120"/>
      <c r="J249" s="120"/>
      <c r="K249" s="20">
        <v>5000</v>
      </c>
      <c r="L249" s="20">
        <v>5000</v>
      </c>
      <c r="M249" s="20">
        <v>5000</v>
      </c>
      <c r="N249" s="20">
        <v>5000</v>
      </c>
      <c r="O249" s="125" t="s">
        <v>29</v>
      </c>
    </row>
    <row r="250" spans="1:16" ht="20.25" customHeight="1" x14ac:dyDescent="0.3">
      <c r="A250" s="124"/>
      <c r="B250" s="123" t="s">
        <v>101</v>
      </c>
      <c r="C250" s="129" t="s">
        <v>83</v>
      </c>
      <c r="D250" s="129" t="s">
        <v>83</v>
      </c>
      <c r="E250" s="121" t="s">
        <v>84</v>
      </c>
      <c r="F250" s="120" t="s">
        <v>361</v>
      </c>
      <c r="G250" s="121" t="s">
        <v>215</v>
      </c>
      <c r="H250" s="121"/>
      <c r="I250" s="121"/>
      <c r="J250" s="121"/>
      <c r="K250" s="121" t="s">
        <v>87</v>
      </c>
      <c r="L250" s="120" t="s">
        <v>362</v>
      </c>
      <c r="M250" s="120" t="s">
        <v>364</v>
      </c>
      <c r="N250" s="121" t="s">
        <v>363</v>
      </c>
      <c r="O250" s="125"/>
    </row>
    <row r="251" spans="1:16" ht="24" customHeight="1" x14ac:dyDescent="0.3">
      <c r="A251" s="124"/>
      <c r="B251" s="123"/>
      <c r="C251" s="129"/>
      <c r="D251" s="129"/>
      <c r="E251" s="121"/>
      <c r="F251" s="121"/>
      <c r="G251" s="11" t="s">
        <v>210</v>
      </c>
      <c r="H251" s="11" t="s">
        <v>211</v>
      </c>
      <c r="I251" s="11" t="s">
        <v>212</v>
      </c>
      <c r="J251" s="11" t="s">
        <v>213</v>
      </c>
      <c r="K251" s="121"/>
      <c r="L251" s="121"/>
      <c r="M251" s="121"/>
      <c r="N251" s="121"/>
      <c r="O251" s="125"/>
    </row>
    <row r="252" spans="1:16" ht="37.5" customHeight="1" x14ac:dyDescent="0.3">
      <c r="A252" s="124"/>
      <c r="B252" s="123"/>
      <c r="C252" s="129"/>
      <c r="D252" s="129"/>
      <c r="E252" s="15">
        <v>1</v>
      </c>
      <c r="F252" s="15">
        <v>1</v>
      </c>
      <c r="G252" s="15">
        <v>0</v>
      </c>
      <c r="H252" s="15">
        <v>0</v>
      </c>
      <c r="I252" s="15">
        <v>0</v>
      </c>
      <c r="J252" s="15">
        <v>1</v>
      </c>
      <c r="K252" s="15">
        <v>1</v>
      </c>
      <c r="L252" s="15">
        <v>1</v>
      </c>
      <c r="M252" s="15">
        <v>1</v>
      </c>
      <c r="N252" s="15">
        <v>1</v>
      </c>
      <c r="O252" s="125"/>
      <c r="P252" s="25"/>
    </row>
    <row r="253" spans="1:16" ht="24.75" customHeight="1" x14ac:dyDescent="0.3">
      <c r="A253" s="122" t="s">
        <v>548</v>
      </c>
      <c r="B253" s="123" t="s">
        <v>369</v>
      </c>
      <c r="C253" s="125" t="s">
        <v>365</v>
      </c>
      <c r="D253" s="13" t="s">
        <v>14</v>
      </c>
      <c r="E253" s="11">
        <f t="shared" ref="E253:E256" si="66">F253+K253+L253+M253+N253</f>
        <v>0</v>
      </c>
      <c r="F253" s="121">
        <v>0</v>
      </c>
      <c r="G253" s="121"/>
      <c r="H253" s="121"/>
      <c r="I253" s="121"/>
      <c r="J253" s="121"/>
      <c r="K253" s="11">
        <v>0</v>
      </c>
      <c r="L253" s="11">
        <v>0</v>
      </c>
      <c r="M253" s="11">
        <v>0</v>
      </c>
      <c r="N253" s="11">
        <v>0</v>
      </c>
      <c r="O253" s="125" t="s">
        <v>430</v>
      </c>
    </row>
    <row r="254" spans="1:16" ht="36.75" customHeight="1" x14ac:dyDescent="0.3">
      <c r="A254" s="122"/>
      <c r="B254" s="123"/>
      <c r="C254" s="125"/>
      <c r="D254" s="13" t="s">
        <v>10</v>
      </c>
      <c r="E254" s="11">
        <f t="shared" si="66"/>
        <v>0</v>
      </c>
      <c r="F254" s="121">
        <v>0</v>
      </c>
      <c r="G254" s="121"/>
      <c r="H254" s="121"/>
      <c r="I254" s="121"/>
      <c r="J254" s="121"/>
      <c r="K254" s="11">
        <v>0</v>
      </c>
      <c r="L254" s="11">
        <v>0</v>
      </c>
      <c r="M254" s="11">
        <v>0</v>
      </c>
      <c r="N254" s="11">
        <v>0</v>
      </c>
      <c r="O254" s="125"/>
    </row>
    <row r="255" spans="1:16" ht="37.5" customHeight="1" x14ac:dyDescent="0.3">
      <c r="A255" s="122"/>
      <c r="B255" s="123"/>
      <c r="C255" s="125"/>
      <c r="D255" s="13" t="s">
        <v>18</v>
      </c>
      <c r="E255" s="20">
        <f t="shared" si="66"/>
        <v>0</v>
      </c>
      <c r="F255" s="120">
        <v>0</v>
      </c>
      <c r="G255" s="120"/>
      <c r="H255" s="120"/>
      <c r="I255" s="120"/>
      <c r="J255" s="120"/>
      <c r="K255" s="20">
        <v>0</v>
      </c>
      <c r="L255" s="20">
        <v>0</v>
      </c>
      <c r="M255" s="20">
        <v>0</v>
      </c>
      <c r="N255" s="20">
        <v>0</v>
      </c>
      <c r="O255" s="125"/>
      <c r="P255" s="26"/>
    </row>
    <row r="256" spans="1:16" ht="30" customHeight="1" x14ac:dyDescent="0.3">
      <c r="A256" s="122"/>
      <c r="B256" s="123"/>
      <c r="C256" s="125"/>
      <c r="D256" s="13" t="s">
        <v>12</v>
      </c>
      <c r="E256" s="20">
        <f t="shared" si="66"/>
        <v>0</v>
      </c>
      <c r="F256" s="120">
        <v>0</v>
      </c>
      <c r="G256" s="120"/>
      <c r="H256" s="120"/>
      <c r="I256" s="120"/>
      <c r="J256" s="120"/>
      <c r="K256" s="20">
        <v>0</v>
      </c>
      <c r="L256" s="20">
        <v>0</v>
      </c>
      <c r="M256" s="20">
        <v>0</v>
      </c>
      <c r="N256" s="20">
        <v>0</v>
      </c>
      <c r="O256" s="125"/>
      <c r="P256" s="26"/>
    </row>
    <row r="257" spans="1:16" ht="27.6" customHeight="1" x14ac:dyDescent="0.3">
      <c r="A257" s="122"/>
      <c r="B257" s="123" t="s">
        <v>370</v>
      </c>
      <c r="C257" s="129" t="s">
        <v>83</v>
      </c>
      <c r="D257" s="129" t="s">
        <v>83</v>
      </c>
      <c r="E257" s="121" t="s">
        <v>84</v>
      </c>
      <c r="F257" s="120" t="s">
        <v>361</v>
      </c>
      <c r="G257" s="121" t="s">
        <v>215</v>
      </c>
      <c r="H257" s="121"/>
      <c r="I257" s="121"/>
      <c r="J257" s="121"/>
      <c r="K257" s="121" t="s">
        <v>87</v>
      </c>
      <c r="L257" s="120" t="s">
        <v>362</v>
      </c>
      <c r="M257" s="120" t="s">
        <v>364</v>
      </c>
      <c r="N257" s="121" t="s">
        <v>363</v>
      </c>
      <c r="O257" s="125"/>
    </row>
    <row r="258" spans="1:16" ht="22.9" customHeight="1" x14ac:dyDescent="0.3">
      <c r="A258" s="122"/>
      <c r="B258" s="123"/>
      <c r="C258" s="129"/>
      <c r="D258" s="129"/>
      <c r="E258" s="121"/>
      <c r="F258" s="121"/>
      <c r="G258" s="11" t="s">
        <v>210</v>
      </c>
      <c r="H258" s="11" t="s">
        <v>211</v>
      </c>
      <c r="I258" s="11" t="s">
        <v>212</v>
      </c>
      <c r="J258" s="11" t="s">
        <v>213</v>
      </c>
      <c r="K258" s="121"/>
      <c r="L258" s="121"/>
      <c r="M258" s="121"/>
      <c r="N258" s="121"/>
      <c r="O258" s="125"/>
    </row>
    <row r="259" spans="1:16" ht="30" customHeight="1" x14ac:dyDescent="0.3">
      <c r="A259" s="122"/>
      <c r="B259" s="123"/>
      <c r="C259" s="129"/>
      <c r="D259" s="129"/>
      <c r="E259" s="15">
        <f>F259+K259+L259+M259+N259</f>
        <v>0</v>
      </c>
      <c r="F259" s="15">
        <v>0</v>
      </c>
      <c r="G259" s="15">
        <v>0</v>
      </c>
      <c r="H259" s="15">
        <v>0</v>
      </c>
      <c r="I259" s="15">
        <v>0</v>
      </c>
      <c r="J259" s="15">
        <v>0</v>
      </c>
      <c r="K259" s="15">
        <v>0</v>
      </c>
      <c r="L259" s="15">
        <v>0</v>
      </c>
      <c r="M259" s="15">
        <v>0</v>
      </c>
      <c r="N259" s="15">
        <v>0</v>
      </c>
      <c r="O259" s="125"/>
    </row>
    <row r="260" spans="1:16" ht="23.25" customHeight="1" x14ac:dyDescent="0.3">
      <c r="A260" s="122" t="s">
        <v>322</v>
      </c>
      <c r="B260" s="123" t="s">
        <v>441</v>
      </c>
      <c r="C260" s="122" t="s">
        <v>365</v>
      </c>
      <c r="D260" s="13" t="s">
        <v>14</v>
      </c>
      <c r="E260" s="14">
        <f t="shared" ref="E260:E269" si="67">F260+K260+L260+M260+N260</f>
        <v>0</v>
      </c>
      <c r="F260" s="121">
        <f>SUM(F262:F264)</f>
        <v>0</v>
      </c>
      <c r="G260" s="121"/>
      <c r="H260" s="121"/>
      <c r="I260" s="121"/>
      <c r="J260" s="121"/>
      <c r="K260" s="14">
        <f>SUM(K262:K264)</f>
        <v>0</v>
      </c>
      <c r="L260" s="14">
        <f>SUM(L262:L264)</f>
        <v>0</v>
      </c>
      <c r="M260" s="14">
        <f>SUM(M262:M264)</f>
        <v>0</v>
      </c>
      <c r="N260" s="14">
        <f>SUM(N263:N264)</f>
        <v>0</v>
      </c>
      <c r="O260" s="125"/>
    </row>
    <row r="261" spans="1:16" ht="23.25" customHeight="1" x14ac:dyDescent="0.3">
      <c r="A261" s="122"/>
      <c r="B261" s="123"/>
      <c r="C261" s="122"/>
      <c r="D261" s="13" t="s">
        <v>9</v>
      </c>
      <c r="E261" s="14">
        <f t="shared" si="67"/>
        <v>0</v>
      </c>
      <c r="F261" s="121">
        <v>0</v>
      </c>
      <c r="G261" s="121"/>
      <c r="H261" s="121"/>
      <c r="I261" s="121"/>
      <c r="J261" s="121"/>
      <c r="K261" s="14">
        <v>0</v>
      </c>
      <c r="L261" s="14">
        <v>0</v>
      </c>
      <c r="M261" s="14">
        <v>0</v>
      </c>
      <c r="N261" s="14">
        <v>0</v>
      </c>
      <c r="O261" s="125"/>
    </row>
    <row r="262" spans="1:16" ht="36" customHeight="1" x14ac:dyDescent="0.3">
      <c r="A262" s="122"/>
      <c r="B262" s="123"/>
      <c r="C262" s="122"/>
      <c r="D262" s="13" t="s">
        <v>10</v>
      </c>
      <c r="E262" s="14">
        <f t="shared" si="67"/>
        <v>0</v>
      </c>
      <c r="F262" s="121">
        <v>0</v>
      </c>
      <c r="G262" s="121"/>
      <c r="H262" s="121"/>
      <c r="I262" s="121"/>
      <c r="J262" s="121"/>
      <c r="K262" s="14">
        <v>0</v>
      </c>
      <c r="L262" s="14">
        <v>0</v>
      </c>
      <c r="M262" s="14">
        <v>0</v>
      </c>
      <c r="N262" s="14">
        <v>0</v>
      </c>
      <c r="O262" s="125"/>
    </row>
    <row r="263" spans="1:16" ht="35.25" customHeight="1" x14ac:dyDescent="0.3">
      <c r="A263" s="122"/>
      <c r="B263" s="123"/>
      <c r="C263" s="122"/>
      <c r="D263" s="13" t="s">
        <v>18</v>
      </c>
      <c r="E263" s="14">
        <f t="shared" si="67"/>
        <v>0</v>
      </c>
      <c r="F263" s="121">
        <f t="shared" ref="F263" si="68">F268</f>
        <v>0</v>
      </c>
      <c r="G263" s="121"/>
      <c r="H263" s="121"/>
      <c r="I263" s="121"/>
      <c r="J263" s="121"/>
      <c r="K263" s="14">
        <f>K268</f>
        <v>0</v>
      </c>
      <c r="L263" s="14">
        <f t="shared" ref="L263:M263" si="69">L268</f>
        <v>0</v>
      </c>
      <c r="M263" s="14">
        <f t="shared" si="69"/>
        <v>0</v>
      </c>
      <c r="N263" s="14">
        <f t="shared" ref="N263" si="70">N268</f>
        <v>0</v>
      </c>
      <c r="O263" s="200"/>
    </row>
    <row r="264" spans="1:16" ht="24.75" customHeight="1" x14ac:dyDescent="0.3">
      <c r="A264" s="122"/>
      <c r="B264" s="123"/>
      <c r="C264" s="122"/>
      <c r="D264" s="13" t="s">
        <v>12</v>
      </c>
      <c r="E264" s="14">
        <f t="shared" si="67"/>
        <v>0</v>
      </c>
      <c r="F264" s="121">
        <v>0</v>
      </c>
      <c r="G264" s="121"/>
      <c r="H264" s="121"/>
      <c r="I264" s="121"/>
      <c r="J264" s="121"/>
      <c r="K264" s="14">
        <v>0</v>
      </c>
      <c r="L264" s="14">
        <v>0</v>
      </c>
      <c r="M264" s="14">
        <v>0</v>
      </c>
      <c r="N264" s="14">
        <v>0</v>
      </c>
      <c r="O264" s="200"/>
    </row>
    <row r="265" spans="1:16" ht="24.75" customHeight="1" x14ac:dyDescent="0.3">
      <c r="A265" s="122" t="s">
        <v>324</v>
      </c>
      <c r="B265" s="123" t="s">
        <v>323</v>
      </c>
      <c r="C265" s="125" t="s">
        <v>365</v>
      </c>
      <c r="D265" s="13" t="s">
        <v>14</v>
      </c>
      <c r="E265" s="14">
        <f t="shared" si="67"/>
        <v>0</v>
      </c>
      <c r="F265" s="121">
        <v>0</v>
      </c>
      <c r="G265" s="121"/>
      <c r="H265" s="121"/>
      <c r="I265" s="121"/>
      <c r="J265" s="121"/>
      <c r="K265" s="14">
        <v>0</v>
      </c>
      <c r="L265" s="14">
        <v>0</v>
      </c>
      <c r="M265" s="14">
        <v>0</v>
      </c>
      <c r="N265" s="14">
        <v>0</v>
      </c>
      <c r="O265" s="125" t="s">
        <v>430</v>
      </c>
    </row>
    <row r="266" spans="1:16" ht="24.75" customHeight="1" x14ac:dyDescent="0.3">
      <c r="A266" s="122"/>
      <c r="B266" s="123"/>
      <c r="C266" s="125"/>
      <c r="D266" s="13" t="s">
        <v>9</v>
      </c>
      <c r="E266" s="14">
        <f t="shared" si="67"/>
        <v>0</v>
      </c>
      <c r="F266" s="121">
        <v>0</v>
      </c>
      <c r="G266" s="121"/>
      <c r="H266" s="121"/>
      <c r="I266" s="121"/>
      <c r="J266" s="121"/>
      <c r="K266" s="14">
        <v>0</v>
      </c>
      <c r="L266" s="14">
        <v>0</v>
      </c>
      <c r="M266" s="14">
        <v>0</v>
      </c>
      <c r="N266" s="14">
        <v>0</v>
      </c>
      <c r="O266" s="125"/>
    </row>
    <row r="267" spans="1:16" ht="36.75" customHeight="1" x14ac:dyDescent="0.3">
      <c r="A267" s="122"/>
      <c r="B267" s="123"/>
      <c r="C267" s="125"/>
      <c r="D267" s="13" t="s">
        <v>10</v>
      </c>
      <c r="E267" s="14">
        <f t="shared" si="67"/>
        <v>0</v>
      </c>
      <c r="F267" s="121">
        <v>0</v>
      </c>
      <c r="G267" s="121"/>
      <c r="H267" s="121"/>
      <c r="I267" s="121"/>
      <c r="J267" s="121"/>
      <c r="K267" s="14">
        <v>0</v>
      </c>
      <c r="L267" s="14">
        <v>0</v>
      </c>
      <c r="M267" s="14">
        <v>0</v>
      </c>
      <c r="N267" s="14">
        <v>0</v>
      </c>
      <c r="O267" s="125"/>
    </row>
    <row r="268" spans="1:16" ht="40.5" customHeight="1" x14ac:dyDescent="0.3">
      <c r="A268" s="122"/>
      <c r="B268" s="123"/>
      <c r="C268" s="125"/>
      <c r="D268" s="13" t="s">
        <v>18</v>
      </c>
      <c r="E268" s="20">
        <f t="shared" si="67"/>
        <v>0</v>
      </c>
      <c r="F268" s="120">
        <v>0</v>
      </c>
      <c r="G268" s="120"/>
      <c r="H268" s="120"/>
      <c r="I268" s="120"/>
      <c r="J268" s="120"/>
      <c r="K268" s="20">
        <v>0</v>
      </c>
      <c r="L268" s="20">
        <v>0</v>
      </c>
      <c r="M268" s="20">
        <v>0</v>
      </c>
      <c r="N268" s="20">
        <v>0</v>
      </c>
      <c r="O268" s="125"/>
      <c r="P268" s="26"/>
    </row>
    <row r="269" spans="1:16" ht="30" customHeight="1" x14ac:dyDescent="0.3">
      <c r="A269" s="122"/>
      <c r="B269" s="123"/>
      <c r="C269" s="125"/>
      <c r="D269" s="13" t="s">
        <v>12</v>
      </c>
      <c r="E269" s="20">
        <f t="shared" si="67"/>
        <v>0</v>
      </c>
      <c r="F269" s="120">
        <v>0</v>
      </c>
      <c r="G269" s="120"/>
      <c r="H269" s="120"/>
      <c r="I269" s="120"/>
      <c r="J269" s="120"/>
      <c r="K269" s="20">
        <v>0</v>
      </c>
      <c r="L269" s="20">
        <v>0</v>
      </c>
      <c r="M269" s="20">
        <v>0</v>
      </c>
      <c r="N269" s="20">
        <v>0</v>
      </c>
      <c r="O269" s="125"/>
      <c r="P269" s="26"/>
    </row>
    <row r="270" spans="1:16" ht="35.25" customHeight="1" x14ac:dyDescent="0.3">
      <c r="A270" s="122"/>
      <c r="B270" s="123" t="s">
        <v>330</v>
      </c>
      <c r="C270" s="129" t="s">
        <v>83</v>
      </c>
      <c r="D270" s="129" t="s">
        <v>83</v>
      </c>
      <c r="E270" s="121" t="s">
        <v>84</v>
      </c>
      <c r="F270" s="120" t="s">
        <v>361</v>
      </c>
      <c r="G270" s="121" t="s">
        <v>215</v>
      </c>
      <c r="H270" s="121"/>
      <c r="I270" s="121"/>
      <c r="J270" s="121"/>
      <c r="K270" s="121" t="s">
        <v>87</v>
      </c>
      <c r="L270" s="120" t="s">
        <v>362</v>
      </c>
      <c r="M270" s="120" t="s">
        <v>364</v>
      </c>
      <c r="N270" s="121" t="s">
        <v>363</v>
      </c>
      <c r="O270" s="125"/>
    </row>
    <row r="271" spans="1:16" ht="34.5" customHeight="1" x14ac:dyDescent="0.3">
      <c r="A271" s="122"/>
      <c r="B271" s="123"/>
      <c r="C271" s="129"/>
      <c r="D271" s="129"/>
      <c r="E271" s="121"/>
      <c r="F271" s="121"/>
      <c r="G271" s="14" t="s">
        <v>210</v>
      </c>
      <c r="H271" s="14" t="s">
        <v>211</v>
      </c>
      <c r="I271" s="14" t="s">
        <v>212</v>
      </c>
      <c r="J271" s="14" t="s">
        <v>213</v>
      </c>
      <c r="K271" s="121"/>
      <c r="L271" s="121"/>
      <c r="M271" s="121"/>
      <c r="N271" s="121"/>
      <c r="O271" s="125"/>
    </row>
    <row r="272" spans="1:16" ht="33" customHeight="1" x14ac:dyDescent="0.3">
      <c r="A272" s="122"/>
      <c r="B272" s="123"/>
      <c r="C272" s="129"/>
      <c r="D272" s="129"/>
      <c r="E272" s="15">
        <f>F272+K272+L272+M272+N272</f>
        <v>0</v>
      </c>
      <c r="F272" s="15">
        <v>0</v>
      </c>
      <c r="G272" s="15">
        <v>0</v>
      </c>
      <c r="H272" s="15">
        <v>0</v>
      </c>
      <c r="I272" s="15">
        <v>0</v>
      </c>
      <c r="J272" s="15">
        <v>0</v>
      </c>
      <c r="K272" s="15">
        <v>0</v>
      </c>
      <c r="L272" s="15">
        <v>0</v>
      </c>
      <c r="M272" s="15">
        <v>0</v>
      </c>
      <c r="N272" s="15">
        <v>0</v>
      </c>
      <c r="O272" s="125"/>
    </row>
    <row r="273" spans="1:16" ht="32.25" customHeight="1" x14ac:dyDescent="0.3">
      <c r="A273" s="122" t="s">
        <v>326</v>
      </c>
      <c r="B273" s="123" t="s">
        <v>325</v>
      </c>
      <c r="C273" s="125" t="s">
        <v>365</v>
      </c>
      <c r="D273" s="13" t="s">
        <v>14</v>
      </c>
      <c r="E273" s="11">
        <f t="shared" ref="E273:E277" si="71">F273+K273+L273+M273+N273</f>
        <v>0</v>
      </c>
      <c r="F273" s="120">
        <v>0</v>
      </c>
      <c r="G273" s="120"/>
      <c r="H273" s="120"/>
      <c r="I273" s="120"/>
      <c r="J273" s="120"/>
      <c r="K273" s="11">
        <v>0</v>
      </c>
      <c r="L273" s="11">
        <v>0</v>
      </c>
      <c r="M273" s="11">
        <v>0</v>
      </c>
      <c r="N273" s="11">
        <v>0</v>
      </c>
      <c r="O273" s="125" t="s">
        <v>430</v>
      </c>
    </row>
    <row r="274" spans="1:16" ht="28.5" customHeight="1" x14ac:dyDescent="0.3">
      <c r="A274" s="122"/>
      <c r="B274" s="123"/>
      <c r="C274" s="125"/>
      <c r="D274" s="13" t="s">
        <v>9</v>
      </c>
      <c r="E274" s="11">
        <f t="shared" si="71"/>
        <v>0</v>
      </c>
      <c r="F274" s="120">
        <v>0</v>
      </c>
      <c r="G274" s="120"/>
      <c r="H274" s="120"/>
      <c r="I274" s="120"/>
      <c r="J274" s="120"/>
      <c r="K274" s="11">
        <v>0</v>
      </c>
      <c r="L274" s="11">
        <v>0</v>
      </c>
      <c r="M274" s="11">
        <v>0</v>
      </c>
      <c r="N274" s="11">
        <v>0</v>
      </c>
      <c r="O274" s="125"/>
    </row>
    <row r="275" spans="1:16" ht="36" customHeight="1" x14ac:dyDescent="0.3">
      <c r="A275" s="122"/>
      <c r="B275" s="123"/>
      <c r="C275" s="125"/>
      <c r="D275" s="13" t="s">
        <v>10</v>
      </c>
      <c r="E275" s="11">
        <f t="shared" si="71"/>
        <v>0</v>
      </c>
      <c r="F275" s="120">
        <v>0</v>
      </c>
      <c r="G275" s="120"/>
      <c r="H275" s="120"/>
      <c r="I275" s="120"/>
      <c r="J275" s="120"/>
      <c r="K275" s="11">
        <v>0</v>
      </c>
      <c r="L275" s="11">
        <v>0</v>
      </c>
      <c r="M275" s="11">
        <v>0</v>
      </c>
      <c r="N275" s="11">
        <v>0</v>
      </c>
      <c r="O275" s="125"/>
    </row>
    <row r="276" spans="1:16" ht="38.25" customHeight="1" x14ac:dyDescent="0.3">
      <c r="A276" s="122"/>
      <c r="B276" s="123"/>
      <c r="C276" s="125"/>
      <c r="D276" s="13" t="s">
        <v>18</v>
      </c>
      <c r="E276" s="11">
        <f t="shared" si="71"/>
        <v>0</v>
      </c>
      <c r="F276" s="120">
        <v>0</v>
      </c>
      <c r="G276" s="120"/>
      <c r="H276" s="120"/>
      <c r="I276" s="120"/>
      <c r="J276" s="120"/>
      <c r="K276" s="11">
        <v>0</v>
      </c>
      <c r="L276" s="11">
        <v>0</v>
      </c>
      <c r="M276" s="11">
        <v>0</v>
      </c>
      <c r="N276" s="11">
        <v>0</v>
      </c>
      <c r="O276" s="125"/>
    </row>
    <row r="277" spans="1:16" ht="29.25" customHeight="1" x14ac:dyDescent="0.3">
      <c r="A277" s="122"/>
      <c r="B277" s="123"/>
      <c r="C277" s="125"/>
      <c r="D277" s="13" t="s">
        <v>12</v>
      </c>
      <c r="E277" s="20">
        <f t="shared" si="71"/>
        <v>0</v>
      </c>
      <c r="F277" s="120">
        <v>0</v>
      </c>
      <c r="G277" s="120"/>
      <c r="H277" s="120"/>
      <c r="I277" s="120"/>
      <c r="J277" s="120"/>
      <c r="K277" s="20">
        <v>0</v>
      </c>
      <c r="L277" s="20">
        <v>0</v>
      </c>
      <c r="M277" s="20">
        <v>0</v>
      </c>
      <c r="N277" s="20">
        <v>0</v>
      </c>
      <c r="O277" s="125"/>
      <c r="P277" s="26"/>
    </row>
    <row r="278" spans="1:16" ht="32.25" customHeight="1" x14ac:dyDescent="0.3">
      <c r="A278" s="122"/>
      <c r="B278" s="123" t="s">
        <v>329</v>
      </c>
      <c r="C278" s="129" t="s">
        <v>83</v>
      </c>
      <c r="D278" s="129" t="s">
        <v>83</v>
      </c>
      <c r="E278" s="121" t="s">
        <v>84</v>
      </c>
      <c r="F278" s="120" t="s">
        <v>361</v>
      </c>
      <c r="G278" s="121" t="s">
        <v>215</v>
      </c>
      <c r="H278" s="121"/>
      <c r="I278" s="121"/>
      <c r="J278" s="121"/>
      <c r="K278" s="121" t="s">
        <v>87</v>
      </c>
      <c r="L278" s="120" t="s">
        <v>362</v>
      </c>
      <c r="M278" s="120" t="s">
        <v>364</v>
      </c>
      <c r="N278" s="121" t="s">
        <v>363</v>
      </c>
      <c r="O278" s="125"/>
    </row>
    <row r="279" spans="1:16" ht="37.5" customHeight="1" x14ac:dyDescent="0.3">
      <c r="A279" s="122"/>
      <c r="B279" s="123"/>
      <c r="C279" s="129"/>
      <c r="D279" s="129"/>
      <c r="E279" s="121"/>
      <c r="F279" s="121"/>
      <c r="G279" s="11" t="s">
        <v>210</v>
      </c>
      <c r="H279" s="11" t="s">
        <v>211</v>
      </c>
      <c r="I279" s="11" t="s">
        <v>212</v>
      </c>
      <c r="J279" s="11" t="s">
        <v>213</v>
      </c>
      <c r="K279" s="121"/>
      <c r="L279" s="121"/>
      <c r="M279" s="121"/>
      <c r="N279" s="121"/>
      <c r="O279" s="125"/>
    </row>
    <row r="280" spans="1:16" ht="23.25" customHeight="1" x14ac:dyDescent="0.3">
      <c r="A280" s="122"/>
      <c r="B280" s="123"/>
      <c r="C280" s="129"/>
      <c r="D280" s="129"/>
      <c r="E280" s="15">
        <f>F280+K280+L280+M280+N280</f>
        <v>0</v>
      </c>
      <c r="F280" s="15">
        <v>0</v>
      </c>
      <c r="G280" s="15">
        <v>0</v>
      </c>
      <c r="H280" s="15">
        <v>0</v>
      </c>
      <c r="I280" s="15">
        <v>0</v>
      </c>
      <c r="J280" s="15">
        <v>0</v>
      </c>
      <c r="K280" s="15">
        <v>0</v>
      </c>
      <c r="L280" s="15">
        <v>0</v>
      </c>
      <c r="M280" s="15">
        <v>0</v>
      </c>
      <c r="N280" s="15">
        <v>0</v>
      </c>
      <c r="O280" s="125"/>
    </row>
    <row r="281" spans="1:16" ht="27.75" customHeight="1" x14ac:dyDescent="0.3">
      <c r="A281" s="160"/>
      <c r="B281" s="151" t="s">
        <v>205</v>
      </c>
      <c r="C281" s="122"/>
      <c r="D281" s="27" t="s">
        <v>206</v>
      </c>
      <c r="E281" s="28">
        <f t="shared" ref="E281:E285" si="72">F281+K281+L281+M281+N281</f>
        <v>4983310.5167000005</v>
      </c>
      <c r="F281" s="183">
        <f>SUM(F283:F285)</f>
        <v>2974942.9635900003</v>
      </c>
      <c r="G281" s="184"/>
      <c r="H281" s="184"/>
      <c r="I281" s="184"/>
      <c r="J281" s="185"/>
      <c r="K281" s="28">
        <f>K283+K284+K285</f>
        <v>1682789.2431100002</v>
      </c>
      <c r="L281" s="28">
        <f>SUM(L283:L285)</f>
        <v>305578.31</v>
      </c>
      <c r="M281" s="29">
        <f>SUM(M283:M285)</f>
        <v>10000</v>
      </c>
      <c r="N281" s="28">
        <f t="shared" ref="N281" si="73">SUM(N283:N285)</f>
        <v>10000</v>
      </c>
      <c r="O281" s="125"/>
    </row>
    <row r="282" spans="1:16" ht="34.5" customHeight="1" x14ac:dyDescent="0.3">
      <c r="A282" s="160"/>
      <c r="B282" s="151"/>
      <c r="C282" s="122"/>
      <c r="D282" s="27" t="s">
        <v>9</v>
      </c>
      <c r="E282" s="28">
        <f t="shared" si="72"/>
        <v>0</v>
      </c>
      <c r="F282" s="183">
        <v>0</v>
      </c>
      <c r="G282" s="184"/>
      <c r="H282" s="184"/>
      <c r="I282" s="184"/>
      <c r="J282" s="185"/>
      <c r="K282" s="28">
        <v>0</v>
      </c>
      <c r="L282" s="28">
        <v>0</v>
      </c>
      <c r="M282" s="29">
        <v>0</v>
      </c>
      <c r="N282" s="28">
        <v>0</v>
      </c>
      <c r="O282" s="125"/>
    </row>
    <row r="283" spans="1:16" ht="34.5" customHeight="1" x14ac:dyDescent="0.3">
      <c r="A283" s="160"/>
      <c r="B283" s="151"/>
      <c r="C283" s="122"/>
      <c r="D283" s="16" t="s">
        <v>10</v>
      </c>
      <c r="E283" s="28">
        <f t="shared" si="72"/>
        <v>3238107.49</v>
      </c>
      <c r="F283" s="183">
        <f>F224+F120+F164</f>
        <v>2006172.6700000004</v>
      </c>
      <c r="G283" s="184"/>
      <c r="H283" s="184"/>
      <c r="I283" s="184"/>
      <c r="J283" s="185"/>
      <c r="K283" s="28">
        <f>K224+K120+K164</f>
        <v>1047306.0700000001</v>
      </c>
      <c r="L283" s="28">
        <f>L224+L120+L164</f>
        <v>184628.75</v>
      </c>
      <c r="M283" s="29">
        <f>M224+M120+M164</f>
        <v>0</v>
      </c>
      <c r="N283" s="28">
        <f>N224+N120+N164</f>
        <v>0</v>
      </c>
      <c r="O283" s="125"/>
    </row>
    <row r="284" spans="1:16" ht="37.5" customHeight="1" x14ac:dyDescent="0.3">
      <c r="A284" s="160"/>
      <c r="B284" s="151"/>
      <c r="C284" s="122"/>
      <c r="D284" s="27" t="s">
        <v>18</v>
      </c>
      <c r="E284" s="28">
        <f t="shared" si="72"/>
        <v>1745203.0266999998</v>
      </c>
      <c r="F284" s="183">
        <f>F225+F121+F165+F232</f>
        <v>968770.2935899999</v>
      </c>
      <c r="G284" s="184"/>
      <c r="H284" s="184"/>
      <c r="I284" s="184"/>
      <c r="J284" s="185"/>
      <c r="K284" s="28">
        <f>K225+K121+K165+K234</f>
        <v>635483.17310999997</v>
      </c>
      <c r="L284" s="28">
        <f>L225+L121+L165+L234</f>
        <v>120949.56</v>
      </c>
      <c r="M284" s="29">
        <f>M225+M121+M165+M232</f>
        <v>10000</v>
      </c>
      <c r="N284" s="28">
        <f>N225+N121+N165+N232</f>
        <v>10000</v>
      </c>
      <c r="O284" s="125"/>
    </row>
    <row r="285" spans="1:16" ht="31.5" customHeight="1" x14ac:dyDescent="0.3">
      <c r="A285" s="160"/>
      <c r="B285" s="151"/>
      <c r="C285" s="122"/>
      <c r="D285" s="27" t="s">
        <v>12</v>
      </c>
      <c r="E285" s="28">
        <f t="shared" si="72"/>
        <v>0</v>
      </c>
      <c r="F285" s="183">
        <f t="shared" ref="F285:N285" si="74">F166</f>
        <v>0</v>
      </c>
      <c r="G285" s="184">
        <f t="shared" si="74"/>
        <v>0</v>
      </c>
      <c r="H285" s="184">
        <f t="shared" si="74"/>
        <v>0</v>
      </c>
      <c r="I285" s="184">
        <f t="shared" si="74"/>
        <v>0</v>
      </c>
      <c r="J285" s="185">
        <f t="shared" si="74"/>
        <v>0</v>
      </c>
      <c r="K285" s="28">
        <f t="shared" si="74"/>
        <v>0</v>
      </c>
      <c r="L285" s="28">
        <f t="shared" si="74"/>
        <v>0</v>
      </c>
      <c r="M285" s="29">
        <f t="shared" si="74"/>
        <v>0</v>
      </c>
      <c r="N285" s="28">
        <f t="shared" si="74"/>
        <v>0</v>
      </c>
      <c r="O285" s="125"/>
    </row>
    <row r="286" spans="1:16" ht="24.75" customHeight="1" x14ac:dyDescent="0.3">
      <c r="A286" s="177" t="s">
        <v>564</v>
      </c>
      <c r="B286" s="177"/>
      <c r="C286" s="177"/>
      <c r="D286" s="177"/>
      <c r="E286" s="177"/>
      <c r="F286" s="177"/>
      <c r="G286" s="177"/>
      <c r="H286" s="177"/>
      <c r="I286" s="177"/>
      <c r="J286" s="177"/>
      <c r="K286" s="177"/>
      <c r="L286" s="177"/>
      <c r="M286" s="177"/>
      <c r="N286" s="177"/>
      <c r="O286" s="177"/>
    </row>
    <row r="287" spans="1:16" ht="34.5" customHeight="1" x14ac:dyDescent="0.3">
      <c r="A287" s="122" t="s">
        <v>6</v>
      </c>
      <c r="B287" s="123" t="s">
        <v>59</v>
      </c>
      <c r="C287" s="122" t="s">
        <v>365</v>
      </c>
      <c r="D287" s="10" t="s">
        <v>8</v>
      </c>
      <c r="E287" s="11">
        <f t="shared" ref="E287:E325" si="75">F287+K287+L287+M287+N287</f>
        <v>0</v>
      </c>
      <c r="F287" s="126">
        <f t="shared" ref="F287:N287" si="76">F288</f>
        <v>0</v>
      </c>
      <c r="G287" s="127"/>
      <c r="H287" s="127"/>
      <c r="I287" s="127"/>
      <c r="J287" s="128"/>
      <c r="K287" s="12">
        <f t="shared" si="76"/>
        <v>0</v>
      </c>
      <c r="L287" s="12">
        <f t="shared" si="76"/>
        <v>0</v>
      </c>
      <c r="M287" s="12">
        <f t="shared" si="76"/>
        <v>0</v>
      </c>
      <c r="N287" s="11">
        <f t="shared" si="76"/>
        <v>0</v>
      </c>
      <c r="O287" s="125"/>
    </row>
    <row r="288" spans="1:16" ht="33.75" customHeight="1" x14ac:dyDescent="0.3">
      <c r="A288" s="122"/>
      <c r="B288" s="123"/>
      <c r="C288" s="122"/>
      <c r="D288" s="30" t="s">
        <v>18</v>
      </c>
      <c r="E288" s="11">
        <f t="shared" si="75"/>
        <v>0</v>
      </c>
      <c r="F288" s="126">
        <f t="shared" ref="F288" si="77">F289+F293+F297+F301+F305+F309+F313+F317+F321+F325</f>
        <v>0</v>
      </c>
      <c r="G288" s="127"/>
      <c r="H288" s="127"/>
      <c r="I288" s="127"/>
      <c r="J288" s="128"/>
      <c r="K288" s="12">
        <f>K289+K293+K297+K301+K305+K309+K313+K317+K321+K325</f>
        <v>0</v>
      </c>
      <c r="L288" s="12">
        <f t="shared" ref="L288:N288" si="78">L289+L293+L297+L301+L305+L309+L313+L317+L321+L325</f>
        <v>0</v>
      </c>
      <c r="M288" s="12">
        <f t="shared" si="78"/>
        <v>0</v>
      </c>
      <c r="N288" s="11">
        <f t="shared" si="78"/>
        <v>0</v>
      </c>
      <c r="O288" s="125"/>
    </row>
    <row r="289" spans="1:15" ht="75.75" hidden="1" customHeight="1" x14ac:dyDescent="0.3">
      <c r="A289" s="122" t="s">
        <v>13</v>
      </c>
      <c r="B289" s="13" t="s">
        <v>38</v>
      </c>
      <c r="C289" s="31" t="s">
        <v>63</v>
      </c>
      <c r="D289" s="30" t="s">
        <v>18</v>
      </c>
      <c r="E289" s="11">
        <f t="shared" si="75"/>
        <v>0</v>
      </c>
      <c r="F289" s="11">
        <v>0</v>
      </c>
      <c r="G289" s="11"/>
      <c r="H289" s="11"/>
      <c r="I289" s="11"/>
      <c r="J289" s="11"/>
      <c r="K289" s="11">
        <v>0</v>
      </c>
      <c r="L289" s="12">
        <v>0</v>
      </c>
      <c r="M289" s="11">
        <v>0</v>
      </c>
      <c r="N289" s="11">
        <v>0</v>
      </c>
      <c r="O289" s="182" t="s">
        <v>53</v>
      </c>
    </row>
    <row r="290" spans="1:15" ht="27.75" hidden="1" customHeight="1" x14ac:dyDescent="0.3">
      <c r="A290" s="122"/>
      <c r="B290" s="123" t="s">
        <v>90</v>
      </c>
      <c r="C290" s="129" t="s">
        <v>83</v>
      </c>
      <c r="D290" s="129" t="s">
        <v>83</v>
      </c>
      <c r="E290" s="121" t="e">
        <f t="shared" si="75"/>
        <v>#VALUE!</v>
      </c>
      <c r="F290" s="121" t="s">
        <v>86</v>
      </c>
      <c r="G290" s="11"/>
      <c r="H290" s="11"/>
      <c r="I290" s="11"/>
      <c r="J290" s="11"/>
      <c r="K290" s="121" t="s">
        <v>85</v>
      </c>
      <c r="L290" s="130" t="s">
        <v>214</v>
      </c>
      <c r="M290" s="121" t="s">
        <v>86</v>
      </c>
      <c r="N290" s="118" t="s">
        <v>87</v>
      </c>
      <c r="O290" s="182"/>
    </row>
    <row r="291" spans="1:15" ht="23.25" hidden="1" customHeight="1" x14ac:dyDescent="0.3">
      <c r="A291" s="122"/>
      <c r="B291" s="123"/>
      <c r="C291" s="129"/>
      <c r="D291" s="129"/>
      <c r="E291" s="121">
        <f t="shared" si="75"/>
        <v>0</v>
      </c>
      <c r="F291" s="121"/>
      <c r="G291" s="11"/>
      <c r="H291" s="11"/>
      <c r="I291" s="11"/>
      <c r="J291" s="11"/>
      <c r="K291" s="121"/>
      <c r="L291" s="119"/>
      <c r="M291" s="121"/>
      <c r="N291" s="119"/>
      <c r="O291" s="182"/>
    </row>
    <row r="292" spans="1:15" ht="24" hidden="1" customHeight="1" x14ac:dyDescent="0.3">
      <c r="A292" s="122"/>
      <c r="B292" s="123"/>
      <c r="C292" s="129"/>
      <c r="D292" s="129"/>
      <c r="E292" s="15">
        <f t="shared" si="75"/>
        <v>0</v>
      </c>
      <c r="F292" s="15">
        <v>0</v>
      </c>
      <c r="G292" s="15"/>
      <c r="H292" s="15"/>
      <c r="I292" s="15"/>
      <c r="J292" s="15"/>
      <c r="K292" s="15">
        <v>0</v>
      </c>
      <c r="L292" s="15">
        <v>0</v>
      </c>
      <c r="M292" s="15">
        <v>0</v>
      </c>
      <c r="N292" s="15">
        <v>0</v>
      </c>
      <c r="O292" s="182"/>
    </row>
    <row r="293" spans="1:15" ht="69.75" hidden="1" customHeight="1" x14ac:dyDescent="0.3">
      <c r="A293" s="122" t="s">
        <v>16</v>
      </c>
      <c r="B293" s="13" t="s">
        <v>39</v>
      </c>
      <c r="C293" s="31" t="s">
        <v>63</v>
      </c>
      <c r="D293" s="30" t="s">
        <v>18</v>
      </c>
      <c r="E293" s="11">
        <f t="shared" si="75"/>
        <v>0</v>
      </c>
      <c r="F293" s="11">
        <v>0</v>
      </c>
      <c r="G293" s="11"/>
      <c r="H293" s="11"/>
      <c r="I293" s="11"/>
      <c r="J293" s="11"/>
      <c r="K293" s="11">
        <v>0</v>
      </c>
      <c r="L293" s="12">
        <v>0</v>
      </c>
      <c r="M293" s="11">
        <v>0</v>
      </c>
      <c r="N293" s="11">
        <v>0</v>
      </c>
      <c r="O293" s="182" t="s">
        <v>53</v>
      </c>
    </row>
    <row r="294" spans="1:15" ht="27" hidden="1" customHeight="1" x14ac:dyDescent="0.3">
      <c r="A294" s="122"/>
      <c r="B294" s="123" t="s">
        <v>91</v>
      </c>
      <c r="C294" s="129" t="s">
        <v>83</v>
      </c>
      <c r="D294" s="129" t="s">
        <v>83</v>
      </c>
      <c r="E294" s="121" t="e">
        <f t="shared" si="75"/>
        <v>#VALUE!</v>
      </c>
      <c r="F294" s="121" t="s">
        <v>86</v>
      </c>
      <c r="G294" s="11"/>
      <c r="H294" s="11"/>
      <c r="I294" s="11"/>
      <c r="J294" s="11"/>
      <c r="K294" s="121" t="s">
        <v>85</v>
      </c>
      <c r="L294" s="130" t="s">
        <v>214</v>
      </c>
      <c r="M294" s="121" t="s">
        <v>86</v>
      </c>
      <c r="N294" s="118" t="s">
        <v>87</v>
      </c>
      <c r="O294" s="182"/>
    </row>
    <row r="295" spans="1:15" ht="27" hidden="1" customHeight="1" x14ac:dyDescent="0.3">
      <c r="A295" s="122"/>
      <c r="B295" s="123"/>
      <c r="C295" s="129"/>
      <c r="D295" s="129"/>
      <c r="E295" s="121">
        <f t="shared" si="75"/>
        <v>0</v>
      </c>
      <c r="F295" s="121"/>
      <c r="G295" s="11"/>
      <c r="H295" s="11"/>
      <c r="I295" s="11"/>
      <c r="J295" s="11"/>
      <c r="K295" s="121"/>
      <c r="L295" s="119"/>
      <c r="M295" s="121"/>
      <c r="N295" s="119"/>
      <c r="O295" s="182"/>
    </row>
    <row r="296" spans="1:15" ht="24.75" hidden="1" customHeight="1" x14ac:dyDescent="0.3">
      <c r="A296" s="122"/>
      <c r="B296" s="123"/>
      <c r="C296" s="129"/>
      <c r="D296" s="129"/>
      <c r="E296" s="15">
        <f t="shared" si="75"/>
        <v>0</v>
      </c>
      <c r="F296" s="15">
        <v>0</v>
      </c>
      <c r="G296" s="15"/>
      <c r="H296" s="15"/>
      <c r="I296" s="15"/>
      <c r="J296" s="15"/>
      <c r="K296" s="15">
        <v>0</v>
      </c>
      <c r="L296" s="15">
        <v>0</v>
      </c>
      <c r="M296" s="15">
        <v>0</v>
      </c>
      <c r="N296" s="15">
        <v>0</v>
      </c>
      <c r="O296" s="182"/>
    </row>
    <row r="297" spans="1:15" ht="60" hidden="1" customHeight="1" x14ac:dyDescent="0.3">
      <c r="A297" s="164" t="s">
        <v>21</v>
      </c>
      <c r="B297" s="13" t="s">
        <v>40</v>
      </c>
      <c r="C297" s="31" t="s">
        <v>63</v>
      </c>
      <c r="D297" s="30" t="s">
        <v>18</v>
      </c>
      <c r="E297" s="11">
        <f t="shared" si="75"/>
        <v>0</v>
      </c>
      <c r="F297" s="11">
        <v>0</v>
      </c>
      <c r="G297" s="11"/>
      <c r="H297" s="11"/>
      <c r="I297" s="11"/>
      <c r="J297" s="11"/>
      <c r="K297" s="12">
        <v>0</v>
      </c>
      <c r="L297" s="12">
        <v>0</v>
      </c>
      <c r="M297" s="11">
        <v>0</v>
      </c>
      <c r="N297" s="11">
        <v>0</v>
      </c>
      <c r="O297" s="186" t="s">
        <v>53</v>
      </c>
    </row>
    <row r="298" spans="1:15" ht="24.75" hidden="1" customHeight="1" x14ac:dyDescent="0.3">
      <c r="A298" s="165"/>
      <c r="B298" s="148" t="s">
        <v>92</v>
      </c>
      <c r="C298" s="129" t="s">
        <v>83</v>
      </c>
      <c r="D298" s="145" t="s">
        <v>83</v>
      </c>
      <c r="E298" s="118" t="e">
        <f t="shared" si="75"/>
        <v>#VALUE!</v>
      </c>
      <c r="F298" s="118" t="s">
        <v>86</v>
      </c>
      <c r="G298" s="32"/>
      <c r="H298" s="32"/>
      <c r="I298" s="32"/>
      <c r="J298" s="32"/>
      <c r="K298" s="118" t="s">
        <v>85</v>
      </c>
      <c r="L298" s="130" t="s">
        <v>214</v>
      </c>
      <c r="M298" s="118" t="s">
        <v>86</v>
      </c>
      <c r="N298" s="118" t="s">
        <v>87</v>
      </c>
      <c r="O298" s="187"/>
    </row>
    <row r="299" spans="1:15" ht="20.25" hidden="1" customHeight="1" x14ac:dyDescent="0.3">
      <c r="A299" s="165"/>
      <c r="B299" s="149"/>
      <c r="C299" s="129"/>
      <c r="D299" s="146"/>
      <c r="E299" s="119">
        <f t="shared" si="75"/>
        <v>0</v>
      </c>
      <c r="F299" s="119"/>
      <c r="G299" s="19"/>
      <c r="H299" s="19"/>
      <c r="I299" s="19"/>
      <c r="J299" s="19"/>
      <c r="K299" s="119"/>
      <c r="L299" s="119"/>
      <c r="M299" s="119"/>
      <c r="N299" s="119"/>
      <c r="O299" s="187"/>
    </row>
    <row r="300" spans="1:15" ht="24.75" hidden="1" customHeight="1" x14ac:dyDescent="0.3">
      <c r="A300" s="166"/>
      <c r="B300" s="150"/>
      <c r="C300" s="129"/>
      <c r="D300" s="147"/>
      <c r="E300" s="15">
        <f t="shared" si="75"/>
        <v>0</v>
      </c>
      <c r="F300" s="33">
        <v>0</v>
      </c>
      <c r="G300" s="33"/>
      <c r="H300" s="33"/>
      <c r="I300" s="33"/>
      <c r="J300" s="33"/>
      <c r="K300" s="33">
        <v>0</v>
      </c>
      <c r="L300" s="33">
        <v>0</v>
      </c>
      <c r="M300" s="33">
        <v>0</v>
      </c>
      <c r="N300" s="33">
        <v>0</v>
      </c>
      <c r="O300" s="188"/>
    </row>
    <row r="301" spans="1:15" ht="53.25" hidden="1" customHeight="1" x14ac:dyDescent="0.3">
      <c r="A301" s="122" t="s">
        <v>19</v>
      </c>
      <c r="B301" s="13" t="s">
        <v>41</v>
      </c>
      <c r="C301" s="31" t="s">
        <v>63</v>
      </c>
      <c r="D301" s="30" t="s">
        <v>18</v>
      </c>
      <c r="E301" s="11">
        <f t="shared" si="75"/>
        <v>0</v>
      </c>
      <c r="F301" s="11">
        <v>0</v>
      </c>
      <c r="G301" s="11"/>
      <c r="H301" s="11"/>
      <c r="I301" s="11"/>
      <c r="J301" s="11"/>
      <c r="K301" s="11">
        <v>0</v>
      </c>
      <c r="L301" s="12">
        <v>0</v>
      </c>
      <c r="M301" s="11">
        <v>0</v>
      </c>
      <c r="N301" s="11">
        <v>0</v>
      </c>
      <c r="O301" s="182" t="s">
        <v>53</v>
      </c>
    </row>
    <row r="302" spans="1:15" ht="24.75" hidden="1" customHeight="1" x14ac:dyDescent="0.3">
      <c r="A302" s="122"/>
      <c r="B302" s="123" t="s">
        <v>93</v>
      </c>
      <c r="C302" s="129" t="s">
        <v>83</v>
      </c>
      <c r="D302" s="129" t="s">
        <v>83</v>
      </c>
      <c r="E302" s="121" t="e">
        <f t="shared" si="75"/>
        <v>#VALUE!</v>
      </c>
      <c r="F302" s="121" t="s">
        <v>86</v>
      </c>
      <c r="G302" s="11"/>
      <c r="H302" s="11"/>
      <c r="I302" s="11"/>
      <c r="J302" s="11"/>
      <c r="K302" s="121" t="s">
        <v>85</v>
      </c>
      <c r="L302" s="130" t="s">
        <v>214</v>
      </c>
      <c r="M302" s="121" t="s">
        <v>86</v>
      </c>
      <c r="N302" s="118" t="s">
        <v>87</v>
      </c>
      <c r="O302" s="182"/>
    </row>
    <row r="303" spans="1:15" ht="24.75" hidden="1" customHeight="1" x14ac:dyDescent="0.3">
      <c r="A303" s="122"/>
      <c r="B303" s="123"/>
      <c r="C303" s="129"/>
      <c r="D303" s="129"/>
      <c r="E303" s="121">
        <f t="shared" si="75"/>
        <v>0</v>
      </c>
      <c r="F303" s="121"/>
      <c r="G303" s="11"/>
      <c r="H303" s="11"/>
      <c r="I303" s="11"/>
      <c r="J303" s="11"/>
      <c r="K303" s="121"/>
      <c r="L303" s="119"/>
      <c r="M303" s="121"/>
      <c r="N303" s="119"/>
      <c r="O303" s="182"/>
    </row>
    <row r="304" spans="1:15" ht="27.75" hidden="1" customHeight="1" x14ac:dyDescent="0.3">
      <c r="A304" s="122"/>
      <c r="B304" s="123"/>
      <c r="C304" s="129"/>
      <c r="D304" s="129"/>
      <c r="E304" s="15">
        <f t="shared" si="75"/>
        <v>0</v>
      </c>
      <c r="F304" s="15">
        <v>0</v>
      </c>
      <c r="G304" s="15"/>
      <c r="H304" s="15"/>
      <c r="I304" s="15"/>
      <c r="J304" s="15"/>
      <c r="K304" s="15">
        <v>0</v>
      </c>
      <c r="L304" s="15">
        <v>0</v>
      </c>
      <c r="M304" s="15">
        <v>0</v>
      </c>
      <c r="N304" s="15">
        <v>0</v>
      </c>
      <c r="O304" s="182"/>
    </row>
    <row r="305" spans="1:15" ht="73.5" hidden="1" customHeight="1" x14ac:dyDescent="0.3">
      <c r="A305" s="122" t="s">
        <v>28</v>
      </c>
      <c r="B305" s="13" t="s">
        <v>42</v>
      </c>
      <c r="C305" s="31" t="s">
        <v>63</v>
      </c>
      <c r="D305" s="30" t="s">
        <v>18</v>
      </c>
      <c r="E305" s="11">
        <f t="shared" si="75"/>
        <v>0</v>
      </c>
      <c r="F305" s="11">
        <v>0</v>
      </c>
      <c r="G305" s="11"/>
      <c r="H305" s="11"/>
      <c r="I305" s="11"/>
      <c r="J305" s="11"/>
      <c r="K305" s="11">
        <v>0</v>
      </c>
      <c r="L305" s="12">
        <v>0</v>
      </c>
      <c r="M305" s="11">
        <v>0</v>
      </c>
      <c r="N305" s="11">
        <v>0</v>
      </c>
      <c r="O305" s="182" t="s">
        <v>53</v>
      </c>
    </row>
    <row r="306" spans="1:15" ht="25.5" hidden="1" customHeight="1" x14ac:dyDescent="0.3">
      <c r="A306" s="122"/>
      <c r="B306" s="123" t="s">
        <v>94</v>
      </c>
      <c r="C306" s="129" t="s">
        <v>83</v>
      </c>
      <c r="D306" s="129" t="s">
        <v>83</v>
      </c>
      <c r="E306" s="121" t="e">
        <f t="shared" si="75"/>
        <v>#VALUE!</v>
      </c>
      <c r="F306" s="121" t="s">
        <v>86</v>
      </c>
      <c r="G306" s="11"/>
      <c r="H306" s="11"/>
      <c r="I306" s="11"/>
      <c r="J306" s="11"/>
      <c r="K306" s="121" t="s">
        <v>85</v>
      </c>
      <c r="L306" s="130" t="s">
        <v>214</v>
      </c>
      <c r="M306" s="121" t="s">
        <v>86</v>
      </c>
      <c r="N306" s="118" t="s">
        <v>87</v>
      </c>
      <c r="O306" s="182"/>
    </row>
    <row r="307" spans="1:15" ht="24" hidden="1" customHeight="1" x14ac:dyDescent="0.3">
      <c r="A307" s="122"/>
      <c r="B307" s="123"/>
      <c r="C307" s="129"/>
      <c r="D307" s="129"/>
      <c r="E307" s="121">
        <f t="shared" si="75"/>
        <v>0</v>
      </c>
      <c r="F307" s="121"/>
      <c r="G307" s="11"/>
      <c r="H307" s="11"/>
      <c r="I307" s="11"/>
      <c r="J307" s="11"/>
      <c r="K307" s="121"/>
      <c r="L307" s="119"/>
      <c r="M307" s="121"/>
      <c r="N307" s="119"/>
      <c r="O307" s="182"/>
    </row>
    <row r="308" spans="1:15" ht="30.75" hidden="1" customHeight="1" x14ac:dyDescent="0.3">
      <c r="A308" s="122"/>
      <c r="B308" s="123"/>
      <c r="C308" s="129"/>
      <c r="D308" s="129"/>
      <c r="E308" s="15">
        <f t="shared" si="75"/>
        <v>0</v>
      </c>
      <c r="F308" s="15">
        <v>0</v>
      </c>
      <c r="G308" s="15"/>
      <c r="H308" s="15"/>
      <c r="I308" s="15"/>
      <c r="J308" s="15"/>
      <c r="K308" s="15">
        <v>0</v>
      </c>
      <c r="L308" s="15">
        <v>0</v>
      </c>
      <c r="M308" s="15">
        <v>0</v>
      </c>
      <c r="N308" s="15">
        <v>0</v>
      </c>
      <c r="O308" s="182"/>
    </row>
    <row r="309" spans="1:15" ht="57.75" hidden="1" customHeight="1" x14ac:dyDescent="0.3">
      <c r="A309" s="122" t="s">
        <v>30</v>
      </c>
      <c r="B309" s="13" t="s">
        <v>43</v>
      </c>
      <c r="C309" s="31" t="s">
        <v>63</v>
      </c>
      <c r="D309" s="30" t="s">
        <v>18</v>
      </c>
      <c r="E309" s="11">
        <f t="shared" si="75"/>
        <v>0</v>
      </c>
      <c r="F309" s="11">
        <v>0</v>
      </c>
      <c r="G309" s="11"/>
      <c r="H309" s="11"/>
      <c r="I309" s="11"/>
      <c r="J309" s="11"/>
      <c r="K309" s="11">
        <v>0</v>
      </c>
      <c r="L309" s="12">
        <v>0</v>
      </c>
      <c r="M309" s="11">
        <v>0</v>
      </c>
      <c r="N309" s="11">
        <v>0</v>
      </c>
      <c r="O309" s="182" t="s">
        <v>53</v>
      </c>
    </row>
    <row r="310" spans="1:15" ht="27" hidden="1" customHeight="1" x14ac:dyDescent="0.3">
      <c r="A310" s="122"/>
      <c r="B310" s="123" t="s">
        <v>95</v>
      </c>
      <c r="C310" s="129" t="s">
        <v>83</v>
      </c>
      <c r="D310" s="129" t="s">
        <v>83</v>
      </c>
      <c r="E310" s="121" t="e">
        <f t="shared" si="75"/>
        <v>#VALUE!</v>
      </c>
      <c r="F310" s="121" t="s">
        <v>86</v>
      </c>
      <c r="G310" s="11"/>
      <c r="H310" s="11"/>
      <c r="I310" s="11"/>
      <c r="J310" s="11"/>
      <c r="K310" s="121" t="s">
        <v>85</v>
      </c>
      <c r="L310" s="130" t="s">
        <v>214</v>
      </c>
      <c r="M310" s="121" t="s">
        <v>86</v>
      </c>
      <c r="N310" s="118" t="s">
        <v>87</v>
      </c>
      <c r="O310" s="182"/>
    </row>
    <row r="311" spans="1:15" ht="27" hidden="1" customHeight="1" x14ac:dyDescent="0.3">
      <c r="A311" s="122"/>
      <c r="B311" s="123"/>
      <c r="C311" s="129"/>
      <c r="D311" s="129"/>
      <c r="E311" s="121">
        <f t="shared" si="75"/>
        <v>0</v>
      </c>
      <c r="F311" s="121"/>
      <c r="G311" s="11"/>
      <c r="H311" s="11"/>
      <c r="I311" s="11"/>
      <c r="J311" s="11"/>
      <c r="K311" s="121"/>
      <c r="L311" s="119"/>
      <c r="M311" s="121"/>
      <c r="N311" s="119"/>
      <c r="O311" s="182"/>
    </row>
    <row r="312" spans="1:15" ht="27" hidden="1" customHeight="1" x14ac:dyDescent="0.3">
      <c r="A312" s="122"/>
      <c r="B312" s="123"/>
      <c r="C312" s="129"/>
      <c r="D312" s="129"/>
      <c r="E312" s="15">
        <f t="shared" si="75"/>
        <v>0</v>
      </c>
      <c r="F312" s="15">
        <v>0</v>
      </c>
      <c r="G312" s="15"/>
      <c r="H312" s="15"/>
      <c r="I312" s="15"/>
      <c r="J312" s="15"/>
      <c r="K312" s="15">
        <v>0</v>
      </c>
      <c r="L312" s="15">
        <v>0</v>
      </c>
      <c r="M312" s="15">
        <v>0</v>
      </c>
      <c r="N312" s="15">
        <v>0</v>
      </c>
      <c r="O312" s="182"/>
    </row>
    <row r="313" spans="1:15" ht="75.75" hidden="1" customHeight="1" x14ac:dyDescent="0.3">
      <c r="A313" s="122" t="s">
        <v>31</v>
      </c>
      <c r="B313" s="13" t="s">
        <v>44</v>
      </c>
      <c r="C313" s="31" t="s">
        <v>63</v>
      </c>
      <c r="D313" s="30" t="s">
        <v>18</v>
      </c>
      <c r="E313" s="11">
        <f t="shared" si="75"/>
        <v>0</v>
      </c>
      <c r="F313" s="11">
        <v>0</v>
      </c>
      <c r="G313" s="11"/>
      <c r="H313" s="11"/>
      <c r="I313" s="11"/>
      <c r="J313" s="11"/>
      <c r="K313" s="11">
        <v>0</v>
      </c>
      <c r="L313" s="12">
        <v>0</v>
      </c>
      <c r="M313" s="11">
        <v>0</v>
      </c>
      <c r="N313" s="11">
        <v>0</v>
      </c>
      <c r="O313" s="182" t="s">
        <v>53</v>
      </c>
    </row>
    <row r="314" spans="1:15" ht="27" hidden="1" customHeight="1" x14ac:dyDescent="0.3">
      <c r="A314" s="122"/>
      <c r="B314" s="123" t="s">
        <v>96</v>
      </c>
      <c r="C314" s="129" t="s">
        <v>83</v>
      </c>
      <c r="D314" s="129" t="s">
        <v>83</v>
      </c>
      <c r="E314" s="121" t="e">
        <f t="shared" si="75"/>
        <v>#VALUE!</v>
      </c>
      <c r="F314" s="121" t="s">
        <v>86</v>
      </c>
      <c r="G314" s="11"/>
      <c r="H314" s="11"/>
      <c r="I314" s="11"/>
      <c r="J314" s="11"/>
      <c r="K314" s="121" t="s">
        <v>85</v>
      </c>
      <c r="L314" s="130" t="s">
        <v>214</v>
      </c>
      <c r="M314" s="121" t="s">
        <v>86</v>
      </c>
      <c r="N314" s="118" t="s">
        <v>87</v>
      </c>
      <c r="O314" s="182"/>
    </row>
    <row r="315" spans="1:15" ht="27" hidden="1" customHeight="1" x14ac:dyDescent="0.3">
      <c r="A315" s="122"/>
      <c r="B315" s="123"/>
      <c r="C315" s="129"/>
      <c r="D315" s="129"/>
      <c r="E315" s="121">
        <f t="shared" si="75"/>
        <v>0</v>
      </c>
      <c r="F315" s="121"/>
      <c r="G315" s="11"/>
      <c r="H315" s="11"/>
      <c r="I315" s="11"/>
      <c r="J315" s="11"/>
      <c r="K315" s="121"/>
      <c r="L315" s="119"/>
      <c r="M315" s="121"/>
      <c r="N315" s="119"/>
      <c r="O315" s="182"/>
    </row>
    <row r="316" spans="1:15" ht="27" hidden="1" customHeight="1" x14ac:dyDescent="0.3">
      <c r="A316" s="122"/>
      <c r="B316" s="123"/>
      <c r="C316" s="129"/>
      <c r="D316" s="129"/>
      <c r="E316" s="15">
        <f t="shared" si="75"/>
        <v>0</v>
      </c>
      <c r="F316" s="15">
        <v>0</v>
      </c>
      <c r="G316" s="15"/>
      <c r="H316" s="15"/>
      <c r="I316" s="15"/>
      <c r="J316" s="15"/>
      <c r="K316" s="15">
        <v>0</v>
      </c>
      <c r="L316" s="15">
        <v>0</v>
      </c>
      <c r="M316" s="15">
        <v>0</v>
      </c>
      <c r="N316" s="15">
        <v>0</v>
      </c>
      <c r="O316" s="182"/>
    </row>
    <row r="317" spans="1:15" ht="58.5" hidden="1" customHeight="1" x14ac:dyDescent="0.3">
      <c r="A317" s="122" t="s">
        <v>32</v>
      </c>
      <c r="B317" s="13" t="s">
        <v>45</v>
      </c>
      <c r="C317" s="31" t="s">
        <v>63</v>
      </c>
      <c r="D317" s="30" t="s">
        <v>18</v>
      </c>
      <c r="E317" s="11">
        <f t="shared" si="75"/>
        <v>0</v>
      </c>
      <c r="F317" s="11">
        <v>0</v>
      </c>
      <c r="G317" s="11"/>
      <c r="H317" s="11"/>
      <c r="I317" s="11"/>
      <c r="J317" s="11"/>
      <c r="K317" s="11">
        <v>0</v>
      </c>
      <c r="L317" s="12">
        <v>0</v>
      </c>
      <c r="M317" s="11">
        <v>0</v>
      </c>
      <c r="N317" s="11">
        <v>0</v>
      </c>
      <c r="O317" s="182" t="s">
        <v>53</v>
      </c>
    </row>
    <row r="318" spans="1:15" ht="24.75" hidden="1" customHeight="1" x14ac:dyDescent="0.3">
      <c r="A318" s="122"/>
      <c r="B318" s="123" t="s">
        <v>97</v>
      </c>
      <c r="C318" s="129" t="s">
        <v>83</v>
      </c>
      <c r="D318" s="129" t="s">
        <v>83</v>
      </c>
      <c r="E318" s="121" t="e">
        <f t="shared" si="75"/>
        <v>#VALUE!</v>
      </c>
      <c r="F318" s="121" t="s">
        <v>86</v>
      </c>
      <c r="G318" s="11"/>
      <c r="H318" s="11"/>
      <c r="I318" s="11"/>
      <c r="J318" s="11"/>
      <c r="K318" s="121" t="s">
        <v>85</v>
      </c>
      <c r="L318" s="130" t="s">
        <v>214</v>
      </c>
      <c r="M318" s="121" t="s">
        <v>86</v>
      </c>
      <c r="N318" s="118" t="s">
        <v>87</v>
      </c>
      <c r="O318" s="182"/>
    </row>
    <row r="319" spans="1:15" ht="24.75" hidden="1" customHeight="1" x14ac:dyDescent="0.3">
      <c r="A319" s="122"/>
      <c r="B319" s="123"/>
      <c r="C319" s="129"/>
      <c r="D319" s="129"/>
      <c r="E319" s="121">
        <f t="shared" si="75"/>
        <v>0</v>
      </c>
      <c r="F319" s="121"/>
      <c r="G319" s="11"/>
      <c r="H319" s="11"/>
      <c r="I319" s="11"/>
      <c r="J319" s="11"/>
      <c r="K319" s="121"/>
      <c r="L319" s="119"/>
      <c r="M319" s="121"/>
      <c r="N319" s="119"/>
      <c r="O319" s="182"/>
    </row>
    <row r="320" spans="1:15" ht="24.75" hidden="1" customHeight="1" x14ac:dyDescent="0.3">
      <c r="A320" s="122"/>
      <c r="B320" s="123"/>
      <c r="C320" s="129"/>
      <c r="D320" s="129"/>
      <c r="E320" s="15">
        <f t="shared" si="75"/>
        <v>0</v>
      </c>
      <c r="F320" s="15">
        <v>0</v>
      </c>
      <c r="G320" s="15"/>
      <c r="H320" s="15"/>
      <c r="I320" s="15"/>
      <c r="J320" s="15"/>
      <c r="K320" s="15">
        <v>0</v>
      </c>
      <c r="L320" s="15">
        <v>0</v>
      </c>
      <c r="M320" s="15">
        <v>0</v>
      </c>
      <c r="N320" s="15">
        <v>0</v>
      </c>
      <c r="O320" s="182"/>
    </row>
    <row r="321" spans="1:15" ht="43.5" hidden="1" customHeight="1" x14ac:dyDescent="0.3">
      <c r="A321" s="164" t="s">
        <v>33</v>
      </c>
      <c r="B321" s="13" t="s">
        <v>46</v>
      </c>
      <c r="C321" s="31" t="s">
        <v>63</v>
      </c>
      <c r="D321" s="30" t="s">
        <v>18</v>
      </c>
      <c r="E321" s="11">
        <f t="shared" si="75"/>
        <v>0</v>
      </c>
      <c r="F321" s="11">
        <v>0</v>
      </c>
      <c r="G321" s="11"/>
      <c r="H321" s="11"/>
      <c r="I321" s="11"/>
      <c r="J321" s="11"/>
      <c r="K321" s="12">
        <v>0</v>
      </c>
      <c r="L321" s="12">
        <v>0</v>
      </c>
      <c r="M321" s="11">
        <v>0</v>
      </c>
      <c r="N321" s="11">
        <v>0</v>
      </c>
      <c r="O321" s="186" t="s">
        <v>53</v>
      </c>
    </row>
    <row r="322" spans="1:15" ht="24.75" hidden="1" customHeight="1" x14ac:dyDescent="0.3">
      <c r="A322" s="165"/>
      <c r="B322" s="148" t="s">
        <v>98</v>
      </c>
      <c r="C322" s="129" t="s">
        <v>83</v>
      </c>
      <c r="D322" s="145" t="s">
        <v>83</v>
      </c>
      <c r="E322" s="118" t="e">
        <f t="shared" si="75"/>
        <v>#VALUE!</v>
      </c>
      <c r="F322" s="118" t="s">
        <v>86</v>
      </c>
      <c r="G322" s="32"/>
      <c r="H322" s="32"/>
      <c r="I322" s="32"/>
      <c r="J322" s="32"/>
      <c r="K322" s="118" t="s">
        <v>85</v>
      </c>
      <c r="L322" s="130" t="s">
        <v>214</v>
      </c>
      <c r="M322" s="118" t="s">
        <v>86</v>
      </c>
      <c r="N322" s="118" t="s">
        <v>87</v>
      </c>
      <c r="O322" s="187"/>
    </row>
    <row r="323" spans="1:15" ht="24.75" hidden="1" customHeight="1" x14ac:dyDescent="0.3">
      <c r="A323" s="165"/>
      <c r="B323" s="149"/>
      <c r="C323" s="129"/>
      <c r="D323" s="146"/>
      <c r="E323" s="119">
        <f t="shared" si="75"/>
        <v>0</v>
      </c>
      <c r="F323" s="119"/>
      <c r="G323" s="19"/>
      <c r="H323" s="19"/>
      <c r="I323" s="19"/>
      <c r="J323" s="19"/>
      <c r="K323" s="119"/>
      <c r="L323" s="119"/>
      <c r="M323" s="119"/>
      <c r="N323" s="119"/>
      <c r="O323" s="187"/>
    </row>
    <row r="324" spans="1:15" ht="24.75" hidden="1" customHeight="1" x14ac:dyDescent="0.3">
      <c r="A324" s="166"/>
      <c r="B324" s="150"/>
      <c r="C324" s="129"/>
      <c r="D324" s="147"/>
      <c r="E324" s="15">
        <f t="shared" si="75"/>
        <v>0</v>
      </c>
      <c r="F324" s="33">
        <v>0</v>
      </c>
      <c r="G324" s="33"/>
      <c r="H324" s="33"/>
      <c r="I324" s="33"/>
      <c r="J324" s="33"/>
      <c r="K324" s="33">
        <v>0</v>
      </c>
      <c r="L324" s="33">
        <v>0</v>
      </c>
      <c r="M324" s="33">
        <v>0</v>
      </c>
      <c r="N324" s="33">
        <v>0</v>
      </c>
      <c r="O324" s="188"/>
    </row>
    <row r="325" spans="1:15" ht="51.75" customHeight="1" x14ac:dyDescent="0.3">
      <c r="A325" s="122" t="s">
        <v>13</v>
      </c>
      <c r="B325" s="13" t="s">
        <v>207</v>
      </c>
      <c r="C325" s="23" t="s">
        <v>365</v>
      </c>
      <c r="D325" s="30" t="s">
        <v>18</v>
      </c>
      <c r="E325" s="11">
        <f t="shared" si="75"/>
        <v>0</v>
      </c>
      <c r="F325" s="126">
        <v>0</v>
      </c>
      <c r="G325" s="127"/>
      <c r="H325" s="127"/>
      <c r="I325" s="127"/>
      <c r="J325" s="128"/>
      <c r="K325" s="11">
        <v>0</v>
      </c>
      <c r="L325" s="11">
        <v>0</v>
      </c>
      <c r="M325" s="12">
        <v>0</v>
      </c>
      <c r="N325" s="11">
        <v>0</v>
      </c>
      <c r="O325" s="182" t="s">
        <v>79</v>
      </c>
    </row>
    <row r="326" spans="1:15" ht="21" customHeight="1" x14ac:dyDescent="0.3">
      <c r="A326" s="122"/>
      <c r="B326" s="123" t="s">
        <v>335</v>
      </c>
      <c r="C326" s="129" t="s">
        <v>83</v>
      </c>
      <c r="D326" s="129" t="s">
        <v>83</v>
      </c>
      <c r="E326" s="121" t="s">
        <v>84</v>
      </c>
      <c r="F326" s="120" t="s">
        <v>361</v>
      </c>
      <c r="G326" s="126" t="s">
        <v>215</v>
      </c>
      <c r="H326" s="127"/>
      <c r="I326" s="127"/>
      <c r="J326" s="128"/>
      <c r="K326" s="121" t="s">
        <v>87</v>
      </c>
      <c r="L326" s="130" t="s">
        <v>362</v>
      </c>
      <c r="M326" s="120" t="s">
        <v>364</v>
      </c>
      <c r="N326" s="118" t="s">
        <v>363</v>
      </c>
      <c r="O326" s="182"/>
    </row>
    <row r="327" spans="1:15" ht="21" customHeight="1" x14ac:dyDescent="0.3">
      <c r="A327" s="122"/>
      <c r="B327" s="123"/>
      <c r="C327" s="129"/>
      <c r="D327" s="129"/>
      <c r="E327" s="121"/>
      <c r="F327" s="121"/>
      <c r="G327" s="19" t="s">
        <v>210</v>
      </c>
      <c r="H327" s="19" t="s">
        <v>211</v>
      </c>
      <c r="I327" s="19" t="s">
        <v>212</v>
      </c>
      <c r="J327" s="19" t="s">
        <v>213</v>
      </c>
      <c r="K327" s="121"/>
      <c r="L327" s="119"/>
      <c r="M327" s="121"/>
      <c r="N327" s="119"/>
      <c r="O327" s="182"/>
    </row>
    <row r="328" spans="1:15" ht="39" customHeight="1" x14ac:dyDescent="0.3">
      <c r="A328" s="122"/>
      <c r="B328" s="123"/>
      <c r="C328" s="129"/>
      <c r="D328" s="129"/>
      <c r="E328" s="15">
        <f>F328+K328+L328+M328+N328</f>
        <v>0</v>
      </c>
      <c r="F328" s="15">
        <v>0</v>
      </c>
      <c r="G328" s="15">
        <v>0</v>
      </c>
      <c r="H328" s="15">
        <v>0</v>
      </c>
      <c r="I328" s="15">
        <v>0</v>
      </c>
      <c r="J328" s="15">
        <v>0</v>
      </c>
      <c r="K328" s="15">
        <v>0</v>
      </c>
      <c r="L328" s="15">
        <v>0</v>
      </c>
      <c r="M328" s="15">
        <v>0</v>
      </c>
      <c r="N328" s="15">
        <v>0</v>
      </c>
      <c r="O328" s="182"/>
    </row>
    <row r="329" spans="1:15" ht="81.75" customHeight="1" x14ac:dyDescent="0.3">
      <c r="A329" s="122" t="s">
        <v>16</v>
      </c>
      <c r="B329" s="13" t="s">
        <v>208</v>
      </c>
      <c r="C329" s="23" t="s">
        <v>365</v>
      </c>
      <c r="D329" s="30" t="s">
        <v>18</v>
      </c>
      <c r="E329" s="14">
        <f>F329+K329+L329+M329+N329</f>
        <v>0</v>
      </c>
      <c r="F329" s="121">
        <v>0</v>
      </c>
      <c r="G329" s="121"/>
      <c r="H329" s="121"/>
      <c r="I329" s="121"/>
      <c r="J329" s="121"/>
      <c r="K329" s="14">
        <v>0</v>
      </c>
      <c r="L329" s="14">
        <v>0</v>
      </c>
      <c r="M329" s="14">
        <v>0</v>
      </c>
      <c r="N329" s="14">
        <v>0</v>
      </c>
      <c r="O329" s="182" t="s">
        <v>29</v>
      </c>
    </row>
    <row r="330" spans="1:15" ht="21" customHeight="1" x14ac:dyDescent="0.3">
      <c r="A330" s="122"/>
      <c r="B330" s="123" t="s">
        <v>336</v>
      </c>
      <c r="C330" s="129" t="s">
        <v>83</v>
      </c>
      <c r="D330" s="129" t="s">
        <v>83</v>
      </c>
      <c r="E330" s="121" t="s">
        <v>84</v>
      </c>
      <c r="F330" s="120" t="s">
        <v>361</v>
      </c>
      <c r="G330" s="121" t="s">
        <v>215</v>
      </c>
      <c r="H330" s="121"/>
      <c r="I330" s="121"/>
      <c r="J330" s="121"/>
      <c r="K330" s="121" t="s">
        <v>87</v>
      </c>
      <c r="L330" s="120" t="s">
        <v>362</v>
      </c>
      <c r="M330" s="120" t="s">
        <v>364</v>
      </c>
      <c r="N330" s="121" t="s">
        <v>363</v>
      </c>
      <c r="O330" s="182"/>
    </row>
    <row r="331" spans="1:15" ht="21" customHeight="1" x14ac:dyDescent="0.3">
      <c r="A331" s="122"/>
      <c r="B331" s="123"/>
      <c r="C331" s="129"/>
      <c r="D331" s="129"/>
      <c r="E331" s="121"/>
      <c r="F331" s="121"/>
      <c r="G331" s="14" t="s">
        <v>210</v>
      </c>
      <c r="H331" s="14" t="s">
        <v>211</v>
      </c>
      <c r="I331" s="14" t="s">
        <v>212</v>
      </c>
      <c r="J331" s="14" t="s">
        <v>213</v>
      </c>
      <c r="K331" s="121"/>
      <c r="L331" s="121"/>
      <c r="M331" s="121"/>
      <c r="N331" s="121"/>
      <c r="O331" s="182"/>
    </row>
    <row r="332" spans="1:15" ht="36.75" customHeight="1" x14ac:dyDescent="0.3">
      <c r="A332" s="122"/>
      <c r="B332" s="123"/>
      <c r="C332" s="129"/>
      <c r="D332" s="129"/>
      <c r="E332" s="15">
        <f>F332+K332+L332+M332+N332</f>
        <v>0</v>
      </c>
      <c r="F332" s="15">
        <v>0</v>
      </c>
      <c r="G332" s="15">
        <v>0</v>
      </c>
      <c r="H332" s="15">
        <v>0</v>
      </c>
      <c r="I332" s="15">
        <v>0</v>
      </c>
      <c r="J332" s="15">
        <v>0</v>
      </c>
      <c r="K332" s="15">
        <v>0</v>
      </c>
      <c r="L332" s="15">
        <v>0</v>
      </c>
      <c r="M332" s="15">
        <v>0</v>
      </c>
      <c r="N332" s="15">
        <v>0</v>
      </c>
      <c r="O332" s="182"/>
    </row>
    <row r="333" spans="1:15" ht="27.75" customHeight="1" x14ac:dyDescent="0.3">
      <c r="A333" s="122" t="s">
        <v>22</v>
      </c>
      <c r="B333" s="123" t="s">
        <v>54</v>
      </c>
      <c r="C333" s="122" t="s">
        <v>365</v>
      </c>
      <c r="D333" s="10" t="s">
        <v>8</v>
      </c>
      <c r="E333" s="14">
        <f t="shared" ref="E333:E337" si="79">F333+K333+L333+M333+N333</f>
        <v>0</v>
      </c>
      <c r="F333" s="121">
        <f>F334+F335</f>
        <v>0</v>
      </c>
      <c r="G333" s="121"/>
      <c r="H333" s="121"/>
      <c r="I333" s="121"/>
      <c r="J333" s="121"/>
      <c r="K333" s="14">
        <f>K334+K335</f>
        <v>0</v>
      </c>
      <c r="L333" s="14">
        <f>L334+L335</f>
        <v>0</v>
      </c>
      <c r="M333" s="14">
        <f>M334+M335</f>
        <v>0</v>
      </c>
      <c r="N333" s="14">
        <f>N334</f>
        <v>0</v>
      </c>
      <c r="O333" s="189"/>
    </row>
    <row r="334" spans="1:15" ht="33.75" customHeight="1" x14ac:dyDescent="0.3">
      <c r="A334" s="122"/>
      <c r="B334" s="123"/>
      <c r="C334" s="122"/>
      <c r="D334" s="13" t="s">
        <v>18</v>
      </c>
      <c r="E334" s="14">
        <f t="shared" si="79"/>
        <v>0</v>
      </c>
      <c r="F334" s="121">
        <f>F336</f>
        <v>0</v>
      </c>
      <c r="G334" s="121"/>
      <c r="H334" s="121"/>
      <c r="I334" s="121"/>
      <c r="J334" s="121"/>
      <c r="K334" s="14">
        <f>K336</f>
        <v>0</v>
      </c>
      <c r="L334" s="14">
        <f t="shared" ref="L334:N334" si="80">L336</f>
        <v>0</v>
      </c>
      <c r="M334" s="14">
        <f t="shared" si="80"/>
        <v>0</v>
      </c>
      <c r="N334" s="14">
        <f t="shared" si="80"/>
        <v>0</v>
      </c>
      <c r="O334" s="189"/>
    </row>
    <row r="335" spans="1:15" ht="24.75" customHeight="1" x14ac:dyDescent="0.3">
      <c r="A335" s="122"/>
      <c r="B335" s="123"/>
      <c r="C335" s="122"/>
      <c r="D335" s="30" t="s">
        <v>12</v>
      </c>
      <c r="E335" s="14">
        <f t="shared" si="79"/>
        <v>0</v>
      </c>
      <c r="F335" s="121">
        <v>0</v>
      </c>
      <c r="G335" s="121"/>
      <c r="H335" s="121"/>
      <c r="I335" s="121"/>
      <c r="J335" s="121"/>
      <c r="K335" s="14">
        <v>0</v>
      </c>
      <c r="L335" s="14">
        <v>0</v>
      </c>
      <c r="M335" s="14">
        <v>0</v>
      </c>
      <c r="N335" s="14">
        <v>0</v>
      </c>
      <c r="O335" s="189"/>
    </row>
    <row r="336" spans="1:15" ht="33.75" customHeight="1" x14ac:dyDescent="0.3">
      <c r="A336" s="122" t="s">
        <v>24</v>
      </c>
      <c r="B336" s="123" t="s">
        <v>47</v>
      </c>
      <c r="C336" s="122" t="s">
        <v>365</v>
      </c>
      <c r="D336" s="30" t="s">
        <v>18</v>
      </c>
      <c r="E336" s="11">
        <f t="shared" si="79"/>
        <v>0</v>
      </c>
      <c r="F336" s="121">
        <v>0</v>
      </c>
      <c r="G336" s="121"/>
      <c r="H336" s="121"/>
      <c r="I336" s="121"/>
      <c r="J336" s="121"/>
      <c r="K336" s="11">
        <v>0</v>
      </c>
      <c r="L336" s="11">
        <v>0</v>
      </c>
      <c r="M336" s="11">
        <v>0</v>
      </c>
      <c r="N336" s="11">
        <v>0</v>
      </c>
      <c r="O336" s="189" t="s">
        <v>34</v>
      </c>
    </row>
    <row r="337" spans="1:16" ht="33" customHeight="1" x14ac:dyDescent="0.3">
      <c r="A337" s="122"/>
      <c r="B337" s="123"/>
      <c r="C337" s="122"/>
      <c r="D337" s="30" t="s">
        <v>12</v>
      </c>
      <c r="E337" s="11">
        <f t="shared" si="79"/>
        <v>0</v>
      </c>
      <c r="F337" s="121">
        <v>0</v>
      </c>
      <c r="G337" s="121"/>
      <c r="H337" s="121"/>
      <c r="I337" s="121"/>
      <c r="J337" s="121"/>
      <c r="K337" s="11">
        <v>0</v>
      </c>
      <c r="L337" s="11">
        <v>0</v>
      </c>
      <c r="M337" s="11">
        <v>0</v>
      </c>
      <c r="N337" s="11">
        <v>0</v>
      </c>
      <c r="O337" s="189"/>
    </row>
    <row r="338" spans="1:16" ht="28.5" customHeight="1" x14ac:dyDescent="0.3">
      <c r="A338" s="122"/>
      <c r="B338" s="123" t="s">
        <v>337</v>
      </c>
      <c r="C338" s="129" t="s">
        <v>83</v>
      </c>
      <c r="D338" s="129" t="s">
        <v>83</v>
      </c>
      <c r="E338" s="121" t="s">
        <v>84</v>
      </c>
      <c r="F338" s="120" t="s">
        <v>361</v>
      </c>
      <c r="G338" s="121" t="s">
        <v>215</v>
      </c>
      <c r="H338" s="121"/>
      <c r="I338" s="121"/>
      <c r="J338" s="121"/>
      <c r="K338" s="121" t="s">
        <v>87</v>
      </c>
      <c r="L338" s="120" t="s">
        <v>362</v>
      </c>
      <c r="M338" s="120" t="s">
        <v>364</v>
      </c>
      <c r="N338" s="121" t="s">
        <v>363</v>
      </c>
      <c r="O338" s="189"/>
    </row>
    <row r="339" spans="1:16" ht="23.25" customHeight="1" x14ac:dyDescent="0.3">
      <c r="A339" s="122"/>
      <c r="B339" s="123"/>
      <c r="C339" s="129"/>
      <c r="D339" s="129"/>
      <c r="E339" s="121"/>
      <c r="F339" s="121"/>
      <c r="G339" s="11" t="s">
        <v>210</v>
      </c>
      <c r="H339" s="11" t="s">
        <v>211</v>
      </c>
      <c r="I339" s="11" t="s">
        <v>212</v>
      </c>
      <c r="J339" s="11" t="s">
        <v>213</v>
      </c>
      <c r="K339" s="121"/>
      <c r="L339" s="121"/>
      <c r="M339" s="121"/>
      <c r="N339" s="121"/>
      <c r="O339" s="189"/>
    </row>
    <row r="340" spans="1:16" ht="24" customHeight="1" x14ac:dyDescent="0.3">
      <c r="A340" s="122"/>
      <c r="B340" s="123"/>
      <c r="C340" s="129"/>
      <c r="D340" s="129"/>
      <c r="E340" s="15">
        <f>F340+K340+L340+M340+N340</f>
        <v>0</v>
      </c>
      <c r="F340" s="15">
        <v>0</v>
      </c>
      <c r="G340" s="15">
        <v>0</v>
      </c>
      <c r="H340" s="15">
        <v>0</v>
      </c>
      <c r="I340" s="15">
        <v>0</v>
      </c>
      <c r="J340" s="15">
        <v>0</v>
      </c>
      <c r="K340" s="15">
        <v>0</v>
      </c>
      <c r="L340" s="15">
        <v>0</v>
      </c>
      <c r="M340" s="15">
        <v>0</v>
      </c>
      <c r="N340" s="15">
        <v>0</v>
      </c>
      <c r="O340" s="189"/>
      <c r="P340" s="25"/>
    </row>
    <row r="341" spans="1:16" ht="28.5" hidden="1" customHeight="1" x14ac:dyDescent="0.3">
      <c r="A341" s="164"/>
      <c r="B341" s="123" t="s">
        <v>99</v>
      </c>
      <c r="C341" s="129" t="s">
        <v>83</v>
      </c>
      <c r="D341" s="129" t="s">
        <v>83</v>
      </c>
      <c r="E341" s="121" t="e">
        <f t="shared" ref="E341:E346" si="81">F341+K341+L341+M341+N341</f>
        <v>#VALUE!</v>
      </c>
      <c r="F341" s="120" t="s">
        <v>316</v>
      </c>
      <c r="G341" s="126" t="s">
        <v>215</v>
      </c>
      <c r="H341" s="127"/>
      <c r="I341" s="127"/>
      <c r="J341" s="128"/>
      <c r="K341" s="121" t="s">
        <v>85</v>
      </c>
      <c r="L341" s="130" t="s">
        <v>317</v>
      </c>
      <c r="M341" s="120" t="s">
        <v>316</v>
      </c>
      <c r="N341" s="118" t="s">
        <v>87</v>
      </c>
      <c r="O341" s="202"/>
    </row>
    <row r="342" spans="1:16" ht="23.25" hidden="1" customHeight="1" x14ac:dyDescent="0.3">
      <c r="A342" s="165"/>
      <c r="B342" s="123"/>
      <c r="C342" s="129"/>
      <c r="D342" s="129"/>
      <c r="E342" s="121">
        <f t="shared" si="81"/>
        <v>0</v>
      </c>
      <c r="F342" s="121"/>
      <c r="G342" s="19" t="s">
        <v>210</v>
      </c>
      <c r="H342" s="19" t="s">
        <v>211</v>
      </c>
      <c r="I342" s="19" t="s">
        <v>212</v>
      </c>
      <c r="J342" s="19" t="s">
        <v>213</v>
      </c>
      <c r="K342" s="121"/>
      <c r="L342" s="119"/>
      <c r="M342" s="121"/>
      <c r="N342" s="119"/>
      <c r="O342" s="203"/>
    </row>
    <row r="343" spans="1:16" ht="30.75" hidden="1" customHeight="1" x14ac:dyDescent="0.3">
      <c r="A343" s="166"/>
      <c r="B343" s="123"/>
      <c r="C343" s="129"/>
      <c r="D343" s="129"/>
      <c r="E343" s="15">
        <f t="shared" si="81"/>
        <v>5064</v>
      </c>
      <c r="F343" s="15">
        <v>0</v>
      </c>
      <c r="G343" s="15">
        <v>0</v>
      </c>
      <c r="H343" s="15">
        <v>0</v>
      </c>
      <c r="I343" s="15">
        <v>0</v>
      </c>
      <c r="J343" s="15">
        <v>0</v>
      </c>
      <c r="K343" s="15">
        <v>5064</v>
      </c>
      <c r="L343" s="15">
        <v>0</v>
      </c>
      <c r="M343" s="15">
        <v>0</v>
      </c>
      <c r="N343" s="15">
        <v>0</v>
      </c>
      <c r="O343" s="204"/>
    </row>
    <row r="344" spans="1:16" ht="22.5" customHeight="1" x14ac:dyDescent="0.3">
      <c r="A344" s="122" t="s">
        <v>26</v>
      </c>
      <c r="B344" s="123" t="s">
        <v>71</v>
      </c>
      <c r="C344" s="122" t="s">
        <v>365</v>
      </c>
      <c r="D344" s="10" t="s">
        <v>8</v>
      </c>
      <c r="E344" s="11">
        <f t="shared" si="81"/>
        <v>0</v>
      </c>
      <c r="F344" s="126">
        <v>0</v>
      </c>
      <c r="G344" s="127"/>
      <c r="H344" s="127"/>
      <c r="I344" s="127"/>
      <c r="J344" s="128"/>
      <c r="K344" s="11">
        <v>0</v>
      </c>
      <c r="L344" s="11">
        <f>L345</f>
        <v>0</v>
      </c>
      <c r="M344" s="12">
        <v>0</v>
      </c>
      <c r="N344" s="11">
        <v>0</v>
      </c>
      <c r="O344" s="189"/>
    </row>
    <row r="345" spans="1:16" ht="32.25" customHeight="1" x14ac:dyDescent="0.3">
      <c r="A345" s="122"/>
      <c r="B345" s="123"/>
      <c r="C345" s="122"/>
      <c r="D345" s="30" t="s">
        <v>18</v>
      </c>
      <c r="E345" s="11">
        <f t="shared" si="81"/>
        <v>0</v>
      </c>
      <c r="F345" s="126">
        <v>0</v>
      </c>
      <c r="G345" s="127"/>
      <c r="H345" s="127"/>
      <c r="I345" s="127"/>
      <c r="J345" s="128"/>
      <c r="K345" s="11">
        <v>0</v>
      </c>
      <c r="L345" s="11">
        <v>0</v>
      </c>
      <c r="M345" s="12">
        <v>0</v>
      </c>
      <c r="N345" s="11">
        <v>0</v>
      </c>
      <c r="O345" s="189"/>
    </row>
    <row r="346" spans="1:16" ht="66.75" customHeight="1" x14ac:dyDescent="0.3">
      <c r="A346" s="124" t="s">
        <v>27</v>
      </c>
      <c r="B346" s="13" t="s">
        <v>61</v>
      </c>
      <c r="C346" s="23" t="s">
        <v>365</v>
      </c>
      <c r="D346" s="30" t="s">
        <v>18</v>
      </c>
      <c r="E346" s="11">
        <f t="shared" si="81"/>
        <v>0</v>
      </c>
      <c r="F346" s="126">
        <v>0</v>
      </c>
      <c r="G346" s="127"/>
      <c r="H346" s="127"/>
      <c r="I346" s="127"/>
      <c r="J346" s="128"/>
      <c r="K346" s="11">
        <v>0</v>
      </c>
      <c r="L346" s="11">
        <v>0</v>
      </c>
      <c r="M346" s="12">
        <v>0</v>
      </c>
      <c r="N346" s="11">
        <v>0</v>
      </c>
      <c r="O346" s="182" t="s">
        <v>559</v>
      </c>
      <c r="P346" s="26"/>
    </row>
    <row r="347" spans="1:16" ht="24" customHeight="1" x14ac:dyDescent="0.3">
      <c r="A347" s="124"/>
      <c r="B347" s="123" t="s">
        <v>338</v>
      </c>
      <c r="C347" s="129" t="s">
        <v>83</v>
      </c>
      <c r="D347" s="129" t="s">
        <v>83</v>
      </c>
      <c r="E347" s="121" t="s">
        <v>84</v>
      </c>
      <c r="F347" s="120" t="s">
        <v>361</v>
      </c>
      <c r="G347" s="126" t="s">
        <v>215</v>
      </c>
      <c r="H347" s="127"/>
      <c r="I347" s="127"/>
      <c r="J347" s="128"/>
      <c r="K347" s="121" t="s">
        <v>87</v>
      </c>
      <c r="L347" s="130" t="s">
        <v>362</v>
      </c>
      <c r="M347" s="120" t="s">
        <v>364</v>
      </c>
      <c r="N347" s="118" t="s">
        <v>363</v>
      </c>
      <c r="O347" s="182"/>
    </row>
    <row r="348" spans="1:16" ht="24" customHeight="1" x14ac:dyDescent="0.3">
      <c r="A348" s="124"/>
      <c r="B348" s="123"/>
      <c r="C348" s="129"/>
      <c r="D348" s="129"/>
      <c r="E348" s="121"/>
      <c r="F348" s="121"/>
      <c r="G348" s="19" t="s">
        <v>210</v>
      </c>
      <c r="H348" s="19" t="s">
        <v>211</v>
      </c>
      <c r="I348" s="19" t="s">
        <v>212</v>
      </c>
      <c r="J348" s="19" t="s">
        <v>213</v>
      </c>
      <c r="K348" s="121"/>
      <c r="L348" s="119"/>
      <c r="M348" s="121"/>
      <c r="N348" s="119"/>
      <c r="O348" s="182"/>
    </row>
    <row r="349" spans="1:16" ht="24" customHeight="1" x14ac:dyDescent="0.3">
      <c r="A349" s="124"/>
      <c r="B349" s="123"/>
      <c r="C349" s="129"/>
      <c r="D349" s="129"/>
      <c r="E349" s="15">
        <f>F349+K349+L349+M349+N349</f>
        <v>0</v>
      </c>
      <c r="F349" s="15">
        <v>0</v>
      </c>
      <c r="G349" s="15">
        <v>0</v>
      </c>
      <c r="H349" s="15">
        <v>0</v>
      </c>
      <c r="I349" s="15">
        <v>0</v>
      </c>
      <c r="J349" s="15">
        <v>0</v>
      </c>
      <c r="K349" s="15">
        <v>0</v>
      </c>
      <c r="L349" s="15">
        <v>0</v>
      </c>
      <c r="M349" s="15">
        <v>0</v>
      </c>
      <c r="N349" s="15">
        <v>0</v>
      </c>
      <c r="O349" s="182"/>
    </row>
    <row r="350" spans="1:16" ht="24" customHeight="1" x14ac:dyDescent="0.3">
      <c r="A350" s="177"/>
      <c r="B350" s="151" t="s">
        <v>566</v>
      </c>
      <c r="C350" s="177"/>
      <c r="D350" s="27" t="s">
        <v>200</v>
      </c>
      <c r="E350" s="28">
        <f>F350+K350+L350+M350+N350</f>
        <v>0</v>
      </c>
      <c r="F350" s="181">
        <f>SUM(F352:F353)</f>
        <v>0</v>
      </c>
      <c r="G350" s="181"/>
      <c r="H350" s="181"/>
      <c r="I350" s="181"/>
      <c r="J350" s="181"/>
      <c r="K350" s="28">
        <f t="shared" ref="K350:N350" si="82">SUM(K352:K353)</f>
        <v>0</v>
      </c>
      <c r="L350" s="28">
        <f t="shared" si="82"/>
        <v>0</v>
      </c>
      <c r="M350" s="28">
        <f t="shared" si="82"/>
        <v>0</v>
      </c>
      <c r="N350" s="28">
        <f t="shared" si="82"/>
        <v>0</v>
      </c>
      <c r="O350" s="201"/>
    </row>
    <row r="351" spans="1:16" ht="33" customHeight="1" x14ac:dyDescent="0.3">
      <c r="A351" s="177"/>
      <c r="B351" s="151"/>
      <c r="C351" s="177"/>
      <c r="D351" s="27" t="s">
        <v>10</v>
      </c>
      <c r="E351" s="28">
        <f t="shared" ref="E351:E353" si="83">F351+K351+L351+M351+N351</f>
        <v>0</v>
      </c>
      <c r="F351" s="181">
        <v>0</v>
      </c>
      <c r="G351" s="181"/>
      <c r="H351" s="181"/>
      <c r="I351" s="181"/>
      <c r="J351" s="181"/>
      <c r="K351" s="28">
        <v>0</v>
      </c>
      <c r="L351" s="28">
        <v>0</v>
      </c>
      <c r="M351" s="28">
        <v>0</v>
      </c>
      <c r="N351" s="28">
        <v>0</v>
      </c>
      <c r="O351" s="201"/>
    </row>
    <row r="352" spans="1:16" ht="36" customHeight="1" x14ac:dyDescent="0.3">
      <c r="A352" s="177"/>
      <c r="B352" s="151"/>
      <c r="C352" s="177"/>
      <c r="D352" s="27" t="s">
        <v>18</v>
      </c>
      <c r="E352" s="28">
        <f t="shared" si="83"/>
        <v>0</v>
      </c>
      <c r="F352" s="181">
        <f>F334</f>
        <v>0</v>
      </c>
      <c r="G352" s="181"/>
      <c r="H352" s="181"/>
      <c r="I352" s="181"/>
      <c r="J352" s="181"/>
      <c r="K352" s="28">
        <f t="shared" ref="K352:N353" si="84">K334</f>
        <v>0</v>
      </c>
      <c r="L352" s="28">
        <f t="shared" si="84"/>
        <v>0</v>
      </c>
      <c r="M352" s="28">
        <f t="shared" si="84"/>
        <v>0</v>
      </c>
      <c r="N352" s="28">
        <f t="shared" si="84"/>
        <v>0</v>
      </c>
      <c r="O352" s="201"/>
    </row>
    <row r="353" spans="1:16" ht="24.75" customHeight="1" x14ac:dyDescent="0.3">
      <c r="A353" s="177"/>
      <c r="B353" s="151"/>
      <c r="C353" s="177"/>
      <c r="D353" s="27" t="s">
        <v>12</v>
      </c>
      <c r="E353" s="28">
        <f t="shared" si="83"/>
        <v>0</v>
      </c>
      <c r="F353" s="181">
        <f>F335</f>
        <v>0</v>
      </c>
      <c r="G353" s="181"/>
      <c r="H353" s="181"/>
      <c r="I353" s="181"/>
      <c r="J353" s="181"/>
      <c r="K353" s="28">
        <f t="shared" si="84"/>
        <v>0</v>
      </c>
      <c r="L353" s="28">
        <f t="shared" si="84"/>
        <v>0</v>
      </c>
      <c r="M353" s="28">
        <f t="shared" si="84"/>
        <v>0</v>
      </c>
      <c r="N353" s="28">
        <f t="shared" si="84"/>
        <v>0</v>
      </c>
      <c r="O353" s="201"/>
    </row>
    <row r="354" spans="1:16" ht="34.5" customHeight="1" x14ac:dyDescent="0.3">
      <c r="A354" s="178" t="s">
        <v>565</v>
      </c>
      <c r="B354" s="179"/>
      <c r="C354" s="179"/>
      <c r="D354" s="179"/>
      <c r="E354" s="179"/>
      <c r="F354" s="179"/>
      <c r="G354" s="179"/>
      <c r="H354" s="179"/>
      <c r="I354" s="179"/>
      <c r="J354" s="179"/>
      <c r="K354" s="179"/>
      <c r="L354" s="179"/>
      <c r="M354" s="179"/>
      <c r="N354" s="179"/>
      <c r="O354" s="180"/>
    </row>
    <row r="355" spans="1:16" ht="27" customHeight="1" x14ac:dyDescent="0.3">
      <c r="A355" s="164" t="s">
        <v>6</v>
      </c>
      <c r="B355" s="148" t="s">
        <v>76</v>
      </c>
      <c r="C355" s="164" t="s">
        <v>365</v>
      </c>
      <c r="D355" s="10" t="s">
        <v>8</v>
      </c>
      <c r="E355" s="11">
        <f t="shared" ref="E355:E357" si="85">F355+K355+L355+M355+N355</f>
        <v>12500</v>
      </c>
      <c r="F355" s="126">
        <f t="shared" ref="F355:N355" si="86">F356</f>
        <v>2500</v>
      </c>
      <c r="G355" s="127"/>
      <c r="H355" s="127"/>
      <c r="I355" s="127"/>
      <c r="J355" s="128"/>
      <c r="K355" s="12">
        <f t="shared" si="86"/>
        <v>2500</v>
      </c>
      <c r="L355" s="12">
        <f t="shared" si="86"/>
        <v>2500</v>
      </c>
      <c r="M355" s="12">
        <f t="shared" si="86"/>
        <v>2500</v>
      </c>
      <c r="N355" s="11">
        <f t="shared" si="86"/>
        <v>2500</v>
      </c>
      <c r="O355" s="125"/>
    </row>
    <row r="356" spans="1:16" ht="43.5" customHeight="1" x14ac:dyDescent="0.3">
      <c r="A356" s="166"/>
      <c r="B356" s="150"/>
      <c r="C356" s="166"/>
      <c r="D356" s="34" t="s">
        <v>18</v>
      </c>
      <c r="E356" s="11">
        <f t="shared" si="85"/>
        <v>12500</v>
      </c>
      <c r="F356" s="126">
        <f>F358</f>
        <v>2500</v>
      </c>
      <c r="G356" s="127"/>
      <c r="H356" s="127"/>
      <c r="I356" s="127"/>
      <c r="J356" s="128"/>
      <c r="K356" s="12">
        <f>K358</f>
        <v>2500</v>
      </c>
      <c r="L356" s="12">
        <f t="shared" ref="L356:N356" si="87">L358</f>
        <v>2500</v>
      </c>
      <c r="M356" s="12">
        <f t="shared" si="87"/>
        <v>2500</v>
      </c>
      <c r="N356" s="12">
        <f t="shared" si="87"/>
        <v>2500</v>
      </c>
      <c r="O356" s="125"/>
    </row>
    <row r="357" spans="1:16" ht="79.5" customHeight="1" x14ac:dyDescent="0.3">
      <c r="A357" s="23" t="s">
        <v>13</v>
      </c>
      <c r="B357" s="13" t="s">
        <v>48</v>
      </c>
      <c r="C357" s="23" t="s">
        <v>365</v>
      </c>
      <c r="D357" s="13" t="s">
        <v>18</v>
      </c>
      <c r="E357" s="11">
        <f t="shared" si="85"/>
        <v>0</v>
      </c>
      <c r="F357" s="126">
        <v>0</v>
      </c>
      <c r="G357" s="127"/>
      <c r="H357" s="127"/>
      <c r="I357" s="127"/>
      <c r="J357" s="128"/>
      <c r="K357" s="11">
        <v>0</v>
      </c>
      <c r="L357" s="11">
        <v>0</v>
      </c>
      <c r="M357" s="12">
        <v>0</v>
      </c>
      <c r="N357" s="11">
        <v>0</v>
      </c>
      <c r="O357" s="23" t="s">
        <v>559</v>
      </c>
    </row>
    <row r="358" spans="1:16" ht="48.75" customHeight="1" x14ac:dyDescent="0.3">
      <c r="A358" s="164" t="s">
        <v>16</v>
      </c>
      <c r="B358" s="13" t="s">
        <v>49</v>
      </c>
      <c r="C358" s="23" t="s">
        <v>365</v>
      </c>
      <c r="D358" s="13" t="s">
        <v>18</v>
      </c>
      <c r="E358" s="11">
        <f>F358+K358+L358+M358+N358</f>
        <v>12500</v>
      </c>
      <c r="F358" s="126">
        <v>2500</v>
      </c>
      <c r="G358" s="127"/>
      <c r="H358" s="127"/>
      <c r="I358" s="127"/>
      <c r="J358" s="128"/>
      <c r="K358" s="11">
        <v>2500</v>
      </c>
      <c r="L358" s="11">
        <v>2500</v>
      </c>
      <c r="M358" s="11">
        <v>2500</v>
      </c>
      <c r="N358" s="11">
        <v>2500</v>
      </c>
      <c r="O358" s="132" t="s">
        <v>559</v>
      </c>
    </row>
    <row r="359" spans="1:16" ht="18.75" customHeight="1" x14ac:dyDescent="0.3">
      <c r="A359" s="165"/>
      <c r="B359" s="148" t="s">
        <v>184</v>
      </c>
      <c r="C359" s="129" t="s">
        <v>83</v>
      </c>
      <c r="D359" s="145" t="s">
        <v>83</v>
      </c>
      <c r="E359" s="118" t="s">
        <v>84</v>
      </c>
      <c r="F359" s="120" t="s">
        <v>361</v>
      </c>
      <c r="G359" s="126" t="s">
        <v>215</v>
      </c>
      <c r="H359" s="127"/>
      <c r="I359" s="127"/>
      <c r="J359" s="128"/>
      <c r="K359" s="121" t="s">
        <v>87</v>
      </c>
      <c r="L359" s="130" t="s">
        <v>362</v>
      </c>
      <c r="M359" s="120" t="s">
        <v>364</v>
      </c>
      <c r="N359" s="118" t="s">
        <v>363</v>
      </c>
      <c r="O359" s="133"/>
      <c r="P359" s="24"/>
    </row>
    <row r="360" spans="1:16" ht="18.75" customHeight="1" x14ac:dyDescent="0.3">
      <c r="A360" s="165"/>
      <c r="B360" s="149"/>
      <c r="C360" s="129"/>
      <c r="D360" s="146"/>
      <c r="E360" s="119"/>
      <c r="F360" s="121"/>
      <c r="G360" s="19" t="s">
        <v>210</v>
      </c>
      <c r="H360" s="19" t="s">
        <v>211</v>
      </c>
      <c r="I360" s="19" t="s">
        <v>212</v>
      </c>
      <c r="J360" s="19" t="s">
        <v>213</v>
      </c>
      <c r="K360" s="121"/>
      <c r="L360" s="119"/>
      <c r="M360" s="121"/>
      <c r="N360" s="119"/>
      <c r="O360" s="133"/>
    </row>
    <row r="361" spans="1:16" ht="23.25" customHeight="1" x14ac:dyDescent="0.3">
      <c r="A361" s="166"/>
      <c r="B361" s="150"/>
      <c r="C361" s="129"/>
      <c r="D361" s="147"/>
      <c r="E361" s="15">
        <v>100</v>
      </c>
      <c r="F361" s="33">
        <v>100</v>
      </c>
      <c r="G361" s="33">
        <v>0</v>
      </c>
      <c r="H361" s="33">
        <v>0</v>
      </c>
      <c r="I361" s="33">
        <v>0</v>
      </c>
      <c r="J361" s="33">
        <v>100</v>
      </c>
      <c r="K361" s="33">
        <v>100</v>
      </c>
      <c r="L361" s="33">
        <v>100</v>
      </c>
      <c r="M361" s="33">
        <v>100</v>
      </c>
      <c r="N361" s="33">
        <v>100</v>
      </c>
      <c r="O361" s="134"/>
    </row>
    <row r="362" spans="1:16" ht="78.75" customHeight="1" x14ac:dyDescent="0.3">
      <c r="A362" s="177"/>
      <c r="B362" s="177"/>
      <c r="C362" s="177"/>
      <c r="D362" s="35" t="s">
        <v>78</v>
      </c>
      <c r="E362" s="28">
        <f t="shared" ref="E362:E363" si="88">F362+K362+L362+M362+N362</f>
        <v>12500</v>
      </c>
      <c r="F362" s="181">
        <f t="shared" ref="F362:N362" si="89">F363</f>
        <v>2500</v>
      </c>
      <c r="G362" s="181"/>
      <c r="H362" s="181"/>
      <c r="I362" s="181"/>
      <c r="J362" s="181"/>
      <c r="K362" s="28">
        <f>K363</f>
        <v>2500</v>
      </c>
      <c r="L362" s="28">
        <f t="shared" si="89"/>
        <v>2500</v>
      </c>
      <c r="M362" s="28">
        <f t="shared" si="89"/>
        <v>2500</v>
      </c>
      <c r="N362" s="28">
        <f t="shared" si="89"/>
        <v>2500</v>
      </c>
      <c r="O362" s="201"/>
    </row>
    <row r="363" spans="1:16" ht="33.75" customHeight="1" x14ac:dyDescent="0.3">
      <c r="A363" s="177"/>
      <c r="B363" s="177"/>
      <c r="C363" s="177"/>
      <c r="D363" s="16" t="s">
        <v>18</v>
      </c>
      <c r="E363" s="28">
        <f t="shared" si="88"/>
        <v>12500</v>
      </c>
      <c r="F363" s="181">
        <f>F356</f>
        <v>2500</v>
      </c>
      <c r="G363" s="181"/>
      <c r="H363" s="181"/>
      <c r="I363" s="181"/>
      <c r="J363" s="181"/>
      <c r="K363" s="28">
        <f>K356</f>
        <v>2500</v>
      </c>
      <c r="L363" s="28">
        <f t="shared" ref="L363:N363" si="90">L356</f>
        <v>2500</v>
      </c>
      <c r="M363" s="28">
        <f t="shared" si="90"/>
        <v>2500</v>
      </c>
      <c r="N363" s="28">
        <f t="shared" si="90"/>
        <v>2500</v>
      </c>
      <c r="O363" s="201"/>
    </row>
    <row r="364" spans="1:16" ht="24" customHeight="1" x14ac:dyDescent="0.3">
      <c r="A364" s="178" t="s">
        <v>567</v>
      </c>
      <c r="B364" s="179"/>
      <c r="C364" s="179"/>
      <c r="D364" s="179"/>
      <c r="E364" s="179"/>
      <c r="F364" s="179"/>
      <c r="G364" s="179"/>
      <c r="H364" s="179"/>
      <c r="I364" s="179"/>
      <c r="J364" s="179"/>
      <c r="K364" s="179"/>
      <c r="L364" s="179"/>
      <c r="M364" s="179"/>
      <c r="N364" s="179"/>
      <c r="O364" s="180"/>
    </row>
    <row r="365" spans="1:16" ht="27" customHeight="1" x14ac:dyDescent="0.3">
      <c r="A365" s="122" t="s">
        <v>6</v>
      </c>
      <c r="B365" s="123" t="s">
        <v>35</v>
      </c>
      <c r="C365" s="122" t="s">
        <v>365</v>
      </c>
      <c r="D365" s="10" t="s">
        <v>8</v>
      </c>
      <c r="E365" s="14">
        <f t="shared" ref="E365:E382" si="91">F365+K365+L365+M365+N365</f>
        <v>9255</v>
      </c>
      <c r="F365" s="121">
        <f t="shared" ref="F365" si="92">F366+F367</f>
        <v>2651</v>
      </c>
      <c r="G365" s="121"/>
      <c r="H365" s="121"/>
      <c r="I365" s="121"/>
      <c r="J365" s="121"/>
      <c r="K365" s="14">
        <f t="shared" ref="K365:N365" si="93">K366+K367</f>
        <v>1651</v>
      </c>
      <c r="L365" s="14">
        <f t="shared" si="93"/>
        <v>1651</v>
      </c>
      <c r="M365" s="14">
        <f t="shared" si="93"/>
        <v>1651</v>
      </c>
      <c r="N365" s="14">
        <f t="shared" si="93"/>
        <v>1651</v>
      </c>
      <c r="O365" s="125"/>
    </row>
    <row r="366" spans="1:16" ht="33.75" customHeight="1" x14ac:dyDescent="0.3">
      <c r="A366" s="122"/>
      <c r="B366" s="123"/>
      <c r="C366" s="122"/>
      <c r="D366" s="34" t="s">
        <v>10</v>
      </c>
      <c r="E366" s="14">
        <f t="shared" si="91"/>
        <v>0</v>
      </c>
      <c r="F366" s="121">
        <f t="shared" ref="F366" si="94">F369</f>
        <v>0</v>
      </c>
      <c r="G366" s="121"/>
      <c r="H366" s="121"/>
      <c r="I366" s="121"/>
      <c r="J366" s="121"/>
      <c r="K366" s="14">
        <f>K369</f>
        <v>0</v>
      </c>
      <c r="L366" s="14">
        <f t="shared" ref="L366:N366" si="95">L369</f>
        <v>0</v>
      </c>
      <c r="M366" s="14">
        <f t="shared" si="95"/>
        <v>0</v>
      </c>
      <c r="N366" s="14">
        <f t="shared" si="95"/>
        <v>0</v>
      </c>
      <c r="O366" s="125"/>
    </row>
    <row r="367" spans="1:16" ht="35.25" customHeight="1" x14ac:dyDescent="0.3">
      <c r="A367" s="122"/>
      <c r="B367" s="123"/>
      <c r="C367" s="122"/>
      <c r="D367" s="34" t="s">
        <v>18</v>
      </c>
      <c r="E367" s="14">
        <f t="shared" si="91"/>
        <v>9255</v>
      </c>
      <c r="F367" s="121">
        <f>F370+F372</f>
        <v>2651</v>
      </c>
      <c r="G367" s="121"/>
      <c r="H367" s="121"/>
      <c r="I367" s="121"/>
      <c r="J367" s="121"/>
      <c r="K367" s="14">
        <f>K370+K372</f>
        <v>1651</v>
      </c>
      <c r="L367" s="14">
        <f>L370+L372</f>
        <v>1651</v>
      </c>
      <c r="M367" s="14">
        <f>M370+M372</f>
        <v>1651</v>
      </c>
      <c r="N367" s="14">
        <f>N370+N372</f>
        <v>1651</v>
      </c>
      <c r="O367" s="125"/>
    </row>
    <row r="368" spans="1:16" ht="26.25" customHeight="1" x14ac:dyDescent="0.3">
      <c r="A368" s="124" t="s">
        <v>13</v>
      </c>
      <c r="B368" s="123" t="s">
        <v>72</v>
      </c>
      <c r="C368" s="125" t="s">
        <v>365</v>
      </c>
      <c r="D368" s="30" t="s">
        <v>14</v>
      </c>
      <c r="E368" s="14">
        <f t="shared" si="91"/>
        <v>0</v>
      </c>
      <c r="F368" s="121">
        <f>F369+F370</f>
        <v>0</v>
      </c>
      <c r="G368" s="121"/>
      <c r="H368" s="121"/>
      <c r="I368" s="121"/>
      <c r="J368" s="121"/>
      <c r="K368" s="14">
        <f>K369+K370</f>
        <v>0</v>
      </c>
      <c r="L368" s="14">
        <f>L369+L370</f>
        <v>0</v>
      </c>
      <c r="M368" s="14">
        <f>M369+M370</f>
        <v>0</v>
      </c>
      <c r="N368" s="14">
        <f>N369+N370</f>
        <v>0</v>
      </c>
      <c r="O368" s="125" t="s">
        <v>17</v>
      </c>
    </row>
    <row r="369" spans="1:15" ht="37.5" customHeight="1" x14ac:dyDescent="0.3">
      <c r="A369" s="124"/>
      <c r="B369" s="123"/>
      <c r="C369" s="125"/>
      <c r="D369" s="30" t="s">
        <v>10</v>
      </c>
      <c r="E369" s="14">
        <f t="shared" si="91"/>
        <v>0</v>
      </c>
      <c r="F369" s="121">
        <v>0</v>
      </c>
      <c r="G369" s="121"/>
      <c r="H369" s="121"/>
      <c r="I369" s="121"/>
      <c r="J369" s="121"/>
      <c r="K369" s="14">
        <v>0</v>
      </c>
      <c r="L369" s="14">
        <v>0</v>
      </c>
      <c r="M369" s="14">
        <v>0</v>
      </c>
      <c r="N369" s="14">
        <v>0</v>
      </c>
      <c r="O369" s="125"/>
    </row>
    <row r="370" spans="1:15" ht="36.75" customHeight="1" x14ac:dyDescent="0.3">
      <c r="A370" s="124"/>
      <c r="B370" s="123"/>
      <c r="C370" s="125"/>
      <c r="D370" s="30" t="s">
        <v>18</v>
      </c>
      <c r="E370" s="14">
        <f t="shared" si="91"/>
        <v>0</v>
      </c>
      <c r="F370" s="121">
        <v>0</v>
      </c>
      <c r="G370" s="121"/>
      <c r="H370" s="121"/>
      <c r="I370" s="121"/>
      <c r="J370" s="121"/>
      <c r="K370" s="14">
        <v>0</v>
      </c>
      <c r="L370" s="14">
        <v>0</v>
      </c>
      <c r="M370" s="14">
        <v>0</v>
      </c>
      <c r="N370" s="14">
        <v>0</v>
      </c>
      <c r="O370" s="125"/>
    </row>
    <row r="371" spans="1:15" ht="84.75" customHeight="1" x14ac:dyDescent="0.3">
      <c r="A371" s="36" t="s">
        <v>16</v>
      </c>
      <c r="B371" s="13" t="s">
        <v>73</v>
      </c>
      <c r="C371" s="23" t="s">
        <v>365</v>
      </c>
      <c r="D371" s="30" t="s">
        <v>18</v>
      </c>
      <c r="E371" s="11">
        <f t="shared" si="91"/>
        <v>0</v>
      </c>
      <c r="F371" s="126">
        <v>0</v>
      </c>
      <c r="G371" s="127"/>
      <c r="H371" s="127"/>
      <c r="I371" s="127"/>
      <c r="J371" s="128"/>
      <c r="K371" s="11">
        <v>0</v>
      </c>
      <c r="L371" s="11">
        <v>0</v>
      </c>
      <c r="M371" s="12">
        <v>0</v>
      </c>
      <c r="N371" s="11">
        <v>0</v>
      </c>
      <c r="O371" s="23" t="s">
        <v>17</v>
      </c>
    </row>
    <row r="372" spans="1:15" ht="78.75" customHeight="1" x14ac:dyDescent="0.3">
      <c r="A372" s="36" t="s">
        <v>21</v>
      </c>
      <c r="B372" s="13" t="s">
        <v>367</v>
      </c>
      <c r="C372" s="23" t="s">
        <v>365</v>
      </c>
      <c r="D372" s="30" t="s">
        <v>18</v>
      </c>
      <c r="E372" s="11">
        <f>F372+K372+L372+M372+N372</f>
        <v>9255</v>
      </c>
      <c r="F372" s="126">
        <f>F373+F374+F375+F376+F377+F379</f>
        <v>2651</v>
      </c>
      <c r="G372" s="127"/>
      <c r="H372" s="127"/>
      <c r="I372" s="127"/>
      <c r="J372" s="128"/>
      <c r="K372" s="12">
        <f>K373+K374+K375+K376+K377</f>
        <v>1651</v>
      </c>
      <c r="L372" s="12">
        <f t="shared" ref="L372:N372" si="96">L373+L374+L375+L376+L377</f>
        <v>1651</v>
      </c>
      <c r="M372" s="12">
        <f t="shared" si="96"/>
        <v>1651</v>
      </c>
      <c r="N372" s="12">
        <f t="shared" si="96"/>
        <v>1651</v>
      </c>
      <c r="O372" s="23" t="s">
        <v>17</v>
      </c>
    </row>
    <row r="373" spans="1:15" ht="58.5" hidden="1" customHeight="1" x14ac:dyDescent="0.3">
      <c r="A373" s="37" t="s">
        <v>105</v>
      </c>
      <c r="B373" s="38" t="s">
        <v>58</v>
      </c>
      <c r="C373" s="23" t="s">
        <v>365</v>
      </c>
      <c r="D373" s="30" t="s">
        <v>18</v>
      </c>
      <c r="E373" s="11">
        <f t="shared" si="91"/>
        <v>8255</v>
      </c>
      <c r="F373" s="126">
        <v>1651</v>
      </c>
      <c r="G373" s="127"/>
      <c r="H373" s="127"/>
      <c r="I373" s="127"/>
      <c r="J373" s="128"/>
      <c r="K373" s="12">
        <v>1651</v>
      </c>
      <c r="L373" s="12">
        <v>1651</v>
      </c>
      <c r="M373" s="12">
        <v>1651</v>
      </c>
      <c r="N373" s="12">
        <v>1651</v>
      </c>
      <c r="O373" s="39" t="s">
        <v>17</v>
      </c>
    </row>
    <row r="374" spans="1:15" ht="38.25" hidden="1" customHeight="1" x14ac:dyDescent="0.3">
      <c r="A374" s="36" t="s">
        <v>106</v>
      </c>
      <c r="B374" s="13" t="s">
        <v>82</v>
      </c>
      <c r="C374" s="23" t="s">
        <v>365</v>
      </c>
      <c r="D374" s="30" t="s">
        <v>18</v>
      </c>
      <c r="E374" s="11">
        <f t="shared" si="91"/>
        <v>0</v>
      </c>
      <c r="F374" s="126">
        <v>0</v>
      </c>
      <c r="G374" s="127"/>
      <c r="H374" s="127"/>
      <c r="I374" s="127"/>
      <c r="J374" s="128"/>
      <c r="K374" s="11">
        <v>0</v>
      </c>
      <c r="L374" s="12">
        <v>0</v>
      </c>
      <c r="M374" s="12">
        <v>0</v>
      </c>
      <c r="N374" s="11">
        <v>0</v>
      </c>
      <c r="O374" s="23" t="s">
        <v>17</v>
      </c>
    </row>
    <row r="375" spans="1:15" ht="51" hidden="1" customHeight="1" x14ac:dyDescent="0.3">
      <c r="A375" s="36" t="s">
        <v>104</v>
      </c>
      <c r="B375" s="13" t="s">
        <v>57</v>
      </c>
      <c r="C375" s="23" t="s">
        <v>365</v>
      </c>
      <c r="D375" s="30" t="s">
        <v>18</v>
      </c>
      <c r="E375" s="11">
        <f t="shared" si="91"/>
        <v>0</v>
      </c>
      <c r="F375" s="126">
        <v>0</v>
      </c>
      <c r="G375" s="127"/>
      <c r="H375" s="127"/>
      <c r="I375" s="127"/>
      <c r="J375" s="128"/>
      <c r="K375" s="11">
        <v>0</v>
      </c>
      <c r="L375" s="12">
        <v>0</v>
      </c>
      <c r="M375" s="12">
        <v>0</v>
      </c>
      <c r="N375" s="11">
        <v>0</v>
      </c>
      <c r="O375" s="23" t="s">
        <v>17</v>
      </c>
    </row>
    <row r="376" spans="1:15" ht="51" hidden="1" customHeight="1" x14ac:dyDescent="0.3">
      <c r="A376" s="36" t="s">
        <v>181</v>
      </c>
      <c r="B376" s="13" t="s">
        <v>186</v>
      </c>
      <c r="C376" s="23" t="s">
        <v>365</v>
      </c>
      <c r="D376" s="30" t="s">
        <v>18</v>
      </c>
      <c r="E376" s="11">
        <f t="shared" si="91"/>
        <v>0</v>
      </c>
      <c r="F376" s="126">
        <v>0</v>
      </c>
      <c r="G376" s="127"/>
      <c r="H376" s="127"/>
      <c r="I376" s="127"/>
      <c r="J376" s="128"/>
      <c r="K376" s="11">
        <v>0</v>
      </c>
      <c r="L376" s="12">
        <v>0</v>
      </c>
      <c r="M376" s="12">
        <v>0</v>
      </c>
      <c r="N376" s="11">
        <v>0</v>
      </c>
      <c r="O376" s="23" t="s">
        <v>17</v>
      </c>
    </row>
    <row r="377" spans="1:15" ht="51" hidden="1" customHeight="1" x14ac:dyDescent="0.3">
      <c r="A377" s="36" t="s">
        <v>235</v>
      </c>
      <c r="B377" s="13" t="s">
        <v>236</v>
      </c>
      <c r="C377" s="23" t="s">
        <v>365</v>
      </c>
      <c r="D377" s="30" t="s">
        <v>18</v>
      </c>
      <c r="E377" s="11">
        <f t="shared" si="91"/>
        <v>0</v>
      </c>
      <c r="F377" s="126">
        <v>0</v>
      </c>
      <c r="G377" s="127"/>
      <c r="H377" s="127"/>
      <c r="I377" s="127"/>
      <c r="J377" s="128"/>
      <c r="K377" s="11">
        <v>0</v>
      </c>
      <c r="L377" s="12">
        <v>0</v>
      </c>
      <c r="M377" s="12">
        <v>0</v>
      </c>
      <c r="N377" s="11">
        <v>0</v>
      </c>
      <c r="O377" s="23" t="s">
        <v>17</v>
      </c>
    </row>
    <row r="378" spans="1:15" ht="108" hidden="1" customHeight="1" x14ac:dyDescent="0.3">
      <c r="A378" s="36" t="s">
        <v>286</v>
      </c>
      <c r="B378" s="13" t="s">
        <v>287</v>
      </c>
      <c r="C378" s="23" t="s">
        <v>365</v>
      </c>
      <c r="D378" s="30" t="s">
        <v>18</v>
      </c>
      <c r="E378" s="11">
        <f t="shared" si="91"/>
        <v>0</v>
      </c>
      <c r="F378" s="126">
        <v>0</v>
      </c>
      <c r="G378" s="127"/>
      <c r="H378" s="127"/>
      <c r="I378" s="127"/>
      <c r="J378" s="128"/>
      <c r="K378" s="11">
        <v>0</v>
      </c>
      <c r="L378" s="12">
        <v>0</v>
      </c>
      <c r="M378" s="12">
        <v>0</v>
      </c>
      <c r="N378" s="11">
        <v>0</v>
      </c>
      <c r="O378" s="23" t="s">
        <v>17</v>
      </c>
    </row>
    <row r="379" spans="1:15" ht="51" hidden="1" customHeight="1" x14ac:dyDescent="0.3">
      <c r="A379" s="36" t="s">
        <v>520</v>
      </c>
      <c r="B379" s="13" t="s">
        <v>521</v>
      </c>
      <c r="C379" s="23" t="s">
        <v>365</v>
      </c>
      <c r="D379" s="30" t="s">
        <v>18</v>
      </c>
      <c r="E379" s="11">
        <f t="shared" ref="E379" si="97">F379+K379+L379+M379+N379</f>
        <v>1000</v>
      </c>
      <c r="F379" s="126">
        <v>1000</v>
      </c>
      <c r="G379" s="127"/>
      <c r="H379" s="127"/>
      <c r="I379" s="127"/>
      <c r="J379" s="128"/>
      <c r="K379" s="11">
        <v>0</v>
      </c>
      <c r="L379" s="12">
        <v>0</v>
      </c>
      <c r="M379" s="12">
        <v>0</v>
      </c>
      <c r="N379" s="11">
        <v>0</v>
      </c>
      <c r="O379" s="23" t="s">
        <v>17</v>
      </c>
    </row>
    <row r="380" spans="1:15" ht="26.25" customHeight="1" x14ac:dyDescent="0.3">
      <c r="A380" s="177"/>
      <c r="B380" s="151" t="s">
        <v>568</v>
      </c>
      <c r="C380" s="177"/>
      <c r="D380" s="27" t="s">
        <v>200</v>
      </c>
      <c r="E380" s="28">
        <f t="shared" si="91"/>
        <v>9255</v>
      </c>
      <c r="F380" s="181">
        <f t="shared" ref="F380" si="98">F381+F382</f>
        <v>2651</v>
      </c>
      <c r="G380" s="181"/>
      <c r="H380" s="181"/>
      <c r="I380" s="181"/>
      <c r="J380" s="181"/>
      <c r="K380" s="28">
        <f t="shared" ref="K380:N380" si="99">K381+K382</f>
        <v>1651</v>
      </c>
      <c r="L380" s="28">
        <f t="shared" si="99"/>
        <v>1651</v>
      </c>
      <c r="M380" s="28">
        <f t="shared" si="99"/>
        <v>1651</v>
      </c>
      <c r="N380" s="28">
        <f t="shared" si="99"/>
        <v>1651</v>
      </c>
      <c r="O380" s="201"/>
    </row>
    <row r="381" spans="1:15" ht="35.25" customHeight="1" x14ac:dyDescent="0.3">
      <c r="A381" s="177"/>
      <c r="B381" s="151"/>
      <c r="C381" s="177"/>
      <c r="D381" s="16" t="s">
        <v>10</v>
      </c>
      <c r="E381" s="28">
        <f t="shared" si="91"/>
        <v>0</v>
      </c>
      <c r="F381" s="181">
        <f>F366</f>
        <v>0</v>
      </c>
      <c r="G381" s="181"/>
      <c r="H381" s="181"/>
      <c r="I381" s="181"/>
      <c r="J381" s="181"/>
      <c r="K381" s="28">
        <f t="shared" ref="K381:N382" si="100">K366</f>
        <v>0</v>
      </c>
      <c r="L381" s="28">
        <f t="shared" si="100"/>
        <v>0</v>
      </c>
      <c r="M381" s="28">
        <f t="shared" si="100"/>
        <v>0</v>
      </c>
      <c r="N381" s="28">
        <f t="shared" si="100"/>
        <v>0</v>
      </c>
      <c r="O381" s="201"/>
    </row>
    <row r="382" spans="1:15" ht="35.25" customHeight="1" x14ac:dyDescent="0.3">
      <c r="A382" s="177"/>
      <c r="B382" s="151"/>
      <c r="C382" s="177"/>
      <c r="D382" s="16" t="s">
        <v>18</v>
      </c>
      <c r="E382" s="28">
        <f t="shared" si="91"/>
        <v>9255</v>
      </c>
      <c r="F382" s="181">
        <f>F367</f>
        <v>2651</v>
      </c>
      <c r="G382" s="181"/>
      <c r="H382" s="181"/>
      <c r="I382" s="181"/>
      <c r="J382" s="181"/>
      <c r="K382" s="28">
        <f t="shared" si="100"/>
        <v>1651</v>
      </c>
      <c r="L382" s="28">
        <f t="shared" si="100"/>
        <v>1651</v>
      </c>
      <c r="M382" s="28">
        <f t="shared" si="100"/>
        <v>1651</v>
      </c>
      <c r="N382" s="28">
        <f t="shared" si="100"/>
        <v>1651</v>
      </c>
      <c r="O382" s="201"/>
    </row>
    <row r="383" spans="1:15" ht="27" customHeight="1" x14ac:dyDescent="0.3">
      <c r="A383" s="177" t="s">
        <v>107</v>
      </c>
      <c r="B383" s="177"/>
      <c r="C383" s="177"/>
      <c r="D383" s="177"/>
      <c r="E383" s="177"/>
      <c r="F383" s="177"/>
      <c r="G383" s="177"/>
      <c r="H383" s="177"/>
      <c r="I383" s="177"/>
      <c r="J383" s="177"/>
      <c r="K383" s="177"/>
      <c r="L383" s="177"/>
      <c r="M383" s="177"/>
      <c r="N383" s="177"/>
      <c r="O383" s="177"/>
    </row>
    <row r="384" spans="1:15" ht="28.5" customHeight="1" x14ac:dyDescent="0.3">
      <c r="A384" s="125" t="s">
        <v>6</v>
      </c>
      <c r="B384" s="123" t="s">
        <v>74</v>
      </c>
      <c r="C384" s="125" t="s">
        <v>365</v>
      </c>
      <c r="D384" s="13" t="s">
        <v>8</v>
      </c>
      <c r="E384" s="20">
        <f t="shared" ref="E384:E386" si="101">F384+K384+L384+M384+N384</f>
        <v>571714.72</v>
      </c>
      <c r="F384" s="135">
        <f>F385+F386</f>
        <v>189615.19</v>
      </c>
      <c r="G384" s="136"/>
      <c r="H384" s="136"/>
      <c r="I384" s="136"/>
      <c r="J384" s="137"/>
      <c r="K384" s="20">
        <f>K385+K386</f>
        <v>187304.20600000001</v>
      </c>
      <c r="L384" s="20">
        <f t="shared" ref="L384:N384" si="102">L385+L386</f>
        <v>194795.32399999999</v>
      </c>
      <c r="M384" s="21">
        <f t="shared" si="102"/>
        <v>0</v>
      </c>
      <c r="N384" s="20">
        <f t="shared" si="102"/>
        <v>0</v>
      </c>
      <c r="O384" s="182"/>
    </row>
    <row r="385" spans="1:15" ht="34.5" customHeight="1" x14ac:dyDescent="0.3">
      <c r="A385" s="125"/>
      <c r="B385" s="123"/>
      <c r="C385" s="125"/>
      <c r="D385" s="13" t="s">
        <v>10</v>
      </c>
      <c r="E385" s="20">
        <f t="shared" si="101"/>
        <v>9520</v>
      </c>
      <c r="F385" s="135">
        <f>F388+F406</f>
        <v>9520</v>
      </c>
      <c r="G385" s="136"/>
      <c r="H385" s="136"/>
      <c r="I385" s="136"/>
      <c r="J385" s="137"/>
      <c r="K385" s="20">
        <f>K388+K406+K394+K400</f>
        <v>0</v>
      </c>
      <c r="L385" s="20">
        <f>L388+L406+L394+L400</f>
        <v>0</v>
      </c>
      <c r="M385" s="20">
        <f t="shared" ref="M385:N385" si="103">M388+M406</f>
        <v>0</v>
      </c>
      <c r="N385" s="20">
        <f t="shared" si="103"/>
        <v>0</v>
      </c>
      <c r="O385" s="182"/>
    </row>
    <row r="386" spans="1:15" ht="36.75" customHeight="1" x14ac:dyDescent="0.3">
      <c r="A386" s="125"/>
      <c r="B386" s="123"/>
      <c r="C386" s="125"/>
      <c r="D386" s="13" t="s">
        <v>18</v>
      </c>
      <c r="E386" s="20">
        <f t="shared" si="101"/>
        <v>562194.72</v>
      </c>
      <c r="F386" s="135">
        <f>F389+F407+F395+F401</f>
        <v>180095.19</v>
      </c>
      <c r="G386" s="136"/>
      <c r="H386" s="136"/>
      <c r="I386" s="136"/>
      <c r="J386" s="137"/>
      <c r="K386" s="20">
        <f>K389+K407+K395+K401</f>
        <v>187304.20600000001</v>
      </c>
      <c r="L386" s="20">
        <f>L389+L407+L395+L401</f>
        <v>194795.32399999999</v>
      </c>
      <c r="M386" s="20">
        <f t="shared" ref="M386:N386" si="104">M389+M407</f>
        <v>0</v>
      </c>
      <c r="N386" s="20">
        <f t="shared" si="104"/>
        <v>0</v>
      </c>
      <c r="O386" s="182"/>
    </row>
    <row r="387" spans="1:15" ht="33" customHeight="1" x14ac:dyDescent="0.3">
      <c r="A387" s="125" t="s">
        <v>19</v>
      </c>
      <c r="B387" s="123" t="s">
        <v>221</v>
      </c>
      <c r="C387" s="125" t="s">
        <v>365</v>
      </c>
      <c r="D387" s="13" t="s">
        <v>8</v>
      </c>
      <c r="E387" s="20">
        <f t="shared" ref="E387:E389" si="105">F387+K387+L387+M387+N387</f>
        <v>0</v>
      </c>
      <c r="F387" s="135">
        <f t="shared" ref="F387" si="106">F388+F389</f>
        <v>0</v>
      </c>
      <c r="G387" s="136"/>
      <c r="H387" s="136"/>
      <c r="I387" s="136"/>
      <c r="J387" s="137"/>
      <c r="K387" s="20">
        <f t="shared" ref="K387:L387" si="107">K388+K389</f>
        <v>0</v>
      </c>
      <c r="L387" s="20">
        <f t="shared" si="107"/>
        <v>0</v>
      </c>
      <c r="M387" s="21">
        <f t="shared" ref="M387:N387" si="108">M388+M389</f>
        <v>0</v>
      </c>
      <c r="N387" s="20">
        <f t="shared" si="108"/>
        <v>0</v>
      </c>
      <c r="O387" s="182" t="s">
        <v>17</v>
      </c>
    </row>
    <row r="388" spans="1:15" ht="42.75" customHeight="1" x14ac:dyDescent="0.3">
      <c r="A388" s="125"/>
      <c r="B388" s="123"/>
      <c r="C388" s="125"/>
      <c r="D388" s="13" t="s">
        <v>10</v>
      </c>
      <c r="E388" s="11">
        <f t="shared" si="105"/>
        <v>0</v>
      </c>
      <c r="F388" s="126">
        <v>0</v>
      </c>
      <c r="G388" s="127"/>
      <c r="H388" s="127"/>
      <c r="I388" s="127"/>
      <c r="J388" s="128"/>
      <c r="K388" s="11">
        <v>0</v>
      </c>
      <c r="L388" s="11">
        <v>0</v>
      </c>
      <c r="M388" s="12">
        <v>0</v>
      </c>
      <c r="N388" s="11">
        <v>0</v>
      </c>
      <c r="O388" s="182"/>
    </row>
    <row r="389" spans="1:15" ht="37.5" customHeight="1" x14ac:dyDescent="0.3">
      <c r="A389" s="125"/>
      <c r="B389" s="123"/>
      <c r="C389" s="125"/>
      <c r="D389" s="13" t="s">
        <v>18</v>
      </c>
      <c r="E389" s="11">
        <f t="shared" si="105"/>
        <v>0</v>
      </c>
      <c r="F389" s="135">
        <v>0</v>
      </c>
      <c r="G389" s="136"/>
      <c r="H389" s="136"/>
      <c r="I389" s="136"/>
      <c r="J389" s="137"/>
      <c r="K389" s="20">
        <v>0</v>
      </c>
      <c r="L389" s="20">
        <v>0</v>
      </c>
      <c r="M389" s="21">
        <v>0</v>
      </c>
      <c r="N389" s="20">
        <v>0</v>
      </c>
      <c r="O389" s="182"/>
    </row>
    <row r="390" spans="1:15" ht="25.5" customHeight="1" x14ac:dyDescent="0.3">
      <c r="A390" s="125"/>
      <c r="B390" s="123" t="s">
        <v>222</v>
      </c>
      <c r="C390" s="129" t="s">
        <v>83</v>
      </c>
      <c r="D390" s="129" t="s">
        <v>83</v>
      </c>
      <c r="E390" s="121" t="s">
        <v>84</v>
      </c>
      <c r="F390" s="120" t="s">
        <v>361</v>
      </c>
      <c r="G390" s="126" t="s">
        <v>215</v>
      </c>
      <c r="H390" s="127"/>
      <c r="I390" s="127"/>
      <c r="J390" s="128"/>
      <c r="K390" s="121" t="s">
        <v>87</v>
      </c>
      <c r="L390" s="130" t="s">
        <v>362</v>
      </c>
      <c r="M390" s="120" t="s">
        <v>364</v>
      </c>
      <c r="N390" s="118" t="s">
        <v>363</v>
      </c>
      <c r="O390" s="182"/>
    </row>
    <row r="391" spans="1:15" ht="27.75" customHeight="1" x14ac:dyDescent="0.3">
      <c r="A391" s="125"/>
      <c r="B391" s="123"/>
      <c r="C391" s="129"/>
      <c r="D391" s="129"/>
      <c r="E391" s="121"/>
      <c r="F391" s="121"/>
      <c r="G391" s="19" t="s">
        <v>210</v>
      </c>
      <c r="H391" s="19" t="s">
        <v>211</v>
      </c>
      <c r="I391" s="19" t="s">
        <v>212</v>
      </c>
      <c r="J391" s="19" t="s">
        <v>213</v>
      </c>
      <c r="K391" s="121"/>
      <c r="L391" s="119"/>
      <c r="M391" s="121"/>
      <c r="N391" s="119"/>
      <c r="O391" s="182"/>
    </row>
    <row r="392" spans="1:15" ht="22.5" customHeight="1" x14ac:dyDescent="0.3">
      <c r="A392" s="125"/>
      <c r="B392" s="123"/>
      <c r="C392" s="129"/>
      <c r="D392" s="129"/>
      <c r="E392" s="15">
        <f>F392+K392+L392+M392+N392</f>
        <v>0</v>
      </c>
      <c r="F392" s="15">
        <v>0</v>
      </c>
      <c r="G392" s="15">
        <v>0</v>
      </c>
      <c r="H392" s="15">
        <v>0</v>
      </c>
      <c r="I392" s="15">
        <v>0</v>
      </c>
      <c r="J392" s="15">
        <v>0</v>
      </c>
      <c r="K392" s="15">
        <v>0</v>
      </c>
      <c r="L392" s="15">
        <v>0</v>
      </c>
      <c r="M392" s="15">
        <v>0</v>
      </c>
      <c r="N392" s="15">
        <v>0</v>
      </c>
      <c r="O392" s="182"/>
    </row>
    <row r="393" spans="1:15" ht="33" customHeight="1" x14ac:dyDescent="0.3">
      <c r="A393" s="125" t="s">
        <v>28</v>
      </c>
      <c r="B393" s="123" t="s">
        <v>539</v>
      </c>
      <c r="C393" s="125" t="s">
        <v>365</v>
      </c>
      <c r="D393" s="13" t="s">
        <v>8</v>
      </c>
      <c r="E393" s="20">
        <f t="shared" ref="E393:E395" si="109">F393+K393+L393+M393+N393</f>
        <v>364622.52500000002</v>
      </c>
      <c r="F393" s="135">
        <f t="shared" ref="F393" si="110">F394+F395</f>
        <v>116806.13499999999</v>
      </c>
      <c r="G393" s="136"/>
      <c r="H393" s="136"/>
      <c r="I393" s="136"/>
      <c r="J393" s="137"/>
      <c r="K393" s="20">
        <f t="shared" ref="K393:N393" si="111">K394+K395</f>
        <v>121478.516</v>
      </c>
      <c r="L393" s="20">
        <f t="shared" si="111"/>
        <v>126337.874</v>
      </c>
      <c r="M393" s="21">
        <f t="shared" si="111"/>
        <v>0</v>
      </c>
      <c r="N393" s="20">
        <f t="shared" si="111"/>
        <v>0</v>
      </c>
      <c r="O393" s="182" t="s">
        <v>17</v>
      </c>
    </row>
    <row r="394" spans="1:15" ht="42.75" customHeight="1" x14ac:dyDescent="0.3">
      <c r="A394" s="125"/>
      <c r="B394" s="123"/>
      <c r="C394" s="125"/>
      <c r="D394" s="13" t="s">
        <v>10</v>
      </c>
      <c r="E394" s="11">
        <f t="shared" si="109"/>
        <v>0</v>
      </c>
      <c r="F394" s="126">
        <v>0</v>
      </c>
      <c r="G394" s="127"/>
      <c r="H394" s="127"/>
      <c r="I394" s="127"/>
      <c r="J394" s="128"/>
      <c r="K394" s="11">
        <v>0</v>
      </c>
      <c r="L394" s="11">
        <v>0</v>
      </c>
      <c r="M394" s="12">
        <v>0</v>
      </c>
      <c r="N394" s="11">
        <v>0</v>
      </c>
      <c r="O394" s="182"/>
    </row>
    <row r="395" spans="1:15" ht="37.5" customHeight="1" x14ac:dyDescent="0.3">
      <c r="A395" s="125"/>
      <c r="B395" s="123"/>
      <c r="C395" s="125"/>
      <c r="D395" s="13" t="s">
        <v>18</v>
      </c>
      <c r="E395" s="11">
        <f t="shared" si="109"/>
        <v>364622.52500000002</v>
      </c>
      <c r="F395" s="135">
        <v>116806.13499999999</v>
      </c>
      <c r="G395" s="136"/>
      <c r="H395" s="136"/>
      <c r="I395" s="136"/>
      <c r="J395" s="137"/>
      <c r="K395" s="20">
        <v>121478.516</v>
      </c>
      <c r="L395" s="20">
        <v>126337.874</v>
      </c>
      <c r="M395" s="21">
        <v>0</v>
      </c>
      <c r="N395" s="20">
        <v>0</v>
      </c>
      <c r="O395" s="182"/>
    </row>
    <row r="396" spans="1:15" ht="25.5" customHeight="1" x14ac:dyDescent="0.3">
      <c r="A396" s="125"/>
      <c r="B396" s="123" t="s">
        <v>540</v>
      </c>
      <c r="C396" s="129" t="s">
        <v>83</v>
      </c>
      <c r="D396" s="129" t="s">
        <v>83</v>
      </c>
      <c r="E396" s="121" t="s">
        <v>84</v>
      </c>
      <c r="F396" s="120" t="s">
        <v>361</v>
      </c>
      <c r="G396" s="126" t="s">
        <v>215</v>
      </c>
      <c r="H396" s="127"/>
      <c r="I396" s="127"/>
      <c r="J396" s="128"/>
      <c r="K396" s="121" t="s">
        <v>87</v>
      </c>
      <c r="L396" s="130" t="s">
        <v>362</v>
      </c>
      <c r="M396" s="120" t="s">
        <v>364</v>
      </c>
      <c r="N396" s="118" t="s">
        <v>363</v>
      </c>
      <c r="O396" s="182"/>
    </row>
    <row r="397" spans="1:15" ht="27.75" customHeight="1" x14ac:dyDescent="0.3">
      <c r="A397" s="125"/>
      <c r="B397" s="123"/>
      <c r="C397" s="129"/>
      <c r="D397" s="129"/>
      <c r="E397" s="121"/>
      <c r="F397" s="121"/>
      <c r="G397" s="19" t="s">
        <v>210</v>
      </c>
      <c r="H397" s="19" t="s">
        <v>211</v>
      </c>
      <c r="I397" s="19" t="s">
        <v>212</v>
      </c>
      <c r="J397" s="19" t="s">
        <v>213</v>
      </c>
      <c r="K397" s="121"/>
      <c r="L397" s="119"/>
      <c r="M397" s="121"/>
      <c r="N397" s="119"/>
      <c r="O397" s="182"/>
    </row>
    <row r="398" spans="1:15" ht="29.25" customHeight="1" x14ac:dyDescent="0.3">
      <c r="A398" s="125"/>
      <c r="B398" s="123"/>
      <c r="C398" s="129"/>
      <c r="D398" s="129"/>
      <c r="E398" s="15">
        <f>F398+K398+L398+M398+N398</f>
        <v>0</v>
      </c>
      <c r="F398" s="15">
        <v>0</v>
      </c>
      <c r="G398" s="15">
        <v>0</v>
      </c>
      <c r="H398" s="15">
        <v>0</v>
      </c>
      <c r="I398" s="15">
        <v>0</v>
      </c>
      <c r="J398" s="15">
        <v>0</v>
      </c>
      <c r="K398" s="15">
        <v>0</v>
      </c>
      <c r="L398" s="15">
        <v>0</v>
      </c>
      <c r="M398" s="15">
        <v>0</v>
      </c>
      <c r="N398" s="15">
        <v>0</v>
      </c>
      <c r="O398" s="182"/>
    </row>
    <row r="399" spans="1:15" ht="33" customHeight="1" x14ac:dyDescent="0.3">
      <c r="A399" s="125" t="s">
        <v>30</v>
      </c>
      <c r="B399" s="123" t="s">
        <v>542</v>
      </c>
      <c r="C399" s="125" t="s">
        <v>365</v>
      </c>
      <c r="D399" s="13" t="s">
        <v>8</v>
      </c>
      <c r="E399" s="20">
        <f t="shared" ref="E399:E401" si="112">F399+K399+L399+M399+N399</f>
        <v>197572.19500000001</v>
      </c>
      <c r="F399" s="120">
        <f t="shared" ref="F399" si="113">F400+F401</f>
        <v>63289.055</v>
      </c>
      <c r="G399" s="120"/>
      <c r="H399" s="120"/>
      <c r="I399" s="120"/>
      <c r="J399" s="120"/>
      <c r="K399" s="20">
        <f t="shared" ref="K399:N399" si="114">K400+K401</f>
        <v>65825.69</v>
      </c>
      <c r="L399" s="20">
        <f t="shared" si="114"/>
        <v>68457.45</v>
      </c>
      <c r="M399" s="20">
        <f t="shared" si="114"/>
        <v>0</v>
      </c>
      <c r="N399" s="20">
        <f t="shared" si="114"/>
        <v>0</v>
      </c>
      <c r="O399" s="182" t="s">
        <v>17</v>
      </c>
    </row>
    <row r="400" spans="1:15" ht="42.75" customHeight="1" x14ac:dyDescent="0.3">
      <c r="A400" s="125"/>
      <c r="B400" s="123"/>
      <c r="C400" s="125"/>
      <c r="D400" s="13" t="s">
        <v>10</v>
      </c>
      <c r="E400" s="14">
        <f t="shared" si="112"/>
        <v>0</v>
      </c>
      <c r="F400" s="121">
        <v>0</v>
      </c>
      <c r="G400" s="121"/>
      <c r="H400" s="121"/>
      <c r="I400" s="121"/>
      <c r="J400" s="121"/>
      <c r="K400" s="14">
        <v>0</v>
      </c>
      <c r="L400" s="14">
        <v>0</v>
      </c>
      <c r="M400" s="14">
        <v>0</v>
      </c>
      <c r="N400" s="14">
        <v>0</v>
      </c>
      <c r="O400" s="182"/>
    </row>
    <row r="401" spans="1:17" ht="37.5" customHeight="1" x14ac:dyDescent="0.3">
      <c r="A401" s="125"/>
      <c r="B401" s="123"/>
      <c r="C401" s="125"/>
      <c r="D401" s="13" t="s">
        <v>18</v>
      </c>
      <c r="E401" s="14">
        <f t="shared" si="112"/>
        <v>197572.19500000001</v>
      </c>
      <c r="F401" s="120">
        <v>63289.055</v>
      </c>
      <c r="G401" s="120"/>
      <c r="H401" s="120"/>
      <c r="I401" s="120"/>
      <c r="J401" s="120"/>
      <c r="K401" s="20">
        <v>65825.69</v>
      </c>
      <c r="L401" s="20">
        <v>68457.45</v>
      </c>
      <c r="M401" s="20">
        <v>0</v>
      </c>
      <c r="N401" s="20">
        <v>0</v>
      </c>
      <c r="O401" s="182"/>
    </row>
    <row r="402" spans="1:17" ht="25.5" customHeight="1" x14ac:dyDescent="0.3">
      <c r="A402" s="125"/>
      <c r="B402" s="123" t="s">
        <v>541</v>
      </c>
      <c r="C402" s="129" t="s">
        <v>83</v>
      </c>
      <c r="D402" s="129" t="s">
        <v>83</v>
      </c>
      <c r="E402" s="121" t="s">
        <v>84</v>
      </c>
      <c r="F402" s="120" t="s">
        <v>361</v>
      </c>
      <c r="G402" s="121" t="s">
        <v>215</v>
      </c>
      <c r="H402" s="121"/>
      <c r="I402" s="121"/>
      <c r="J402" s="121"/>
      <c r="K402" s="121" t="s">
        <v>87</v>
      </c>
      <c r="L402" s="120" t="s">
        <v>362</v>
      </c>
      <c r="M402" s="120" t="s">
        <v>364</v>
      </c>
      <c r="N402" s="121" t="s">
        <v>363</v>
      </c>
      <c r="O402" s="182"/>
    </row>
    <row r="403" spans="1:17" ht="27.75" customHeight="1" x14ac:dyDescent="0.3">
      <c r="A403" s="125"/>
      <c r="B403" s="123"/>
      <c r="C403" s="129"/>
      <c r="D403" s="129"/>
      <c r="E403" s="121"/>
      <c r="F403" s="121"/>
      <c r="G403" s="14" t="s">
        <v>210</v>
      </c>
      <c r="H403" s="14" t="s">
        <v>211</v>
      </c>
      <c r="I403" s="14" t="s">
        <v>212</v>
      </c>
      <c r="J403" s="14" t="s">
        <v>213</v>
      </c>
      <c r="K403" s="121"/>
      <c r="L403" s="121"/>
      <c r="M403" s="121"/>
      <c r="N403" s="121"/>
      <c r="O403" s="182"/>
    </row>
    <row r="404" spans="1:17" ht="22.5" customHeight="1" x14ac:dyDescent="0.3">
      <c r="A404" s="125"/>
      <c r="B404" s="123"/>
      <c r="C404" s="129"/>
      <c r="D404" s="129"/>
      <c r="E404" s="15">
        <f>F404+K404+L404+M404+N404</f>
        <v>0</v>
      </c>
      <c r="F404" s="15">
        <v>0</v>
      </c>
      <c r="G404" s="15">
        <v>0</v>
      </c>
      <c r="H404" s="15">
        <v>0</v>
      </c>
      <c r="I404" s="15">
        <v>0</v>
      </c>
      <c r="J404" s="15">
        <v>0</v>
      </c>
      <c r="K404" s="15">
        <v>0</v>
      </c>
      <c r="L404" s="15">
        <v>0</v>
      </c>
      <c r="M404" s="15">
        <v>0</v>
      </c>
      <c r="N404" s="15">
        <v>0</v>
      </c>
      <c r="O404" s="182"/>
    </row>
    <row r="405" spans="1:17" ht="31.5" customHeight="1" x14ac:dyDescent="0.3">
      <c r="A405" s="125" t="s">
        <v>31</v>
      </c>
      <c r="B405" s="123" t="s">
        <v>306</v>
      </c>
      <c r="C405" s="125" t="s">
        <v>365</v>
      </c>
      <c r="D405" s="13" t="s">
        <v>8</v>
      </c>
      <c r="E405" s="20">
        <f t="shared" ref="E405:E407" si="115">F405+K405+L405+M405+N405</f>
        <v>9520</v>
      </c>
      <c r="F405" s="120">
        <f t="shared" ref="F405" si="116">F406+F407</f>
        <v>9520</v>
      </c>
      <c r="G405" s="120"/>
      <c r="H405" s="120"/>
      <c r="I405" s="120"/>
      <c r="J405" s="120"/>
      <c r="K405" s="20">
        <f t="shared" ref="K405:L405" si="117">K406+K407</f>
        <v>0</v>
      </c>
      <c r="L405" s="20">
        <f t="shared" si="117"/>
        <v>0</v>
      </c>
      <c r="M405" s="20">
        <f t="shared" ref="M405:N405" si="118">M406+M407</f>
        <v>0</v>
      </c>
      <c r="N405" s="20">
        <f t="shared" si="118"/>
        <v>0</v>
      </c>
      <c r="O405" s="182" t="s">
        <v>17</v>
      </c>
    </row>
    <row r="406" spans="1:17" ht="40.5" customHeight="1" x14ac:dyDescent="0.3">
      <c r="A406" s="125"/>
      <c r="B406" s="123"/>
      <c r="C406" s="125"/>
      <c r="D406" s="13" t="s">
        <v>10</v>
      </c>
      <c r="E406" s="20">
        <f t="shared" si="115"/>
        <v>9520</v>
      </c>
      <c r="F406" s="120">
        <v>9520</v>
      </c>
      <c r="G406" s="120"/>
      <c r="H406" s="120"/>
      <c r="I406" s="120"/>
      <c r="J406" s="120"/>
      <c r="K406" s="20">
        <v>0</v>
      </c>
      <c r="L406" s="20">
        <v>0</v>
      </c>
      <c r="M406" s="20">
        <v>0</v>
      </c>
      <c r="N406" s="20">
        <v>0</v>
      </c>
      <c r="O406" s="182"/>
    </row>
    <row r="407" spans="1:17" ht="36.75" customHeight="1" x14ac:dyDescent="0.3">
      <c r="A407" s="125"/>
      <c r="B407" s="123"/>
      <c r="C407" s="125"/>
      <c r="D407" s="13" t="s">
        <v>18</v>
      </c>
      <c r="E407" s="20">
        <f t="shared" si="115"/>
        <v>0</v>
      </c>
      <c r="F407" s="120">
        <v>0</v>
      </c>
      <c r="G407" s="120"/>
      <c r="H407" s="120"/>
      <c r="I407" s="120"/>
      <c r="J407" s="120"/>
      <c r="K407" s="20">
        <v>0</v>
      </c>
      <c r="L407" s="20">
        <v>0</v>
      </c>
      <c r="M407" s="20">
        <v>0</v>
      </c>
      <c r="N407" s="20">
        <v>0</v>
      </c>
      <c r="O407" s="182"/>
    </row>
    <row r="408" spans="1:17" ht="29.25" customHeight="1" x14ac:dyDescent="0.3">
      <c r="A408" s="125"/>
      <c r="B408" s="123" t="s">
        <v>327</v>
      </c>
      <c r="C408" s="129" t="s">
        <v>83</v>
      </c>
      <c r="D408" s="129" t="s">
        <v>83</v>
      </c>
      <c r="E408" s="121" t="s">
        <v>84</v>
      </c>
      <c r="F408" s="120" t="s">
        <v>361</v>
      </c>
      <c r="G408" s="121" t="s">
        <v>215</v>
      </c>
      <c r="H408" s="121"/>
      <c r="I408" s="121"/>
      <c r="J408" s="121"/>
      <c r="K408" s="121" t="s">
        <v>87</v>
      </c>
      <c r="L408" s="120" t="s">
        <v>362</v>
      </c>
      <c r="M408" s="120" t="s">
        <v>364</v>
      </c>
      <c r="N408" s="121" t="s">
        <v>363</v>
      </c>
      <c r="O408" s="182"/>
    </row>
    <row r="409" spans="1:17" ht="22.5" customHeight="1" x14ac:dyDescent="0.3">
      <c r="A409" s="125"/>
      <c r="B409" s="123"/>
      <c r="C409" s="129"/>
      <c r="D409" s="129"/>
      <c r="E409" s="121"/>
      <c r="F409" s="121"/>
      <c r="G409" s="14" t="s">
        <v>210</v>
      </c>
      <c r="H409" s="14" t="s">
        <v>211</v>
      </c>
      <c r="I409" s="14" t="s">
        <v>212</v>
      </c>
      <c r="J409" s="14" t="s">
        <v>213</v>
      </c>
      <c r="K409" s="121"/>
      <c r="L409" s="121"/>
      <c r="M409" s="121"/>
      <c r="N409" s="121"/>
      <c r="O409" s="182"/>
    </row>
    <row r="410" spans="1:17" ht="24" customHeight="1" x14ac:dyDescent="0.3">
      <c r="A410" s="125"/>
      <c r="B410" s="123"/>
      <c r="C410" s="129"/>
      <c r="D410" s="129"/>
      <c r="E410" s="15">
        <f>F410+K410+L410+M410+N410</f>
        <v>0</v>
      </c>
      <c r="F410" s="15">
        <v>0</v>
      </c>
      <c r="G410" s="15">
        <v>0</v>
      </c>
      <c r="H410" s="15">
        <v>0</v>
      </c>
      <c r="I410" s="15">
        <v>0</v>
      </c>
      <c r="J410" s="15">
        <v>0</v>
      </c>
      <c r="K410" s="15">
        <v>0</v>
      </c>
      <c r="L410" s="15">
        <v>0</v>
      </c>
      <c r="M410" s="15">
        <v>0</v>
      </c>
      <c r="N410" s="15">
        <v>0</v>
      </c>
      <c r="O410" s="182"/>
    </row>
    <row r="411" spans="1:17" ht="24.75" customHeight="1" x14ac:dyDescent="0.3">
      <c r="A411" s="132"/>
      <c r="B411" s="170" t="s">
        <v>569</v>
      </c>
      <c r="C411" s="132"/>
      <c r="D411" s="16" t="s">
        <v>200</v>
      </c>
      <c r="E411" s="28">
        <f>F411+K411+L411+M411+N411</f>
        <v>571714.72</v>
      </c>
      <c r="F411" s="183">
        <f>F412+F413</f>
        <v>189615.19</v>
      </c>
      <c r="G411" s="184"/>
      <c r="H411" s="184"/>
      <c r="I411" s="184"/>
      <c r="J411" s="185"/>
      <c r="K411" s="29">
        <f t="shared" ref="K411:N411" si="119">K412+K413</f>
        <v>187304.20600000001</v>
      </c>
      <c r="L411" s="29">
        <f t="shared" si="119"/>
        <v>194795.32399999999</v>
      </c>
      <c r="M411" s="29">
        <f t="shared" si="119"/>
        <v>0</v>
      </c>
      <c r="N411" s="28">
        <f t="shared" si="119"/>
        <v>0</v>
      </c>
      <c r="O411" s="186"/>
    </row>
    <row r="412" spans="1:17" ht="36.75" customHeight="1" x14ac:dyDescent="0.3">
      <c r="A412" s="133"/>
      <c r="B412" s="171"/>
      <c r="C412" s="133"/>
      <c r="D412" s="16" t="s">
        <v>10</v>
      </c>
      <c r="E412" s="28">
        <f t="shared" ref="E412:E418" si="120">F412+K412+L412+M412+N412</f>
        <v>9520</v>
      </c>
      <c r="F412" s="183">
        <f>F385</f>
        <v>9520</v>
      </c>
      <c r="G412" s="184"/>
      <c r="H412" s="184"/>
      <c r="I412" s="184"/>
      <c r="J412" s="185"/>
      <c r="K412" s="29">
        <f t="shared" ref="K412:N413" si="121">K385</f>
        <v>0</v>
      </c>
      <c r="L412" s="29">
        <f t="shared" si="121"/>
        <v>0</v>
      </c>
      <c r="M412" s="29">
        <f t="shared" si="121"/>
        <v>0</v>
      </c>
      <c r="N412" s="29">
        <f t="shared" si="121"/>
        <v>0</v>
      </c>
      <c r="O412" s="187"/>
      <c r="P412" s="24"/>
      <c r="Q412" s="24"/>
    </row>
    <row r="413" spans="1:17" ht="35.25" customHeight="1" x14ac:dyDescent="0.3">
      <c r="A413" s="134"/>
      <c r="B413" s="172"/>
      <c r="C413" s="134"/>
      <c r="D413" s="16" t="s">
        <v>18</v>
      </c>
      <c r="E413" s="28">
        <f t="shared" si="120"/>
        <v>562194.72</v>
      </c>
      <c r="F413" s="183">
        <f>F386</f>
        <v>180095.19</v>
      </c>
      <c r="G413" s="184"/>
      <c r="H413" s="184"/>
      <c r="I413" s="184"/>
      <c r="J413" s="185"/>
      <c r="K413" s="29">
        <f t="shared" si="121"/>
        <v>187304.20600000001</v>
      </c>
      <c r="L413" s="29">
        <f t="shared" si="121"/>
        <v>194795.32399999999</v>
      </c>
      <c r="M413" s="29">
        <f t="shared" si="121"/>
        <v>0</v>
      </c>
      <c r="N413" s="29">
        <f t="shared" si="121"/>
        <v>0</v>
      </c>
      <c r="O413" s="188"/>
      <c r="P413" s="24"/>
      <c r="Q413" s="24"/>
    </row>
    <row r="414" spans="1:17" ht="28.5" customHeight="1" x14ac:dyDescent="0.3">
      <c r="A414" s="167"/>
      <c r="B414" s="167"/>
      <c r="C414" s="167"/>
      <c r="D414" s="40" t="s">
        <v>36</v>
      </c>
      <c r="E414" s="17">
        <f>F414+K414+L414+M414+N414</f>
        <v>14164502.8967</v>
      </c>
      <c r="F414" s="183">
        <f>F415+F416+F417+F418</f>
        <v>7154586.6735899998</v>
      </c>
      <c r="G414" s="184"/>
      <c r="H414" s="184"/>
      <c r="I414" s="184"/>
      <c r="J414" s="185"/>
      <c r="K414" s="29">
        <f>SUM(K415:K418)</f>
        <v>4036399.2091100002</v>
      </c>
      <c r="L414" s="18">
        <f>SUM(L415:L418)</f>
        <v>2853243.5140000004</v>
      </c>
      <c r="M414" s="18">
        <f>SUM(M415:M418)</f>
        <v>105122.5</v>
      </c>
      <c r="N414" s="17">
        <f t="shared" ref="N414" si="122">SUM(N415:N418)</f>
        <v>15151</v>
      </c>
      <c r="O414" s="197"/>
    </row>
    <row r="415" spans="1:17" ht="31.5" customHeight="1" x14ac:dyDescent="0.3">
      <c r="A415" s="168"/>
      <c r="B415" s="168"/>
      <c r="C415" s="168"/>
      <c r="D415" s="35" t="s">
        <v>9</v>
      </c>
      <c r="E415" s="17">
        <f t="shared" si="120"/>
        <v>0</v>
      </c>
      <c r="F415" s="153">
        <f>F282+F114</f>
        <v>0</v>
      </c>
      <c r="G415" s="154"/>
      <c r="H415" s="154"/>
      <c r="I415" s="154"/>
      <c r="J415" s="155"/>
      <c r="K415" s="18">
        <f>K114+K282</f>
        <v>0</v>
      </c>
      <c r="L415" s="18">
        <f>L114+L282</f>
        <v>0</v>
      </c>
      <c r="M415" s="18">
        <f>M114+M282</f>
        <v>0</v>
      </c>
      <c r="N415" s="18">
        <f>N114+N282</f>
        <v>0</v>
      </c>
      <c r="O415" s="198"/>
    </row>
    <row r="416" spans="1:17" ht="35.25" customHeight="1" x14ac:dyDescent="0.3">
      <c r="A416" s="168"/>
      <c r="B416" s="168"/>
      <c r="C416" s="168"/>
      <c r="D416" s="40" t="s">
        <v>10</v>
      </c>
      <c r="E416" s="17">
        <f>F416+K416+L416+M416+N416</f>
        <v>9395933.8499999996</v>
      </c>
      <c r="F416" s="153">
        <f>F283+F381+F43+F115+F412+F351</f>
        <v>5250118.09</v>
      </c>
      <c r="G416" s="154"/>
      <c r="H416" s="154"/>
      <c r="I416" s="154"/>
      <c r="J416" s="155"/>
      <c r="K416" s="18">
        <f>K283+K381+K43+K115+K412+K351</f>
        <v>2448826.83</v>
      </c>
      <c r="L416" s="18">
        <f>L283+L381+L43+L115+L412+L351</f>
        <v>1641026.6600000001</v>
      </c>
      <c r="M416" s="18">
        <f>M283+M381+M43+M115+M412+M351</f>
        <v>55962.27</v>
      </c>
      <c r="N416" s="18">
        <f>N283+N381+N43+N115+N412+N351</f>
        <v>0</v>
      </c>
      <c r="O416" s="198"/>
      <c r="P416" s="24"/>
    </row>
    <row r="417" spans="1:16" ht="35.25" customHeight="1" x14ac:dyDescent="0.3">
      <c r="A417" s="168"/>
      <c r="B417" s="168"/>
      <c r="C417" s="168"/>
      <c r="D417" s="16" t="s">
        <v>18</v>
      </c>
      <c r="E417" s="17">
        <f>F417+K417+L417+M417+N417</f>
        <v>4768569.0467000008</v>
      </c>
      <c r="F417" s="153">
        <f>F284+F382+F44+F116+F352+F363+F413</f>
        <v>1904468.5835899999</v>
      </c>
      <c r="G417" s="154"/>
      <c r="H417" s="154"/>
      <c r="I417" s="154"/>
      <c r="J417" s="155"/>
      <c r="K417" s="18">
        <f>K284+K382+K44+K116+K352+K363+K413</f>
        <v>1587572.3791100001</v>
      </c>
      <c r="L417" s="18">
        <f>L284+L382+L44+L116+L352+L363+L413</f>
        <v>1212216.8540000001</v>
      </c>
      <c r="M417" s="18">
        <f>M284+M382+M44+M116+M352+M363+M413</f>
        <v>49160.23</v>
      </c>
      <c r="N417" s="18">
        <f>N284+N382+N44+N116+N352+N363+N413</f>
        <v>15151</v>
      </c>
      <c r="O417" s="198"/>
      <c r="P417" s="24"/>
    </row>
    <row r="418" spans="1:16" ht="28.5" customHeight="1" x14ac:dyDescent="0.3">
      <c r="A418" s="169"/>
      <c r="B418" s="169"/>
      <c r="C418" s="169"/>
      <c r="D418" s="40" t="s">
        <v>12</v>
      </c>
      <c r="E418" s="17">
        <f t="shared" si="120"/>
        <v>0</v>
      </c>
      <c r="F418" s="153">
        <f>F117+F285</f>
        <v>0</v>
      </c>
      <c r="G418" s="154"/>
      <c r="H418" s="154"/>
      <c r="I418" s="154"/>
      <c r="J418" s="155"/>
      <c r="K418" s="18">
        <f>K117+K285</f>
        <v>0</v>
      </c>
      <c r="L418" s="18">
        <f>L117+L285</f>
        <v>0</v>
      </c>
      <c r="M418" s="18">
        <f>M117+M285</f>
        <v>0</v>
      </c>
      <c r="N418" s="17">
        <f>N117+N285</f>
        <v>0</v>
      </c>
      <c r="O418" s="199"/>
      <c r="P418" s="24"/>
    </row>
    <row r="419" spans="1:16" ht="28.5" customHeight="1" x14ac:dyDescent="0.3">
      <c r="A419" s="41"/>
      <c r="B419" s="41"/>
      <c r="C419" s="41"/>
      <c r="D419" s="42"/>
      <c r="E419" s="43"/>
      <c r="F419" s="44"/>
      <c r="G419" s="44"/>
      <c r="H419" s="44"/>
      <c r="I419" s="44"/>
      <c r="J419" s="44"/>
      <c r="K419" s="44"/>
      <c r="L419" s="44"/>
      <c r="M419" s="44"/>
      <c r="N419" s="195"/>
      <c r="O419" s="45" t="s">
        <v>443</v>
      </c>
    </row>
    <row r="420" spans="1:16" ht="18" customHeight="1" x14ac:dyDescent="0.3">
      <c r="B420" s="2"/>
      <c r="C420" s="2"/>
      <c r="D420" s="2"/>
      <c r="E420" s="47"/>
      <c r="F420" s="2"/>
      <c r="G420" s="2"/>
      <c r="H420" s="47"/>
      <c r="I420" s="2"/>
      <c r="J420" s="2"/>
      <c r="K420" s="47"/>
      <c r="L420" s="48"/>
      <c r="M420" s="2"/>
      <c r="N420" s="196"/>
    </row>
    <row r="421" spans="1:16" ht="21" customHeight="1" x14ac:dyDescent="0.3">
      <c r="B421" s="2" t="s">
        <v>230</v>
      </c>
      <c r="C421" s="2"/>
      <c r="D421" s="2"/>
      <c r="E421" s="47"/>
      <c r="F421" s="47"/>
      <c r="G421" s="47"/>
      <c r="H421" s="47"/>
      <c r="I421" s="47"/>
      <c r="J421" s="47"/>
      <c r="K421" s="47"/>
      <c r="L421" s="48"/>
      <c r="M421" s="47"/>
      <c r="N421" s="196"/>
      <c r="O421" s="2" t="s">
        <v>231</v>
      </c>
    </row>
    <row r="422" spans="1:16" ht="21.75" customHeight="1" x14ac:dyDescent="0.3">
      <c r="B422" s="2"/>
      <c r="C422" s="2"/>
      <c r="D422" s="2"/>
      <c r="E422" s="2"/>
      <c r="F422" s="47"/>
      <c r="G422" s="47"/>
      <c r="H422" s="47"/>
      <c r="I422" s="47"/>
      <c r="J422" s="47"/>
      <c r="K422" s="47"/>
      <c r="L422" s="48"/>
      <c r="M422" s="47"/>
      <c r="N422" s="196"/>
      <c r="O422" s="2"/>
    </row>
    <row r="423" spans="1:16" ht="23.65" customHeight="1" x14ac:dyDescent="0.3">
      <c r="B423" s="2"/>
      <c r="C423" s="2"/>
      <c r="D423" s="2"/>
      <c r="E423" s="2"/>
      <c r="F423" s="47"/>
      <c r="G423" s="47"/>
      <c r="H423" s="47"/>
      <c r="I423" s="47"/>
      <c r="J423" s="47"/>
      <c r="K423" s="47"/>
      <c r="L423" s="48"/>
      <c r="M423" s="47"/>
      <c r="N423" s="196"/>
      <c r="O423" s="2"/>
    </row>
    <row r="424" spans="1:16" ht="21" customHeight="1" x14ac:dyDescent="0.3">
      <c r="B424" s="2" t="s">
        <v>358</v>
      </c>
      <c r="C424" s="2"/>
      <c r="D424" s="2"/>
      <c r="E424" s="2"/>
      <c r="F424" s="2"/>
      <c r="G424" s="2"/>
      <c r="H424" s="2"/>
      <c r="I424" s="2"/>
      <c r="J424" s="2"/>
      <c r="K424" s="47"/>
      <c r="L424" s="2"/>
      <c r="M424" s="2"/>
      <c r="N424" s="196"/>
      <c r="O424" s="2" t="s">
        <v>359</v>
      </c>
    </row>
    <row r="425" spans="1:16" ht="21" customHeight="1" x14ac:dyDescent="0.3">
      <c r="B425" s="2"/>
      <c r="C425" s="2"/>
      <c r="D425" s="2"/>
      <c r="E425" s="2"/>
      <c r="F425" s="2"/>
      <c r="G425" s="2"/>
      <c r="H425" s="2"/>
      <c r="I425" s="2"/>
      <c r="J425" s="2"/>
      <c r="K425" s="47"/>
      <c r="L425" s="48"/>
      <c r="M425" s="2"/>
      <c r="N425" s="2"/>
      <c r="O425" s="2"/>
    </row>
    <row r="426" spans="1:16" ht="21" customHeight="1" x14ac:dyDescent="0.3">
      <c r="C426" s="2"/>
    </row>
    <row r="427" spans="1:16" ht="21" customHeight="1" x14ac:dyDescent="0.3">
      <c r="A427" s="3"/>
    </row>
    <row r="428" spans="1:16" ht="75" customHeight="1" x14ac:dyDescent="0.3">
      <c r="F428" s="24"/>
      <c r="G428" s="24"/>
      <c r="H428" s="24"/>
      <c r="I428" s="24"/>
      <c r="J428" s="24"/>
      <c r="L428" s="49"/>
      <c r="M428" s="24"/>
    </row>
  </sheetData>
  <mergeCells count="1081">
    <mergeCell ref="A393:A398"/>
    <mergeCell ref="B393:B395"/>
    <mergeCell ref="C393:C395"/>
    <mergeCell ref="F393:J393"/>
    <mergeCell ref="A399:A404"/>
    <mergeCell ref="B399:B401"/>
    <mergeCell ref="C399:C401"/>
    <mergeCell ref="F399:J399"/>
    <mergeCell ref="O399:O401"/>
    <mergeCell ref="F400:J400"/>
    <mergeCell ref="F401:J401"/>
    <mergeCell ref="B402:B404"/>
    <mergeCell ref="C402:C404"/>
    <mergeCell ref="D402:D404"/>
    <mergeCell ref="E402:E403"/>
    <mergeCell ref="F402:F403"/>
    <mergeCell ref="G402:J402"/>
    <mergeCell ref="K402:K403"/>
    <mergeCell ref="L402:L403"/>
    <mergeCell ref="M402:M403"/>
    <mergeCell ref="N402:N403"/>
    <mergeCell ref="O402:O404"/>
    <mergeCell ref="B396:B398"/>
    <mergeCell ref="C396:C398"/>
    <mergeCell ref="D396:D398"/>
    <mergeCell ref="E396:E397"/>
    <mergeCell ref="M396:M397"/>
    <mergeCell ref="N396:N397"/>
    <mergeCell ref="O396:O398"/>
    <mergeCell ref="O393:O395"/>
    <mergeCell ref="F394:J394"/>
    <mergeCell ref="F395:J395"/>
    <mergeCell ref="F75:J75"/>
    <mergeCell ref="O75:O79"/>
    <mergeCell ref="F76:J76"/>
    <mergeCell ref="B77:B79"/>
    <mergeCell ref="C77:C79"/>
    <mergeCell ref="D77:D79"/>
    <mergeCell ref="E77:E78"/>
    <mergeCell ref="F77:F78"/>
    <mergeCell ref="G77:J77"/>
    <mergeCell ref="K77:K78"/>
    <mergeCell ref="L77:L78"/>
    <mergeCell ref="M77:M78"/>
    <mergeCell ref="N77:N78"/>
    <mergeCell ref="L93:L94"/>
    <mergeCell ref="F92:J92"/>
    <mergeCell ref="G87:J87"/>
    <mergeCell ref="F90:J90"/>
    <mergeCell ref="F91:J91"/>
    <mergeCell ref="M93:M94"/>
    <mergeCell ref="F82:J82"/>
    <mergeCell ref="F83:J83"/>
    <mergeCell ref="K87:K88"/>
    <mergeCell ref="N236:N237"/>
    <mergeCell ref="K257:K258"/>
    <mergeCell ref="D133:D135"/>
    <mergeCell ref="G139:J139"/>
    <mergeCell ref="K250:K251"/>
    <mergeCell ref="N72:N73"/>
    <mergeCell ref="O90:O95"/>
    <mergeCell ref="L72:L73"/>
    <mergeCell ref="M72:M73"/>
    <mergeCell ref="L87:L88"/>
    <mergeCell ref="K72:K73"/>
    <mergeCell ref="O113:O117"/>
    <mergeCell ref="O102:O105"/>
    <mergeCell ref="F105:J105"/>
    <mergeCell ref="F81:J81"/>
    <mergeCell ref="F104:J104"/>
    <mergeCell ref="O106:O112"/>
    <mergeCell ref="M110:M111"/>
    <mergeCell ref="N110:N111"/>
    <mergeCell ref="K93:K94"/>
    <mergeCell ref="O80:O83"/>
    <mergeCell ref="O84:O89"/>
    <mergeCell ref="K110:K111"/>
    <mergeCell ref="F103:J103"/>
    <mergeCell ref="F110:F111"/>
    <mergeCell ref="G110:J110"/>
    <mergeCell ref="F108:J108"/>
    <mergeCell ref="F109:J109"/>
    <mergeCell ref="M145:M146"/>
    <mergeCell ref="F117:J117"/>
    <mergeCell ref="F119:J119"/>
    <mergeCell ref="F120:J120"/>
    <mergeCell ref="A362:A363"/>
    <mergeCell ref="C350:C353"/>
    <mergeCell ref="A350:A353"/>
    <mergeCell ref="A346:A349"/>
    <mergeCell ref="B365:B367"/>
    <mergeCell ref="B355:B356"/>
    <mergeCell ref="F132:J132"/>
    <mergeCell ref="F133:F134"/>
    <mergeCell ref="G133:J133"/>
    <mergeCell ref="K127:K128"/>
    <mergeCell ref="K145:K146"/>
    <mergeCell ref="A118:O118"/>
    <mergeCell ref="N145:N146"/>
    <mergeCell ref="O119:O122"/>
    <mergeCell ref="C306:C308"/>
    <mergeCell ref="B281:B285"/>
    <mergeCell ref="B287:B288"/>
    <mergeCell ref="A160:A162"/>
    <mergeCell ref="B160:B162"/>
    <mergeCell ref="C160:C162"/>
    <mergeCell ref="O160:O162"/>
    <mergeCell ref="F160:J160"/>
    <mergeCell ref="F161:J161"/>
    <mergeCell ref="F162:J162"/>
    <mergeCell ref="D236:D238"/>
    <mergeCell ref="E359:E360"/>
    <mergeCell ref="O346:O349"/>
    <mergeCell ref="O365:O367"/>
    <mergeCell ref="F367:J367"/>
    <mergeCell ref="A354:O354"/>
    <mergeCell ref="A364:O364"/>
    <mergeCell ref="A355:A356"/>
    <mergeCell ref="F385:J385"/>
    <mergeCell ref="F386:J386"/>
    <mergeCell ref="F325:J325"/>
    <mergeCell ref="F346:J346"/>
    <mergeCell ref="F358:J358"/>
    <mergeCell ref="F369:J369"/>
    <mergeCell ref="O362:O363"/>
    <mergeCell ref="M359:M360"/>
    <mergeCell ref="O293:O296"/>
    <mergeCell ref="K294:K295"/>
    <mergeCell ref="L298:L299"/>
    <mergeCell ref="O309:O312"/>
    <mergeCell ref="O344:O345"/>
    <mergeCell ref="O341:O343"/>
    <mergeCell ref="L338:L339"/>
    <mergeCell ref="N338:N339"/>
    <mergeCell ref="K314:K315"/>
    <mergeCell ref="F359:F360"/>
    <mergeCell ref="G359:J359"/>
    <mergeCell ref="F362:J362"/>
    <mergeCell ref="F356:J356"/>
    <mergeCell ref="F357:J357"/>
    <mergeCell ref="K347:K348"/>
    <mergeCell ref="C365:C367"/>
    <mergeCell ref="A365:A367"/>
    <mergeCell ref="O350:O353"/>
    <mergeCell ref="F355:J355"/>
    <mergeCell ref="L236:L237"/>
    <mergeCell ref="L257:L258"/>
    <mergeCell ref="M257:M258"/>
    <mergeCell ref="F287:J287"/>
    <mergeCell ref="F288:J288"/>
    <mergeCell ref="F290:F291"/>
    <mergeCell ref="F294:F295"/>
    <mergeCell ref="F306:F307"/>
    <mergeCell ref="M290:M291"/>
    <mergeCell ref="O405:O410"/>
    <mergeCell ref="M408:M409"/>
    <mergeCell ref="F371:J371"/>
    <mergeCell ref="O358:O361"/>
    <mergeCell ref="O305:O308"/>
    <mergeCell ref="F363:J363"/>
    <mergeCell ref="F330:F331"/>
    <mergeCell ref="G330:J330"/>
    <mergeCell ref="F333:J333"/>
    <mergeCell ref="F334:J334"/>
    <mergeCell ref="F335:J335"/>
    <mergeCell ref="M330:M331"/>
    <mergeCell ref="M341:M342"/>
    <mergeCell ref="N341:N342"/>
    <mergeCell ref="F352:J352"/>
    <mergeCell ref="F353:J353"/>
    <mergeCell ref="O355:O356"/>
    <mergeCell ref="F276:J276"/>
    <mergeCell ref="N294:N295"/>
    <mergeCell ref="C355:C356"/>
    <mergeCell ref="B344:B345"/>
    <mergeCell ref="B350:B353"/>
    <mergeCell ref="A336:A340"/>
    <mergeCell ref="A333:A335"/>
    <mergeCell ref="A384:A386"/>
    <mergeCell ref="F380:J380"/>
    <mergeCell ref="F388:J388"/>
    <mergeCell ref="F389:J389"/>
    <mergeCell ref="F374:J374"/>
    <mergeCell ref="A383:O383"/>
    <mergeCell ref="F370:J370"/>
    <mergeCell ref="F381:J381"/>
    <mergeCell ref="O380:O382"/>
    <mergeCell ref="B387:B389"/>
    <mergeCell ref="C387:C389"/>
    <mergeCell ref="A387:A392"/>
    <mergeCell ref="B362:B363"/>
    <mergeCell ref="B359:B361"/>
    <mergeCell ref="C359:C361"/>
    <mergeCell ref="D359:D361"/>
    <mergeCell ref="F382:J382"/>
    <mergeCell ref="O368:O370"/>
    <mergeCell ref="C384:C386"/>
    <mergeCell ref="F377:J377"/>
    <mergeCell ref="F378:J378"/>
    <mergeCell ref="A380:A382"/>
    <mergeCell ref="B380:B382"/>
    <mergeCell ref="F379:J379"/>
    <mergeCell ref="F376:J376"/>
    <mergeCell ref="F375:J375"/>
    <mergeCell ref="O384:O386"/>
    <mergeCell ref="D322:D324"/>
    <mergeCell ref="D330:D332"/>
    <mergeCell ref="C326:C328"/>
    <mergeCell ref="A313:A316"/>
    <mergeCell ref="A301:A304"/>
    <mergeCell ref="A297:A300"/>
    <mergeCell ref="F322:F323"/>
    <mergeCell ref="A341:A343"/>
    <mergeCell ref="E338:E339"/>
    <mergeCell ref="D306:D308"/>
    <mergeCell ref="C302:C304"/>
    <mergeCell ref="A309:A312"/>
    <mergeCell ref="B326:B328"/>
    <mergeCell ref="A317:A320"/>
    <mergeCell ref="A325:A328"/>
    <mergeCell ref="A321:A324"/>
    <mergeCell ref="B310:B312"/>
    <mergeCell ref="C310:C312"/>
    <mergeCell ref="A329:A332"/>
    <mergeCell ref="F298:F299"/>
    <mergeCell ref="B405:B407"/>
    <mergeCell ref="D390:D392"/>
    <mergeCell ref="F418:J418"/>
    <mergeCell ref="F413:J413"/>
    <mergeCell ref="O390:O392"/>
    <mergeCell ref="E390:E391"/>
    <mergeCell ref="K390:K391"/>
    <mergeCell ref="M390:M391"/>
    <mergeCell ref="F368:J368"/>
    <mergeCell ref="F414:J414"/>
    <mergeCell ref="F326:F327"/>
    <mergeCell ref="G326:J326"/>
    <mergeCell ref="F365:J365"/>
    <mergeCell ref="F366:J366"/>
    <mergeCell ref="O329:O332"/>
    <mergeCell ref="O297:O300"/>
    <mergeCell ref="O317:O320"/>
    <mergeCell ref="O313:O316"/>
    <mergeCell ref="N302:N303"/>
    <mergeCell ref="L310:L311"/>
    <mergeCell ref="N314:N315"/>
    <mergeCell ref="O301:O304"/>
    <mergeCell ref="K359:K360"/>
    <mergeCell ref="L359:L360"/>
    <mergeCell ref="O336:O340"/>
    <mergeCell ref="N318:N319"/>
    <mergeCell ref="L302:L303"/>
    <mergeCell ref="M310:M311"/>
    <mergeCell ref="B318:B320"/>
    <mergeCell ref="E314:E315"/>
    <mergeCell ref="E310:E311"/>
    <mergeCell ref="N298:N299"/>
    <mergeCell ref="O68:O74"/>
    <mergeCell ref="N419:N424"/>
    <mergeCell ref="F384:J384"/>
    <mergeCell ref="F417:J417"/>
    <mergeCell ref="F390:F391"/>
    <mergeCell ref="G390:J390"/>
    <mergeCell ref="F405:J405"/>
    <mergeCell ref="F406:J406"/>
    <mergeCell ref="F407:J407"/>
    <mergeCell ref="F408:F409"/>
    <mergeCell ref="G408:J408"/>
    <mergeCell ref="L390:L391"/>
    <mergeCell ref="L408:L409"/>
    <mergeCell ref="K408:K409"/>
    <mergeCell ref="N408:N409"/>
    <mergeCell ref="N390:N391"/>
    <mergeCell ref="F387:J387"/>
    <mergeCell ref="F411:J411"/>
    <mergeCell ref="F412:J412"/>
    <mergeCell ref="F415:J415"/>
    <mergeCell ref="F416:J416"/>
    <mergeCell ref="F396:F397"/>
    <mergeCell ref="G396:J396"/>
    <mergeCell ref="F350:J350"/>
    <mergeCell ref="N359:N360"/>
    <mergeCell ref="K341:K342"/>
    <mergeCell ref="L322:L323"/>
    <mergeCell ref="F329:J329"/>
    <mergeCell ref="O414:O418"/>
    <mergeCell ref="O260:O264"/>
    <mergeCell ref="K278:K279"/>
    <mergeCell ref="N347:N348"/>
    <mergeCell ref="P190:P192"/>
    <mergeCell ref="A193:A199"/>
    <mergeCell ref="B193:B196"/>
    <mergeCell ref="C193:C196"/>
    <mergeCell ref="O193:O199"/>
    <mergeCell ref="B197:B199"/>
    <mergeCell ref="C197:C199"/>
    <mergeCell ref="D197:D199"/>
    <mergeCell ref="E197:E198"/>
    <mergeCell ref="K197:K198"/>
    <mergeCell ref="L197:L198"/>
    <mergeCell ref="M197:M198"/>
    <mergeCell ref="E190:E191"/>
    <mergeCell ref="K190:K191"/>
    <mergeCell ref="F197:F198"/>
    <mergeCell ref="G197:J197"/>
    <mergeCell ref="F190:F191"/>
    <mergeCell ref="N197:N198"/>
    <mergeCell ref="M190:M191"/>
    <mergeCell ref="B190:B192"/>
    <mergeCell ref="C190:C192"/>
    <mergeCell ref="G190:J190"/>
    <mergeCell ref="F193:J193"/>
    <mergeCell ref="F194:J194"/>
    <mergeCell ref="K2:L2"/>
    <mergeCell ref="A5:O5"/>
    <mergeCell ref="K246:K247"/>
    <mergeCell ref="B232:B234"/>
    <mergeCell ref="A6:O6"/>
    <mergeCell ref="E236:E237"/>
    <mergeCell ref="C178:C180"/>
    <mergeCell ref="L211:L212"/>
    <mergeCell ref="C148:C150"/>
    <mergeCell ref="K178:K179"/>
    <mergeCell ref="B178:B180"/>
    <mergeCell ref="L151:L152"/>
    <mergeCell ref="E204:E205"/>
    <mergeCell ref="L218:L219"/>
    <mergeCell ref="K211:K212"/>
    <mergeCell ref="M218:M219"/>
    <mergeCell ref="A7:O7"/>
    <mergeCell ref="E9:E10"/>
    <mergeCell ref="A8:O8"/>
    <mergeCell ref="O245:O248"/>
    <mergeCell ref="B200:B203"/>
    <mergeCell ref="C236:C238"/>
    <mergeCell ref="K218:K219"/>
    <mergeCell ref="M211:M212"/>
    <mergeCell ref="L229:L230"/>
    <mergeCell ref="N2:O2"/>
    <mergeCell ref="K236:K237"/>
    <mergeCell ref="O226:O231"/>
    <mergeCell ref="O232:O234"/>
    <mergeCell ref="F216:J216"/>
    <mergeCell ref="F218:F219"/>
    <mergeCell ref="O13:O16"/>
    <mergeCell ref="E294:E295"/>
    <mergeCell ref="N330:N331"/>
    <mergeCell ref="E330:E331"/>
    <mergeCell ref="O411:O413"/>
    <mergeCell ref="O387:O389"/>
    <mergeCell ref="K338:K339"/>
    <mergeCell ref="O333:O335"/>
    <mergeCell ref="L314:L315"/>
    <mergeCell ref="F269:J269"/>
    <mergeCell ref="F270:F271"/>
    <mergeCell ref="F260:J260"/>
    <mergeCell ref="F261:J261"/>
    <mergeCell ref="G270:J270"/>
    <mergeCell ref="E326:E327"/>
    <mergeCell ref="L294:L295"/>
    <mergeCell ref="O265:O272"/>
    <mergeCell ref="M302:M303"/>
    <mergeCell ref="K306:K307"/>
    <mergeCell ref="G278:J278"/>
    <mergeCell ref="F281:J281"/>
    <mergeCell ref="F274:J274"/>
    <mergeCell ref="F275:J275"/>
    <mergeCell ref="K290:K291"/>
    <mergeCell ref="E298:E299"/>
    <mergeCell ref="E302:E303"/>
    <mergeCell ref="F373:J373"/>
    <mergeCell ref="O287:O288"/>
    <mergeCell ref="M294:M295"/>
    <mergeCell ref="F273:J273"/>
    <mergeCell ref="F372:J372"/>
    <mergeCell ref="K396:K397"/>
    <mergeCell ref="L396:L397"/>
    <mergeCell ref="B347:B349"/>
    <mergeCell ref="F268:J268"/>
    <mergeCell ref="A305:A308"/>
    <mergeCell ref="B306:B308"/>
    <mergeCell ref="C294:C296"/>
    <mergeCell ref="K326:K327"/>
    <mergeCell ref="F318:F319"/>
    <mergeCell ref="F314:F315"/>
    <mergeCell ref="F302:F303"/>
    <mergeCell ref="K298:K299"/>
    <mergeCell ref="F277:J277"/>
    <mergeCell ref="F282:J282"/>
    <mergeCell ref="A286:O286"/>
    <mergeCell ref="E322:E323"/>
    <mergeCell ref="E318:E319"/>
    <mergeCell ref="D310:D312"/>
    <mergeCell ref="E306:E307"/>
    <mergeCell ref="M347:M348"/>
    <mergeCell ref="M338:M339"/>
    <mergeCell ref="L330:L331"/>
    <mergeCell ref="L347:L348"/>
    <mergeCell ref="O321:O324"/>
    <mergeCell ref="N326:N327"/>
    <mergeCell ref="M326:M327"/>
    <mergeCell ref="M322:M323"/>
    <mergeCell ref="K318:K319"/>
    <mergeCell ref="M306:M307"/>
    <mergeCell ref="F283:J283"/>
    <mergeCell ref="F284:J284"/>
    <mergeCell ref="F285:J285"/>
    <mergeCell ref="C330:C332"/>
    <mergeCell ref="C322:C324"/>
    <mergeCell ref="O235:O238"/>
    <mergeCell ref="O214:O220"/>
    <mergeCell ref="N278:N279"/>
    <mergeCell ref="N257:N258"/>
    <mergeCell ref="O253:O259"/>
    <mergeCell ref="M278:M279"/>
    <mergeCell ref="O281:O285"/>
    <mergeCell ref="O289:O292"/>
    <mergeCell ref="K270:K271"/>
    <mergeCell ref="N290:N291"/>
    <mergeCell ref="L318:L319"/>
    <mergeCell ref="L306:L307"/>
    <mergeCell ref="N322:N323"/>
    <mergeCell ref="M318:M319"/>
    <mergeCell ref="N306:N307"/>
    <mergeCell ref="L341:L342"/>
    <mergeCell ref="L290:L291"/>
    <mergeCell ref="L278:L279"/>
    <mergeCell ref="K302:K303"/>
    <mergeCell ref="O325:O328"/>
    <mergeCell ref="M314:M315"/>
    <mergeCell ref="L326:L327"/>
    <mergeCell ref="K310:K311"/>
    <mergeCell ref="K330:K331"/>
    <mergeCell ref="K322:K323"/>
    <mergeCell ref="N310:N311"/>
    <mergeCell ref="M270:M271"/>
    <mergeCell ref="M250:M251"/>
    <mergeCell ref="L246:L247"/>
    <mergeCell ref="O221:O222"/>
    <mergeCell ref="O273:O277"/>
    <mergeCell ref="O278:O280"/>
    <mergeCell ref="O207:O213"/>
    <mergeCell ref="M236:M237"/>
    <mergeCell ref="N270:N271"/>
    <mergeCell ref="O249:O252"/>
    <mergeCell ref="L250:L251"/>
    <mergeCell ref="G246:J246"/>
    <mergeCell ref="F249:J249"/>
    <mergeCell ref="F250:F251"/>
    <mergeCell ref="G250:J250"/>
    <mergeCell ref="L171:L172"/>
    <mergeCell ref="L157:L158"/>
    <mergeCell ref="O223:O225"/>
    <mergeCell ref="O186:O192"/>
    <mergeCell ref="G236:J236"/>
    <mergeCell ref="M157:M158"/>
    <mergeCell ref="F232:J232"/>
    <mergeCell ref="F227:J227"/>
    <mergeCell ref="F210:J210"/>
    <mergeCell ref="M229:M230"/>
    <mergeCell ref="M204:M205"/>
    <mergeCell ref="K229:K230"/>
    <mergeCell ref="O200:O206"/>
    <mergeCell ref="N204:N205"/>
    <mergeCell ref="N190:N191"/>
    <mergeCell ref="F245:J245"/>
    <mergeCell ref="O163:O166"/>
    <mergeCell ref="N246:N247"/>
    <mergeCell ref="M246:M247"/>
    <mergeCell ref="K204:K205"/>
    <mergeCell ref="L204:L205"/>
    <mergeCell ref="L190:L191"/>
    <mergeCell ref="L270:L271"/>
    <mergeCell ref="A411:A413"/>
    <mergeCell ref="A57:A62"/>
    <mergeCell ref="A154:A159"/>
    <mergeCell ref="C60:C62"/>
    <mergeCell ref="F60:F61"/>
    <mergeCell ref="F136:J136"/>
    <mergeCell ref="F137:J137"/>
    <mergeCell ref="F263:J263"/>
    <mergeCell ref="F264:J264"/>
    <mergeCell ref="D72:D74"/>
    <mergeCell ref="F84:J84"/>
    <mergeCell ref="F85:J85"/>
    <mergeCell ref="F86:J86"/>
    <mergeCell ref="C405:C407"/>
    <mergeCell ref="B322:B324"/>
    <mergeCell ref="A358:A361"/>
    <mergeCell ref="F345:J345"/>
    <mergeCell ref="F347:F348"/>
    <mergeCell ref="E347:E348"/>
    <mergeCell ref="G347:J347"/>
    <mergeCell ref="F344:J344"/>
    <mergeCell ref="F310:F311"/>
    <mergeCell ref="F278:F279"/>
    <mergeCell ref="F72:F73"/>
    <mergeCell ref="G72:J72"/>
    <mergeCell ref="F143:J143"/>
    <mergeCell ref="F144:J144"/>
    <mergeCell ref="F201:J201"/>
    <mergeCell ref="F202:J202"/>
    <mergeCell ref="F203:J203"/>
    <mergeCell ref="F351:J351"/>
    <mergeCell ref="D278:D280"/>
    <mergeCell ref="A405:A410"/>
    <mergeCell ref="C380:C382"/>
    <mergeCell ref="B384:B386"/>
    <mergeCell ref="C368:C370"/>
    <mergeCell ref="B368:B370"/>
    <mergeCell ref="C338:C340"/>
    <mergeCell ref="C318:C320"/>
    <mergeCell ref="E93:E94"/>
    <mergeCell ref="A287:A288"/>
    <mergeCell ref="B186:B189"/>
    <mergeCell ref="A163:A166"/>
    <mergeCell ref="C174:C177"/>
    <mergeCell ref="C223:C225"/>
    <mergeCell ref="G204:J204"/>
    <mergeCell ref="F102:J102"/>
    <mergeCell ref="F174:J174"/>
    <mergeCell ref="F175:J175"/>
    <mergeCell ref="B167:B170"/>
    <mergeCell ref="A253:A259"/>
    <mergeCell ref="C130:C132"/>
    <mergeCell ref="F233:J233"/>
    <mergeCell ref="F234:J234"/>
    <mergeCell ref="F235:J235"/>
    <mergeCell ref="F164:J164"/>
    <mergeCell ref="F165:J165"/>
    <mergeCell ref="F217:J217"/>
    <mergeCell ref="F149:J149"/>
    <mergeCell ref="F150:J150"/>
    <mergeCell ref="F142:J142"/>
    <mergeCell ref="D270:D272"/>
    <mergeCell ref="A344:A345"/>
    <mergeCell ref="C344:C345"/>
    <mergeCell ref="D347:D349"/>
    <mergeCell ref="C336:C337"/>
    <mergeCell ref="B338:B340"/>
    <mergeCell ref="B333:B335"/>
    <mergeCell ref="B330:B332"/>
    <mergeCell ref="B336:B337"/>
    <mergeCell ref="C281:C285"/>
    <mergeCell ref="B341:B343"/>
    <mergeCell ref="C333:C335"/>
    <mergeCell ref="F336:J336"/>
    <mergeCell ref="F338:F339"/>
    <mergeCell ref="G338:J338"/>
    <mergeCell ref="B314:B316"/>
    <mergeCell ref="B302:B304"/>
    <mergeCell ref="C314:C316"/>
    <mergeCell ref="F151:F152"/>
    <mergeCell ref="G151:J151"/>
    <mergeCell ref="E270:E271"/>
    <mergeCell ref="C250:C252"/>
    <mergeCell ref="C186:C189"/>
    <mergeCell ref="F186:J186"/>
    <mergeCell ref="F187:J187"/>
    <mergeCell ref="F188:J188"/>
    <mergeCell ref="E278:E279"/>
    <mergeCell ref="F253:J253"/>
    <mergeCell ref="F254:J254"/>
    <mergeCell ref="F255:J255"/>
    <mergeCell ref="F256:J256"/>
    <mergeCell ref="F265:J265"/>
    <mergeCell ref="F266:J266"/>
    <mergeCell ref="F267:J267"/>
    <mergeCell ref="D314:D316"/>
    <mergeCell ref="D9:D10"/>
    <mergeCell ref="F10:J10"/>
    <mergeCell ref="F11:J11"/>
    <mergeCell ref="F13:J13"/>
    <mergeCell ref="F14:J14"/>
    <mergeCell ref="F15:J15"/>
    <mergeCell ref="F16:J16"/>
    <mergeCell ref="B408:B410"/>
    <mergeCell ref="C408:C410"/>
    <mergeCell ref="D408:D410"/>
    <mergeCell ref="E408:E409"/>
    <mergeCell ref="C362:C363"/>
    <mergeCell ref="F337:J337"/>
    <mergeCell ref="F341:F342"/>
    <mergeCell ref="G341:J341"/>
    <mergeCell ref="E341:E342"/>
    <mergeCell ref="D341:D343"/>
    <mergeCell ref="D298:D300"/>
    <mergeCell ref="C298:C300"/>
    <mergeCell ref="B298:B300"/>
    <mergeCell ref="F87:F88"/>
    <mergeCell ref="A12:O12"/>
    <mergeCell ref="A46:O46"/>
    <mergeCell ref="C9:C10"/>
    <mergeCell ref="O9:O10"/>
    <mergeCell ref="B204:B206"/>
    <mergeCell ref="B207:B210"/>
    <mergeCell ref="E211:E212"/>
    <mergeCell ref="D250:D252"/>
    <mergeCell ref="C347:C349"/>
    <mergeCell ref="F106:J106"/>
    <mergeCell ref="F107:J107"/>
    <mergeCell ref="A13:A16"/>
    <mergeCell ref="B106:B109"/>
    <mergeCell ref="C163:C166"/>
    <mergeCell ref="C133:C135"/>
    <mergeCell ref="D139:D141"/>
    <mergeCell ref="C110:C112"/>
    <mergeCell ref="D110:D112"/>
    <mergeCell ref="E139:E140"/>
    <mergeCell ref="B151:B153"/>
    <mergeCell ref="B148:B150"/>
    <mergeCell ref="B145:B147"/>
    <mergeCell ref="C127:C129"/>
    <mergeCell ref="C142:C144"/>
    <mergeCell ref="E110:E111"/>
    <mergeCell ref="A9:A10"/>
    <mergeCell ref="B54:B56"/>
    <mergeCell ref="A17:A22"/>
    <mergeCell ref="B63:B64"/>
    <mergeCell ref="C63:C64"/>
    <mergeCell ref="B17:B19"/>
    <mergeCell ref="B33:B35"/>
    <mergeCell ref="A47:A50"/>
    <mergeCell ref="B47:B50"/>
    <mergeCell ref="B27:B29"/>
    <mergeCell ref="B30:B32"/>
    <mergeCell ref="C72:C74"/>
    <mergeCell ref="E72:E73"/>
    <mergeCell ref="B9:B10"/>
    <mergeCell ref="C68:C71"/>
    <mergeCell ref="B60:B62"/>
    <mergeCell ref="A102:A105"/>
    <mergeCell ref="B102:B105"/>
    <mergeCell ref="F17:J17"/>
    <mergeCell ref="A414:A418"/>
    <mergeCell ref="B411:B413"/>
    <mergeCell ref="C414:C418"/>
    <mergeCell ref="B390:B392"/>
    <mergeCell ref="C390:C392"/>
    <mergeCell ref="C204:C206"/>
    <mergeCell ref="D204:D206"/>
    <mergeCell ref="D211:D213"/>
    <mergeCell ref="A200:A206"/>
    <mergeCell ref="D326:D328"/>
    <mergeCell ref="C411:C413"/>
    <mergeCell ref="B278:B280"/>
    <mergeCell ref="C260:C264"/>
    <mergeCell ref="A368:A370"/>
    <mergeCell ref="A235:A238"/>
    <mergeCell ref="A249:A252"/>
    <mergeCell ref="C341:C343"/>
    <mergeCell ref="B414:B418"/>
    <mergeCell ref="D218:D220"/>
    <mergeCell ref="C229:C231"/>
    <mergeCell ref="B246:B248"/>
    <mergeCell ref="D338:D340"/>
    <mergeCell ref="D318:D320"/>
    <mergeCell ref="D302:D304"/>
    <mergeCell ref="G127:J127"/>
    <mergeCell ref="F163:J163"/>
    <mergeCell ref="F166:J166"/>
    <mergeCell ref="B236:B238"/>
    <mergeCell ref="E218:E219"/>
    <mergeCell ref="B211:B213"/>
    <mergeCell ref="C207:C210"/>
    <mergeCell ref="F9:N9"/>
    <mergeCell ref="C13:C16"/>
    <mergeCell ref="B13:B16"/>
    <mergeCell ref="A106:A112"/>
    <mergeCell ref="M298:M299"/>
    <mergeCell ref="B110:B112"/>
    <mergeCell ref="D190:D192"/>
    <mergeCell ref="C200:C203"/>
    <mergeCell ref="D93:D95"/>
    <mergeCell ref="F209:J209"/>
    <mergeCell ref="F236:F237"/>
    <mergeCell ref="O142:O147"/>
    <mergeCell ref="L127:L128"/>
    <mergeCell ref="O148:O153"/>
    <mergeCell ref="O174:O180"/>
    <mergeCell ref="O167:O173"/>
    <mergeCell ref="O154:O159"/>
    <mergeCell ref="N211:N212"/>
    <mergeCell ref="N218:N219"/>
    <mergeCell ref="O136:O141"/>
    <mergeCell ref="K133:K134"/>
    <mergeCell ref="L133:L134"/>
    <mergeCell ref="O130:O135"/>
    <mergeCell ref="O123:O129"/>
    <mergeCell ref="N151:N152"/>
    <mergeCell ref="M139:M140"/>
    <mergeCell ref="N229:N230"/>
    <mergeCell ref="N127:N128"/>
    <mergeCell ref="M127:M128"/>
    <mergeCell ref="M171:M172"/>
    <mergeCell ref="N171:N172"/>
    <mergeCell ref="N178:N179"/>
    <mergeCell ref="M178:M179"/>
    <mergeCell ref="M151:M152"/>
    <mergeCell ref="K151:K152"/>
    <mergeCell ref="K157:K158"/>
    <mergeCell ref="C226:C228"/>
    <mergeCell ref="F113:J113"/>
    <mergeCell ref="F114:J114"/>
    <mergeCell ref="F115:J115"/>
    <mergeCell ref="C151:C153"/>
    <mergeCell ref="E178:E179"/>
    <mergeCell ref="B174:B177"/>
    <mergeCell ref="F155:J155"/>
    <mergeCell ref="F156:J156"/>
    <mergeCell ref="F157:F158"/>
    <mergeCell ref="G157:J157"/>
    <mergeCell ref="D171:D173"/>
    <mergeCell ref="G178:J178"/>
    <mergeCell ref="B157:B159"/>
    <mergeCell ref="E171:E172"/>
    <mergeCell ref="F154:J154"/>
    <mergeCell ref="C157:C159"/>
    <mergeCell ref="D157:D159"/>
    <mergeCell ref="E157:E158"/>
    <mergeCell ref="F138:J138"/>
    <mergeCell ref="F176:J176"/>
    <mergeCell ref="F177:J177"/>
    <mergeCell ref="F122:J122"/>
    <mergeCell ref="F123:J123"/>
    <mergeCell ref="F124:J124"/>
    <mergeCell ref="F125:J125"/>
    <mergeCell ref="F126:J126"/>
    <mergeCell ref="F131:J131"/>
    <mergeCell ref="B294:B296"/>
    <mergeCell ref="A207:A213"/>
    <mergeCell ref="C211:C213"/>
    <mergeCell ref="A281:A285"/>
    <mergeCell ref="A239:A244"/>
    <mergeCell ref="B239:B241"/>
    <mergeCell ref="C239:C241"/>
    <mergeCell ref="C232:C234"/>
    <mergeCell ref="D229:D231"/>
    <mergeCell ref="C278:C280"/>
    <mergeCell ref="D294:D296"/>
    <mergeCell ref="D246:D248"/>
    <mergeCell ref="E290:E291"/>
    <mergeCell ref="E257:E258"/>
    <mergeCell ref="B250:B252"/>
    <mergeCell ref="A221:A222"/>
    <mergeCell ref="B221:B222"/>
    <mergeCell ref="C221:C222"/>
    <mergeCell ref="B214:B217"/>
    <mergeCell ref="B253:B256"/>
    <mergeCell ref="C253:C256"/>
    <mergeCell ref="C290:C292"/>
    <mergeCell ref="B290:B292"/>
    <mergeCell ref="A289:A292"/>
    <mergeCell ref="A293:A296"/>
    <mergeCell ref="A245:A248"/>
    <mergeCell ref="A260:A264"/>
    <mergeCell ref="C270:C272"/>
    <mergeCell ref="B260:B264"/>
    <mergeCell ref="A265:A272"/>
    <mergeCell ref="B273:B277"/>
    <mergeCell ref="D290:D292"/>
    <mergeCell ref="A232:A234"/>
    <mergeCell ref="B229:B231"/>
    <mergeCell ref="C287:C288"/>
    <mergeCell ref="F68:J68"/>
    <mergeCell ref="F69:J69"/>
    <mergeCell ref="E127:E128"/>
    <mergeCell ref="G99:J99"/>
    <mergeCell ref="A142:A147"/>
    <mergeCell ref="B142:B144"/>
    <mergeCell ref="B136:B138"/>
    <mergeCell ref="F208:J208"/>
    <mergeCell ref="A68:A74"/>
    <mergeCell ref="A119:A122"/>
    <mergeCell ref="B123:B126"/>
    <mergeCell ref="A90:A95"/>
    <mergeCell ref="B127:B129"/>
    <mergeCell ref="B93:B95"/>
    <mergeCell ref="B113:B117"/>
    <mergeCell ref="A80:A83"/>
    <mergeCell ref="A174:A180"/>
    <mergeCell ref="F127:F128"/>
    <mergeCell ref="E151:E152"/>
    <mergeCell ref="F130:J130"/>
    <mergeCell ref="F116:J116"/>
    <mergeCell ref="F70:J70"/>
    <mergeCell ref="F221:J221"/>
    <mergeCell ref="F222:J222"/>
    <mergeCell ref="A273:A277"/>
    <mergeCell ref="A278:A280"/>
    <mergeCell ref="B84:B86"/>
    <mergeCell ref="A75:A79"/>
    <mergeCell ref="B75:B76"/>
    <mergeCell ref="E20:E21"/>
    <mergeCell ref="F31:J31"/>
    <mergeCell ref="F32:J32"/>
    <mergeCell ref="F33:F34"/>
    <mergeCell ref="G33:J33"/>
    <mergeCell ref="F43:J43"/>
    <mergeCell ref="F44:J44"/>
    <mergeCell ref="F45:J45"/>
    <mergeCell ref="F47:J47"/>
    <mergeCell ref="F48:J48"/>
    <mergeCell ref="M20:M21"/>
    <mergeCell ref="K65:K66"/>
    <mergeCell ref="L65:L66"/>
    <mergeCell ref="M65:M66"/>
    <mergeCell ref="B119:B122"/>
    <mergeCell ref="C119:C122"/>
    <mergeCell ref="B51:B53"/>
    <mergeCell ref="C54:C56"/>
    <mergeCell ref="L60:L61"/>
    <mergeCell ref="F49:J49"/>
    <mergeCell ref="F42:J42"/>
    <mergeCell ref="B96:B98"/>
    <mergeCell ref="C96:C98"/>
    <mergeCell ref="F96:J96"/>
    <mergeCell ref="F97:J97"/>
    <mergeCell ref="F98:J98"/>
    <mergeCell ref="B99:B101"/>
    <mergeCell ref="C99:C101"/>
    <mergeCell ref="D99:D101"/>
    <mergeCell ref="E99:E100"/>
    <mergeCell ref="F99:F100"/>
    <mergeCell ref="C75:C76"/>
    <mergeCell ref="N20:N21"/>
    <mergeCell ref="C47:C50"/>
    <mergeCell ref="D33:D35"/>
    <mergeCell ref="K33:K34"/>
    <mergeCell ref="K20:K21"/>
    <mergeCell ref="K27:K28"/>
    <mergeCell ref="O47:O50"/>
    <mergeCell ref="D27:D29"/>
    <mergeCell ref="F53:J53"/>
    <mergeCell ref="N54:N55"/>
    <mergeCell ref="E33:E34"/>
    <mergeCell ref="C106:C109"/>
    <mergeCell ref="F20:F21"/>
    <mergeCell ref="G20:J20"/>
    <mergeCell ref="F23:J23"/>
    <mergeCell ref="F50:J50"/>
    <mergeCell ref="D20:D22"/>
    <mergeCell ref="E27:E28"/>
    <mergeCell ref="C27:C29"/>
    <mergeCell ref="C23:C26"/>
    <mergeCell ref="C42:C45"/>
    <mergeCell ref="C30:C32"/>
    <mergeCell ref="C20:C22"/>
    <mergeCell ref="M33:M34"/>
    <mergeCell ref="F63:J63"/>
    <mergeCell ref="F64:J64"/>
    <mergeCell ref="M27:M28"/>
    <mergeCell ref="L54:L55"/>
    <mergeCell ref="N27:N28"/>
    <mergeCell ref="F54:F55"/>
    <mergeCell ref="G54:J54"/>
    <mergeCell ref="K54:K55"/>
    <mergeCell ref="K99:K100"/>
    <mergeCell ref="L99:L100"/>
    <mergeCell ref="M99:M100"/>
    <mergeCell ref="N99:N100"/>
    <mergeCell ref="O96:O101"/>
    <mergeCell ref="O51:O56"/>
    <mergeCell ref="E54:E55"/>
    <mergeCell ref="A42:A45"/>
    <mergeCell ref="B57:B59"/>
    <mergeCell ref="C57:C59"/>
    <mergeCell ref="A36:A38"/>
    <mergeCell ref="O17:O22"/>
    <mergeCell ref="O42:O45"/>
    <mergeCell ref="F30:J30"/>
    <mergeCell ref="N33:N34"/>
    <mergeCell ref="C33:C35"/>
    <mergeCell ref="F18:J18"/>
    <mergeCell ref="F19:J19"/>
    <mergeCell ref="F27:F28"/>
    <mergeCell ref="G27:J27"/>
    <mergeCell ref="L20:L21"/>
    <mergeCell ref="F25:J25"/>
    <mergeCell ref="F26:J26"/>
    <mergeCell ref="C17:C19"/>
    <mergeCell ref="B20:B22"/>
    <mergeCell ref="B23:B26"/>
    <mergeCell ref="B42:B45"/>
    <mergeCell ref="A23:A29"/>
    <mergeCell ref="O23:O29"/>
    <mergeCell ref="F24:J24"/>
    <mergeCell ref="L27:L28"/>
    <mergeCell ref="L33:L34"/>
    <mergeCell ref="B270:B272"/>
    <mergeCell ref="B265:B269"/>
    <mergeCell ref="N250:N251"/>
    <mergeCell ref="B257:B259"/>
    <mergeCell ref="C257:C259"/>
    <mergeCell ref="C246:C248"/>
    <mergeCell ref="F262:J262"/>
    <mergeCell ref="C265:C269"/>
    <mergeCell ref="C273:C277"/>
    <mergeCell ref="A214:A220"/>
    <mergeCell ref="F223:J223"/>
    <mergeCell ref="F224:J224"/>
    <mergeCell ref="F225:J225"/>
    <mergeCell ref="F226:J226"/>
    <mergeCell ref="A123:A129"/>
    <mergeCell ref="N139:N140"/>
    <mergeCell ref="B139:B141"/>
    <mergeCell ref="C139:C141"/>
    <mergeCell ref="F168:J168"/>
    <mergeCell ref="K171:K172"/>
    <mergeCell ref="K139:K140"/>
    <mergeCell ref="C136:C138"/>
    <mergeCell ref="F169:J169"/>
    <mergeCell ref="F170:J170"/>
    <mergeCell ref="F171:F172"/>
    <mergeCell ref="G171:J171"/>
    <mergeCell ref="A130:A135"/>
    <mergeCell ref="C123:C126"/>
    <mergeCell ref="A223:A225"/>
    <mergeCell ref="A226:A231"/>
    <mergeCell ref="B223:B225"/>
    <mergeCell ref="A167:A173"/>
    <mergeCell ref="C167:C170"/>
    <mergeCell ref="F178:F179"/>
    <mergeCell ref="A186:A192"/>
    <mergeCell ref="F189:J189"/>
    <mergeCell ref="E145:E146"/>
    <mergeCell ref="F181:J181"/>
    <mergeCell ref="B65:B67"/>
    <mergeCell ref="C65:C67"/>
    <mergeCell ref="D65:D67"/>
    <mergeCell ref="E65:E66"/>
    <mergeCell ref="F65:F66"/>
    <mergeCell ref="G65:J65"/>
    <mergeCell ref="A96:A101"/>
    <mergeCell ref="F257:F258"/>
    <mergeCell ref="G257:J257"/>
    <mergeCell ref="D257:D259"/>
    <mergeCell ref="E250:E251"/>
    <mergeCell ref="E246:E247"/>
    <mergeCell ref="F246:F247"/>
    <mergeCell ref="C102:C105"/>
    <mergeCell ref="F93:F94"/>
    <mergeCell ref="G93:J93"/>
    <mergeCell ref="B72:B74"/>
    <mergeCell ref="F71:J71"/>
    <mergeCell ref="A113:A117"/>
    <mergeCell ref="C93:C95"/>
    <mergeCell ref="C90:C92"/>
    <mergeCell ref="C80:C83"/>
    <mergeCell ref="A84:A89"/>
    <mergeCell ref="C84:C86"/>
    <mergeCell ref="B68:B71"/>
    <mergeCell ref="C218:C220"/>
    <mergeCell ref="F214:J214"/>
    <mergeCell ref="F215:J215"/>
    <mergeCell ref="G218:J218"/>
    <mergeCell ref="F195:J195"/>
    <mergeCell ref="F196:J196"/>
    <mergeCell ref="F200:J200"/>
    <mergeCell ref="F204:F205"/>
    <mergeCell ref="F207:J207"/>
    <mergeCell ref="C154:C156"/>
    <mergeCell ref="B163:B166"/>
    <mergeCell ref="F211:F212"/>
    <mergeCell ref="G211:J211"/>
    <mergeCell ref="A136:A141"/>
    <mergeCell ref="L139:L140"/>
    <mergeCell ref="C145:C147"/>
    <mergeCell ref="B171:B173"/>
    <mergeCell ref="B154:B156"/>
    <mergeCell ref="F139:F140"/>
    <mergeCell ref="F145:F146"/>
    <mergeCell ref="G145:J145"/>
    <mergeCell ref="F148:J148"/>
    <mergeCell ref="F167:J167"/>
    <mergeCell ref="F182:J182"/>
    <mergeCell ref="B183:B185"/>
    <mergeCell ref="C183:C185"/>
    <mergeCell ref="D183:D185"/>
    <mergeCell ref="E183:E184"/>
    <mergeCell ref="F183:F184"/>
    <mergeCell ref="G183:J183"/>
    <mergeCell ref="K183:K184"/>
    <mergeCell ref="L183:L184"/>
    <mergeCell ref="A148:A153"/>
    <mergeCell ref="D151:D153"/>
    <mergeCell ref="D178:D180"/>
    <mergeCell ref="C171:C173"/>
    <mergeCell ref="B133:B135"/>
    <mergeCell ref="D145:D147"/>
    <mergeCell ref="L145:L146"/>
    <mergeCell ref="L178:L179"/>
    <mergeCell ref="M183:M184"/>
    <mergeCell ref="P179:P180"/>
    <mergeCell ref="N4:O4"/>
    <mergeCell ref="N3:O3"/>
    <mergeCell ref="G4:H4"/>
    <mergeCell ref="E229:E230"/>
    <mergeCell ref="N87:N88"/>
    <mergeCell ref="B80:B83"/>
    <mergeCell ref="B87:B89"/>
    <mergeCell ref="C87:C89"/>
    <mergeCell ref="D87:D89"/>
    <mergeCell ref="N133:N134"/>
    <mergeCell ref="F80:J80"/>
    <mergeCell ref="M87:M88"/>
    <mergeCell ref="C113:C117"/>
    <mergeCell ref="B90:B92"/>
    <mergeCell ref="D127:D129"/>
    <mergeCell ref="E87:E88"/>
    <mergeCell ref="E133:E134"/>
    <mergeCell ref="B226:B228"/>
    <mergeCell ref="N93:N94"/>
    <mergeCell ref="L110:L111"/>
    <mergeCell ref="C214:C217"/>
    <mergeCell ref="B218:B220"/>
    <mergeCell ref="O36:O38"/>
    <mergeCell ref="F37:J37"/>
    <mergeCell ref="F38:J38"/>
    <mergeCell ref="A39:A41"/>
    <mergeCell ref="B39:B41"/>
    <mergeCell ref="C39:C41"/>
    <mergeCell ref="D39:D41"/>
    <mergeCell ref="E39:E40"/>
    <mergeCell ref="F39:F40"/>
    <mergeCell ref="G39:J39"/>
    <mergeCell ref="K39:K40"/>
    <mergeCell ref="L39:L40"/>
    <mergeCell ref="M39:M40"/>
    <mergeCell ref="N39:N40"/>
    <mergeCell ref="O39:O41"/>
    <mergeCell ref="A51:A56"/>
    <mergeCell ref="B130:B132"/>
    <mergeCell ref="N60:N61"/>
    <mergeCell ref="D54:D56"/>
    <mergeCell ref="C51:C53"/>
    <mergeCell ref="O57:O62"/>
    <mergeCell ref="M54:M55"/>
    <mergeCell ref="K60:K61"/>
    <mergeCell ref="F58:J58"/>
    <mergeCell ref="F57:J57"/>
    <mergeCell ref="F59:J59"/>
    <mergeCell ref="D60:D62"/>
    <mergeCell ref="F51:J51"/>
    <mergeCell ref="G60:J60"/>
    <mergeCell ref="F52:J52"/>
    <mergeCell ref="E60:E61"/>
    <mergeCell ref="M60:M61"/>
    <mergeCell ref="N65:N66"/>
    <mergeCell ref="N183:N184"/>
    <mergeCell ref="N157:N158"/>
    <mergeCell ref="M133:M134"/>
    <mergeCell ref="F121:J121"/>
    <mergeCell ref="A181:A185"/>
    <mergeCell ref="B181:B182"/>
    <mergeCell ref="C181:C182"/>
    <mergeCell ref="A30:A35"/>
    <mergeCell ref="O30:O35"/>
    <mergeCell ref="F239:J239"/>
    <mergeCell ref="O239:O244"/>
    <mergeCell ref="F240:J240"/>
    <mergeCell ref="F241:J241"/>
    <mergeCell ref="B242:B244"/>
    <mergeCell ref="C242:C244"/>
    <mergeCell ref="D242:D244"/>
    <mergeCell ref="E242:E243"/>
    <mergeCell ref="F242:F243"/>
    <mergeCell ref="G242:J242"/>
    <mergeCell ref="K242:K243"/>
    <mergeCell ref="L242:L243"/>
    <mergeCell ref="M242:M243"/>
    <mergeCell ref="N242:N243"/>
    <mergeCell ref="F228:J228"/>
    <mergeCell ref="F229:F230"/>
    <mergeCell ref="G229:J229"/>
    <mergeCell ref="O181:O185"/>
    <mergeCell ref="A63:A67"/>
    <mergeCell ref="O63:O67"/>
    <mergeCell ref="B36:B38"/>
    <mergeCell ref="C36:C38"/>
    <mergeCell ref="F36:J36"/>
  </mergeCells>
  <printOptions horizontalCentered="1"/>
  <pageMargins left="0.25" right="0.25" top="0.75" bottom="0.75" header="0.3" footer="0.3"/>
  <pageSetup paperSize="9" scale="44" fitToHeight="0" orientation="landscape" horizontalDpi="300" verticalDpi="300" r:id="rId1"/>
  <headerFooter differentFirst="1">
    <oddHeader>&amp;C&amp;P</oddHeader>
  </headerFooter>
  <rowBreaks count="11" manualBreakCount="11">
    <brk id="35" max="14" man="1"/>
    <brk id="67" max="14" man="1"/>
    <brk id="101" max="14" man="1"/>
    <brk id="135" max="14" man="1"/>
    <brk id="166" max="14" man="1"/>
    <brk id="199" max="14" man="1"/>
    <brk id="234" max="14" man="1"/>
    <brk id="264" max="14" man="1"/>
    <brk id="332" max="14" man="1"/>
    <brk id="367" max="14" man="1"/>
    <brk id="404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U337"/>
  <sheetViews>
    <sheetView view="pageBreakPreview" topLeftCell="A94" zoomScale="55" zoomScaleNormal="55" zoomScaleSheetLayoutView="55" workbookViewId="0">
      <selection activeCell="L109" sqref="L109"/>
    </sheetView>
  </sheetViews>
  <sheetFormatPr defaultRowHeight="15" x14ac:dyDescent="0.25"/>
  <cols>
    <col min="1" max="1" width="9.140625" style="50"/>
    <col min="2" max="2" width="37" style="50" customWidth="1"/>
    <col min="3" max="3" width="22.42578125" style="50" customWidth="1"/>
    <col min="4" max="4" width="20.85546875" style="50" customWidth="1"/>
    <col min="5" max="5" width="21.7109375" style="50" customWidth="1"/>
    <col min="6" max="6" width="19.42578125" style="50" customWidth="1"/>
    <col min="7" max="7" width="18" style="50" customWidth="1"/>
    <col min="8" max="8" width="25.42578125" style="50" customWidth="1"/>
    <col min="9" max="9" width="22.85546875" style="50" customWidth="1"/>
    <col min="10" max="10" width="31.28515625" style="92" customWidth="1"/>
    <col min="11" max="12" width="26.42578125" style="50" customWidth="1"/>
    <col min="13" max="13" width="29.7109375" style="50" customWidth="1"/>
    <col min="14" max="14" width="28.42578125" style="50" customWidth="1"/>
    <col min="15" max="15" width="27.5703125" style="50" customWidth="1"/>
    <col min="16" max="16" width="27.42578125" style="50" customWidth="1"/>
    <col min="17" max="17" width="24.42578125" style="50" customWidth="1"/>
    <col min="18" max="18" width="21.28515625" style="50" customWidth="1"/>
    <col min="19" max="19" width="28.85546875" style="50" customWidth="1"/>
    <col min="20" max="20" width="27.140625" style="50" bestFit="1" customWidth="1"/>
    <col min="21" max="21" width="35.42578125" style="50" bestFit="1" customWidth="1"/>
    <col min="22" max="262" width="9.140625" style="50"/>
    <col min="263" max="263" width="25.28515625" style="50" customWidth="1"/>
    <col min="264" max="265" width="44.7109375" style="50" customWidth="1"/>
    <col min="266" max="266" width="34.5703125" style="50" customWidth="1"/>
    <col min="267" max="267" width="36.7109375" style="50" customWidth="1"/>
    <col min="268" max="268" width="31.85546875" style="50" customWidth="1"/>
    <col min="269" max="518" width="9.140625" style="50"/>
    <col min="519" max="519" width="25.28515625" style="50" customWidth="1"/>
    <col min="520" max="521" width="44.7109375" style="50" customWidth="1"/>
    <col min="522" max="522" width="34.5703125" style="50" customWidth="1"/>
    <col min="523" max="523" width="36.7109375" style="50" customWidth="1"/>
    <col min="524" max="524" width="31.85546875" style="50" customWidth="1"/>
    <col min="525" max="774" width="9.140625" style="50"/>
    <col min="775" max="775" width="25.28515625" style="50" customWidth="1"/>
    <col min="776" max="777" width="44.7109375" style="50" customWidth="1"/>
    <col min="778" max="778" width="34.5703125" style="50" customWidth="1"/>
    <col min="779" max="779" width="36.7109375" style="50" customWidth="1"/>
    <col min="780" max="780" width="31.85546875" style="50" customWidth="1"/>
    <col min="781" max="1030" width="9.140625" style="50"/>
    <col min="1031" max="1031" width="25.28515625" style="50" customWidth="1"/>
    <col min="1032" max="1033" width="44.7109375" style="50" customWidth="1"/>
    <col min="1034" max="1034" width="34.5703125" style="50" customWidth="1"/>
    <col min="1035" max="1035" width="36.7109375" style="50" customWidth="1"/>
    <col min="1036" max="1036" width="31.85546875" style="50" customWidth="1"/>
    <col min="1037" max="1286" width="9.140625" style="50"/>
    <col min="1287" max="1287" width="25.28515625" style="50" customWidth="1"/>
    <col min="1288" max="1289" width="44.7109375" style="50" customWidth="1"/>
    <col min="1290" max="1290" width="34.5703125" style="50" customWidth="1"/>
    <col min="1291" max="1291" width="36.7109375" style="50" customWidth="1"/>
    <col min="1292" max="1292" width="31.85546875" style="50" customWidth="1"/>
    <col min="1293" max="1542" width="9.140625" style="50"/>
    <col min="1543" max="1543" width="25.28515625" style="50" customWidth="1"/>
    <col min="1544" max="1545" width="44.7109375" style="50" customWidth="1"/>
    <col min="1546" max="1546" width="34.5703125" style="50" customWidth="1"/>
    <col min="1547" max="1547" width="36.7109375" style="50" customWidth="1"/>
    <col min="1548" max="1548" width="31.85546875" style="50" customWidth="1"/>
    <col min="1549" max="1798" width="9.140625" style="50"/>
    <col min="1799" max="1799" width="25.28515625" style="50" customWidth="1"/>
    <col min="1800" max="1801" width="44.7109375" style="50" customWidth="1"/>
    <col min="1802" max="1802" width="34.5703125" style="50" customWidth="1"/>
    <col min="1803" max="1803" width="36.7109375" style="50" customWidth="1"/>
    <col min="1804" max="1804" width="31.85546875" style="50" customWidth="1"/>
    <col min="1805" max="2054" width="9.140625" style="50"/>
    <col min="2055" max="2055" width="25.28515625" style="50" customWidth="1"/>
    <col min="2056" max="2057" width="44.7109375" style="50" customWidth="1"/>
    <col min="2058" max="2058" width="34.5703125" style="50" customWidth="1"/>
    <col min="2059" max="2059" width="36.7109375" style="50" customWidth="1"/>
    <col min="2060" max="2060" width="31.85546875" style="50" customWidth="1"/>
    <col min="2061" max="2310" width="9.140625" style="50"/>
    <col min="2311" max="2311" width="25.28515625" style="50" customWidth="1"/>
    <col min="2312" max="2313" width="44.7109375" style="50" customWidth="1"/>
    <col min="2314" max="2314" width="34.5703125" style="50" customWidth="1"/>
    <col min="2315" max="2315" width="36.7109375" style="50" customWidth="1"/>
    <col min="2316" max="2316" width="31.85546875" style="50" customWidth="1"/>
    <col min="2317" max="2566" width="9.140625" style="50"/>
    <col min="2567" max="2567" width="25.28515625" style="50" customWidth="1"/>
    <col min="2568" max="2569" width="44.7109375" style="50" customWidth="1"/>
    <col min="2570" max="2570" width="34.5703125" style="50" customWidth="1"/>
    <col min="2571" max="2571" width="36.7109375" style="50" customWidth="1"/>
    <col min="2572" max="2572" width="31.85546875" style="50" customWidth="1"/>
    <col min="2573" max="2822" width="9.140625" style="50"/>
    <col min="2823" max="2823" width="25.28515625" style="50" customWidth="1"/>
    <col min="2824" max="2825" width="44.7109375" style="50" customWidth="1"/>
    <col min="2826" max="2826" width="34.5703125" style="50" customWidth="1"/>
    <col min="2827" max="2827" width="36.7109375" style="50" customWidth="1"/>
    <col min="2828" max="2828" width="31.85546875" style="50" customWidth="1"/>
    <col min="2829" max="3078" width="9.140625" style="50"/>
    <col min="3079" max="3079" width="25.28515625" style="50" customWidth="1"/>
    <col min="3080" max="3081" width="44.7109375" style="50" customWidth="1"/>
    <col min="3082" max="3082" width="34.5703125" style="50" customWidth="1"/>
    <col min="3083" max="3083" width="36.7109375" style="50" customWidth="1"/>
    <col min="3084" max="3084" width="31.85546875" style="50" customWidth="1"/>
    <col min="3085" max="3334" width="9.140625" style="50"/>
    <col min="3335" max="3335" width="25.28515625" style="50" customWidth="1"/>
    <col min="3336" max="3337" width="44.7109375" style="50" customWidth="1"/>
    <col min="3338" max="3338" width="34.5703125" style="50" customWidth="1"/>
    <col min="3339" max="3339" width="36.7109375" style="50" customWidth="1"/>
    <col min="3340" max="3340" width="31.85546875" style="50" customWidth="1"/>
    <col min="3341" max="3590" width="9.140625" style="50"/>
    <col min="3591" max="3591" width="25.28515625" style="50" customWidth="1"/>
    <col min="3592" max="3593" width="44.7109375" style="50" customWidth="1"/>
    <col min="3594" max="3594" width="34.5703125" style="50" customWidth="1"/>
    <col min="3595" max="3595" width="36.7109375" style="50" customWidth="1"/>
    <col min="3596" max="3596" width="31.85546875" style="50" customWidth="1"/>
    <col min="3597" max="3846" width="9.140625" style="50"/>
    <col min="3847" max="3847" width="25.28515625" style="50" customWidth="1"/>
    <col min="3848" max="3849" width="44.7109375" style="50" customWidth="1"/>
    <col min="3850" max="3850" width="34.5703125" style="50" customWidth="1"/>
    <col min="3851" max="3851" width="36.7109375" style="50" customWidth="1"/>
    <col min="3852" max="3852" width="31.85546875" style="50" customWidth="1"/>
    <col min="3853" max="4102" width="9.140625" style="50"/>
    <col min="4103" max="4103" width="25.28515625" style="50" customWidth="1"/>
    <col min="4104" max="4105" width="44.7109375" style="50" customWidth="1"/>
    <col min="4106" max="4106" width="34.5703125" style="50" customWidth="1"/>
    <col min="4107" max="4107" width="36.7109375" style="50" customWidth="1"/>
    <col min="4108" max="4108" width="31.85546875" style="50" customWidth="1"/>
    <col min="4109" max="4358" width="9.140625" style="50"/>
    <col min="4359" max="4359" width="25.28515625" style="50" customWidth="1"/>
    <col min="4360" max="4361" width="44.7109375" style="50" customWidth="1"/>
    <col min="4362" max="4362" width="34.5703125" style="50" customWidth="1"/>
    <col min="4363" max="4363" width="36.7109375" style="50" customWidth="1"/>
    <col min="4364" max="4364" width="31.85546875" style="50" customWidth="1"/>
    <col min="4365" max="4614" width="9.140625" style="50"/>
    <col min="4615" max="4615" width="25.28515625" style="50" customWidth="1"/>
    <col min="4616" max="4617" width="44.7109375" style="50" customWidth="1"/>
    <col min="4618" max="4618" width="34.5703125" style="50" customWidth="1"/>
    <col min="4619" max="4619" width="36.7109375" style="50" customWidth="1"/>
    <col min="4620" max="4620" width="31.85546875" style="50" customWidth="1"/>
    <col min="4621" max="4870" width="9.140625" style="50"/>
    <col min="4871" max="4871" width="25.28515625" style="50" customWidth="1"/>
    <col min="4872" max="4873" width="44.7109375" style="50" customWidth="1"/>
    <col min="4874" max="4874" width="34.5703125" style="50" customWidth="1"/>
    <col min="4875" max="4875" width="36.7109375" style="50" customWidth="1"/>
    <col min="4876" max="4876" width="31.85546875" style="50" customWidth="1"/>
    <col min="4877" max="5126" width="9.140625" style="50"/>
    <col min="5127" max="5127" width="25.28515625" style="50" customWidth="1"/>
    <col min="5128" max="5129" width="44.7109375" style="50" customWidth="1"/>
    <col min="5130" max="5130" width="34.5703125" style="50" customWidth="1"/>
    <col min="5131" max="5131" width="36.7109375" style="50" customWidth="1"/>
    <col min="5132" max="5132" width="31.85546875" style="50" customWidth="1"/>
    <col min="5133" max="5382" width="9.140625" style="50"/>
    <col min="5383" max="5383" width="25.28515625" style="50" customWidth="1"/>
    <col min="5384" max="5385" width="44.7109375" style="50" customWidth="1"/>
    <col min="5386" max="5386" width="34.5703125" style="50" customWidth="1"/>
    <col min="5387" max="5387" width="36.7109375" style="50" customWidth="1"/>
    <col min="5388" max="5388" width="31.85546875" style="50" customWidth="1"/>
    <col min="5389" max="5638" width="9.140625" style="50"/>
    <col min="5639" max="5639" width="25.28515625" style="50" customWidth="1"/>
    <col min="5640" max="5641" width="44.7109375" style="50" customWidth="1"/>
    <col min="5642" max="5642" width="34.5703125" style="50" customWidth="1"/>
    <col min="5643" max="5643" width="36.7109375" style="50" customWidth="1"/>
    <col min="5644" max="5644" width="31.85546875" style="50" customWidth="1"/>
    <col min="5645" max="5894" width="9.140625" style="50"/>
    <col min="5895" max="5895" width="25.28515625" style="50" customWidth="1"/>
    <col min="5896" max="5897" width="44.7109375" style="50" customWidth="1"/>
    <col min="5898" max="5898" width="34.5703125" style="50" customWidth="1"/>
    <col min="5899" max="5899" width="36.7109375" style="50" customWidth="1"/>
    <col min="5900" max="5900" width="31.85546875" style="50" customWidth="1"/>
    <col min="5901" max="6150" width="9.140625" style="50"/>
    <col min="6151" max="6151" width="25.28515625" style="50" customWidth="1"/>
    <col min="6152" max="6153" width="44.7109375" style="50" customWidth="1"/>
    <col min="6154" max="6154" width="34.5703125" style="50" customWidth="1"/>
    <col min="6155" max="6155" width="36.7109375" style="50" customWidth="1"/>
    <col min="6156" max="6156" width="31.85546875" style="50" customWidth="1"/>
    <col min="6157" max="6406" width="9.140625" style="50"/>
    <col min="6407" max="6407" width="25.28515625" style="50" customWidth="1"/>
    <col min="6408" max="6409" width="44.7109375" style="50" customWidth="1"/>
    <col min="6410" max="6410" width="34.5703125" style="50" customWidth="1"/>
    <col min="6411" max="6411" width="36.7109375" style="50" customWidth="1"/>
    <col min="6412" max="6412" width="31.85546875" style="50" customWidth="1"/>
    <col min="6413" max="6662" width="9.140625" style="50"/>
    <col min="6663" max="6663" width="25.28515625" style="50" customWidth="1"/>
    <col min="6664" max="6665" width="44.7109375" style="50" customWidth="1"/>
    <col min="6666" max="6666" width="34.5703125" style="50" customWidth="1"/>
    <col min="6667" max="6667" width="36.7109375" style="50" customWidth="1"/>
    <col min="6668" max="6668" width="31.85546875" style="50" customWidth="1"/>
    <col min="6669" max="6918" width="9.140625" style="50"/>
    <col min="6919" max="6919" width="25.28515625" style="50" customWidth="1"/>
    <col min="6920" max="6921" width="44.7109375" style="50" customWidth="1"/>
    <col min="6922" max="6922" width="34.5703125" style="50" customWidth="1"/>
    <col min="6923" max="6923" width="36.7109375" style="50" customWidth="1"/>
    <col min="6924" max="6924" width="31.85546875" style="50" customWidth="1"/>
    <col min="6925" max="7174" width="9.140625" style="50"/>
    <col min="7175" max="7175" width="25.28515625" style="50" customWidth="1"/>
    <col min="7176" max="7177" width="44.7109375" style="50" customWidth="1"/>
    <col min="7178" max="7178" width="34.5703125" style="50" customWidth="1"/>
    <col min="7179" max="7179" width="36.7109375" style="50" customWidth="1"/>
    <col min="7180" max="7180" width="31.85546875" style="50" customWidth="1"/>
    <col min="7181" max="7430" width="9.140625" style="50"/>
    <col min="7431" max="7431" width="25.28515625" style="50" customWidth="1"/>
    <col min="7432" max="7433" width="44.7109375" style="50" customWidth="1"/>
    <col min="7434" max="7434" width="34.5703125" style="50" customWidth="1"/>
    <col min="7435" max="7435" width="36.7109375" style="50" customWidth="1"/>
    <col min="7436" max="7436" width="31.85546875" style="50" customWidth="1"/>
    <col min="7437" max="7686" width="9.140625" style="50"/>
    <col min="7687" max="7687" width="25.28515625" style="50" customWidth="1"/>
    <col min="7688" max="7689" width="44.7109375" style="50" customWidth="1"/>
    <col min="7690" max="7690" width="34.5703125" style="50" customWidth="1"/>
    <col min="7691" max="7691" width="36.7109375" style="50" customWidth="1"/>
    <col min="7692" max="7692" width="31.85546875" style="50" customWidth="1"/>
    <col min="7693" max="7942" width="9.140625" style="50"/>
    <col min="7943" max="7943" width="25.28515625" style="50" customWidth="1"/>
    <col min="7944" max="7945" width="44.7109375" style="50" customWidth="1"/>
    <col min="7946" max="7946" width="34.5703125" style="50" customWidth="1"/>
    <col min="7947" max="7947" width="36.7109375" style="50" customWidth="1"/>
    <col min="7948" max="7948" width="31.85546875" style="50" customWidth="1"/>
    <col min="7949" max="8198" width="9.140625" style="50"/>
    <col min="8199" max="8199" width="25.28515625" style="50" customWidth="1"/>
    <col min="8200" max="8201" width="44.7109375" style="50" customWidth="1"/>
    <col min="8202" max="8202" width="34.5703125" style="50" customWidth="1"/>
    <col min="8203" max="8203" width="36.7109375" style="50" customWidth="1"/>
    <col min="8204" max="8204" width="31.85546875" style="50" customWidth="1"/>
    <col min="8205" max="8454" width="9.140625" style="50"/>
    <col min="8455" max="8455" width="25.28515625" style="50" customWidth="1"/>
    <col min="8456" max="8457" width="44.7109375" style="50" customWidth="1"/>
    <col min="8458" max="8458" width="34.5703125" style="50" customWidth="1"/>
    <col min="8459" max="8459" width="36.7109375" style="50" customWidth="1"/>
    <col min="8460" max="8460" width="31.85546875" style="50" customWidth="1"/>
    <col min="8461" max="8710" width="9.140625" style="50"/>
    <col min="8711" max="8711" width="25.28515625" style="50" customWidth="1"/>
    <col min="8712" max="8713" width="44.7109375" style="50" customWidth="1"/>
    <col min="8714" max="8714" width="34.5703125" style="50" customWidth="1"/>
    <col min="8715" max="8715" width="36.7109375" style="50" customWidth="1"/>
    <col min="8716" max="8716" width="31.85546875" style="50" customWidth="1"/>
    <col min="8717" max="8966" width="9.140625" style="50"/>
    <col min="8967" max="8967" width="25.28515625" style="50" customWidth="1"/>
    <col min="8968" max="8969" width="44.7109375" style="50" customWidth="1"/>
    <col min="8970" max="8970" width="34.5703125" style="50" customWidth="1"/>
    <col min="8971" max="8971" width="36.7109375" style="50" customWidth="1"/>
    <col min="8972" max="8972" width="31.85546875" style="50" customWidth="1"/>
    <col min="8973" max="9222" width="9.140625" style="50"/>
    <col min="9223" max="9223" width="25.28515625" style="50" customWidth="1"/>
    <col min="9224" max="9225" width="44.7109375" style="50" customWidth="1"/>
    <col min="9226" max="9226" width="34.5703125" style="50" customWidth="1"/>
    <col min="9227" max="9227" width="36.7109375" style="50" customWidth="1"/>
    <col min="9228" max="9228" width="31.85546875" style="50" customWidth="1"/>
    <col min="9229" max="9478" width="9.140625" style="50"/>
    <col min="9479" max="9479" width="25.28515625" style="50" customWidth="1"/>
    <col min="9480" max="9481" width="44.7109375" style="50" customWidth="1"/>
    <col min="9482" max="9482" width="34.5703125" style="50" customWidth="1"/>
    <col min="9483" max="9483" width="36.7109375" style="50" customWidth="1"/>
    <col min="9484" max="9484" width="31.85546875" style="50" customWidth="1"/>
    <col min="9485" max="9734" width="9.140625" style="50"/>
    <col min="9735" max="9735" width="25.28515625" style="50" customWidth="1"/>
    <col min="9736" max="9737" width="44.7109375" style="50" customWidth="1"/>
    <col min="9738" max="9738" width="34.5703125" style="50" customWidth="1"/>
    <col min="9739" max="9739" width="36.7109375" style="50" customWidth="1"/>
    <col min="9740" max="9740" width="31.85546875" style="50" customWidth="1"/>
    <col min="9741" max="9990" width="9.140625" style="50"/>
    <col min="9991" max="9991" width="25.28515625" style="50" customWidth="1"/>
    <col min="9992" max="9993" width="44.7109375" style="50" customWidth="1"/>
    <col min="9994" max="9994" width="34.5703125" style="50" customWidth="1"/>
    <col min="9995" max="9995" width="36.7109375" style="50" customWidth="1"/>
    <col min="9996" max="9996" width="31.85546875" style="50" customWidth="1"/>
    <col min="9997" max="10246" width="9.140625" style="50"/>
    <col min="10247" max="10247" width="25.28515625" style="50" customWidth="1"/>
    <col min="10248" max="10249" width="44.7109375" style="50" customWidth="1"/>
    <col min="10250" max="10250" width="34.5703125" style="50" customWidth="1"/>
    <col min="10251" max="10251" width="36.7109375" style="50" customWidth="1"/>
    <col min="10252" max="10252" width="31.85546875" style="50" customWidth="1"/>
    <col min="10253" max="10502" width="9.140625" style="50"/>
    <col min="10503" max="10503" width="25.28515625" style="50" customWidth="1"/>
    <col min="10504" max="10505" width="44.7109375" style="50" customWidth="1"/>
    <col min="10506" max="10506" width="34.5703125" style="50" customWidth="1"/>
    <col min="10507" max="10507" width="36.7109375" style="50" customWidth="1"/>
    <col min="10508" max="10508" width="31.85546875" style="50" customWidth="1"/>
    <col min="10509" max="10758" width="9.140625" style="50"/>
    <col min="10759" max="10759" width="25.28515625" style="50" customWidth="1"/>
    <col min="10760" max="10761" width="44.7109375" style="50" customWidth="1"/>
    <col min="10762" max="10762" width="34.5703125" style="50" customWidth="1"/>
    <col min="10763" max="10763" width="36.7109375" style="50" customWidth="1"/>
    <col min="10764" max="10764" width="31.85546875" style="50" customWidth="1"/>
    <col min="10765" max="11014" width="9.140625" style="50"/>
    <col min="11015" max="11015" width="25.28515625" style="50" customWidth="1"/>
    <col min="11016" max="11017" width="44.7109375" style="50" customWidth="1"/>
    <col min="11018" max="11018" width="34.5703125" style="50" customWidth="1"/>
    <col min="11019" max="11019" width="36.7109375" style="50" customWidth="1"/>
    <col min="11020" max="11020" width="31.85546875" style="50" customWidth="1"/>
    <col min="11021" max="11270" width="9.140625" style="50"/>
    <col min="11271" max="11271" width="25.28515625" style="50" customWidth="1"/>
    <col min="11272" max="11273" width="44.7109375" style="50" customWidth="1"/>
    <col min="11274" max="11274" width="34.5703125" style="50" customWidth="1"/>
    <col min="11275" max="11275" width="36.7109375" style="50" customWidth="1"/>
    <col min="11276" max="11276" width="31.85546875" style="50" customWidth="1"/>
    <col min="11277" max="11526" width="9.140625" style="50"/>
    <col min="11527" max="11527" width="25.28515625" style="50" customWidth="1"/>
    <col min="11528" max="11529" width="44.7109375" style="50" customWidth="1"/>
    <col min="11530" max="11530" width="34.5703125" style="50" customWidth="1"/>
    <col min="11531" max="11531" width="36.7109375" style="50" customWidth="1"/>
    <col min="11532" max="11532" width="31.85546875" style="50" customWidth="1"/>
    <col min="11533" max="11782" width="9.140625" style="50"/>
    <col min="11783" max="11783" width="25.28515625" style="50" customWidth="1"/>
    <col min="11784" max="11785" width="44.7109375" style="50" customWidth="1"/>
    <col min="11786" max="11786" width="34.5703125" style="50" customWidth="1"/>
    <col min="11787" max="11787" width="36.7109375" style="50" customWidth="1"/>
    <col min="11788" max="11788" width="31.85546875" style="50" customWidth="1"/>
    <col min="11789" max="12038" width="9.140625" style="50"/>
    <col min="12039" max="12039" width="25.28515625" style="50" customWidth="1"/>
    <col min="12040" max="12041" width="44.7109375" style="50" customWidth="1"/>
    <col min="12042" max="12042" width="34.5703125" style="50" customWidth="1"/>
    <col min="12043" max="12043" width="36.7109375" style="50" customWidth="1"/>
    <col min="12044" max="12044" width="31.85546875" style="50" customWidth="1"/>
    <col min="12045" max="12294" width="9.140625" style="50"/>
    <col min="12295" max="12295" width="25.28515625" style="50" customWidth="1"/>
    <col min="12296" max="12297" width="44.7109375" style="50" customWidth="1"/>
    <col min="12298" max="12298" width="34.5703125" style="50" customWidth="1"/>
    <col min="12299" max="12299" width="36.7109375" style="50" customWidth="1"/>
    <col min="12300" max="12300" width="31.85546875" style="50" customWidth="1"/>
    <col min="12301" max="12550" width="9.140625" style="50"/>
    <col min="12551" max="12551" width="25.28515625" style="50" customWidth="1"/>
    <col min="12552" max="12553" width="44.7109375" style="50" customWidth="1"/>
    <col min="12554" max="12554" width="34.5703125" style="50" customWidth="1"/>
    <col min="12555" max="12555" width="36.7109375" style="50" customWidth="1"/>
    <col min="12556" max="12556" width="31.85546875" style="50" customWidth="1"/>
    <col min="12557" max="12806" width="9.140625" style="50"/>
    <col min="12807" max="12807" width="25.28515625" style="50" customWidth="1"/>
    <col min="12808" max="12809" width="44.7109375" style="50" customWidth="1"/>
    <col min="12810" max="12810" width="34.5703125" style="50" customWidth="1"/>
    <col min="12811" max="12811" width="36.7109375" style="50" customWidth="1"/>
    <col min="12812" max="12812" width="31.85546875" style="50" customWidth="1"/>
    <col min="12813" max="13062" width="9.140625" style="50"/>
    <col min="13063" max="13063" width="25.28515625" style="50" customWidth="1"/>
    <col min="13064" max="13065" width="44.7109375" style="50" customWidth="1"/>
    <col min="13066" max="13066" width="34.5703125" style="50" customWidth="1"/>
    <col min="13067" max="13067" width="36.7109375" style="50" customWidth="1"/>
    <col min="13068" max="13068" width="31.85546875" style="50" customWidth="1"/>
    <col min="13069" max="13318" width="9.140625" style="50"/>
    <col min="13319" max="13319" width="25.28515625" style="50" customWidth="1"/>
    <col min="13320" max="13321" width="44.7109375" style="50" customWidth="1"/>
    <col min="13322" max="13322" width="34.5703125" style="50" customWidth="1"/>
    <col min="13323" max="13323" width="36.7109375" style="50" customWidth="1"/>
    <col min="13324" max="13324" width="31.85546875" style="50" customWidth="1"/>
    <col min="13325" max="13574" width="9.140625" style="50"/>
    <col min="13575" max="13575" width="25.28515625" style="50" customWidth="1"/>
    <col min="13576" max="13577" width="44.7109375" style="50" customWidth="1"/>
    <col min="13578" max="13578" width="34.5703125" style="50" customWidth="1"/>
    <col min="13579" max="13579" width="36.7109375" style="50" customWidth="1"/>
    <col min="13580" max="13580" width="31.85546875" style="50" customWidth="1"/>
    <col min="13581" max="13830" width="9.140625" style="50"/>
    <col min="13831" max="13831" width="25.28515625" style="50" customWidth="1"/>
    <col min="13832" max="13833" width="44.7109375" style="50" customWidth="1"/>
    <col min="13834" max="13834" width="34.5703125" style="50" customWidth="1"/>
    <col min="13835" max="13835" width="36.7109375" style="50" customWidth="1"/>
    <col min="13836" max="13836" width="31.85546875" style="50" customWidth="1"/>
    <col min="13837" max="14086" width="9.140625" style="50"/>
    <col min="14087" max="14087" width="25.28515625" style="50" customWidth="1"/>
    <col min="14088" max="14089" width="44.7109375" style="50" customWidth="1"/>
    <col min="14090" max="14090" width="34.5703125" style="50" customWidth="1"/>
    <col min="14091" max="14091" width="36.7109375" style="50" customWidth="1"/>
    <col min="14092" max="14092" width="31.85546875" style="50" customWidth="1"/>
    <col min="14093" max="14342" width="9.140625" style="50"/>
    <col min="14343" max="14343" width="25.28515625" style="50" customWidth="1"/>
    <col min="14344" max="14345" width="44.7109375" style="50" customWidth="1"/>
    <col min="14346" max="14346" width="34.5703125" style="50" customWidth="1"/>
    <col min="14347" max="14347" width="36.7109375" style="50" customWidth="1"/>
    <col min="14348" max="14348" width="31.85546875" style="50" customWidth="1"/>
    <col min="14349" max="14598" width="9.140625" style="50"/>
    <col min="14599" max="14599" width="25.28515625" style="50" customWidth="1"/>
    <col min="14600" max="14601" width="44.7109375" style="50" customWidth="1"/>
    <col min="14602" max="14602" width="34.5703125" style="50" customWidth="1"/>
    <col min="14603" max="14603" width="36.7109375" style="50" customWidth="1"/>
    <col min="14604" max="14604" width="31.85546875" style="50" customWidth="1"/>
    <col min="14605" max="14854" width="9.140625" style="50"/>
    <col min="14855" max="14855" width="25.28515625" style="50" customWidth="1"/>
    <col min="14856" max="14857" width="44.7109375" style="50" customWidth="1"/>
    <col min="14858" max="14858" width="34.5703125" style="50" customWidth="1"/>
    <col min="14859" max="14859" width="36.7109375" style="50" customWidth="1"/>
    <col min="14860" max="14860" width="31.85546875" style="50" customWidth="1"/>
    <col min="14861" max="15110" width="9.140625" style="50"/>
    <col min="15111" max="15111" width="25.28515625" style="50" customWidth="1"/>
    <col min="15112" max="15113" width="44.7109375" style="50" customWidth="1"/>
    <col min="15114" max="15114" width="34.5703125" style="50" customWidth="1"/>
    <col min="15115" max="15115" width="36.7109375" style="50" customWidth="1"/>
    <col min="15116" max="15116" width="31.85546875" style="50" customWidth="1"/>
    <col min="15117" max="15366" width="9.140625" style="50"/>
    <col min="15367" max="15367" width="25.28515625" style="50" customWidth="1"/>
    <col min="15368" max="15369" width="44.7109375" style="50" customWidth="1"/>
    <col min="15370" max="15370" width="34.5703125" style="50" customWidth="1"/>
    <col min="15371" max="15371" width="36.7109375" style="50" customWidth="1"/>
    <col min="15372" max="15372" width="31.85546875" style="50" customWidth="1"/>
    <col min="15373" max="15622" width="9.140625" style="50"/>
    <col min="15623" max="15623" width="25.28515625" style="50" customWidth="1"/>
    <col min="15624" max="15625" width="44.7109375" style="50" customWidth="1"/>
    <col min="15626" max="15626" width="34.5703125" style="50" customWidth="1"/>
    <col min="15627" max="15627" width="36.7109375" style="50" customWidth="1"/>
    <col min="15628" max="15628" width="31.85546875" style="50" customWidth="1"/>
    <col min="15629" max="15878" width="9.140625" style="50"/>
    <col min="15879" max="15879" width="25.28515625" style="50" customWidth="1"/>
    <col min="15880" max="15881" width="44.7109375" style="50" customWidth="1"/>
    <col min="15882" max="15882" width="34.5703125" style="50" customWidth="1"/>
    <col min="15883" max="15883" width="36.7109375" style="50" customWidth="1"/>
    <col min="15884" max="15884" width="31.85546875" style="50" customWidth="1"/>
    <col min="15885" max="16134" width="9.140625" style="50"/>
    <col min="16135" max="16135" width="25.28515625" style="50" customWidth="1"/>
    <col min="16136" max="16137" width="44.7109375" style="50" customWidth="1"/>
    <col min="16138" max="16138" width="34.5703125" style="50" customWidth="1"/>
    <col min="16139" max="16139" width="36.7109375" style="50" customWidth="1"/>
    <col min="16140" max="16140" width="31.85546875" style="50" customWidth="1"/>
    <col min="16141" max="16384" width="9.140625" style="50"/>
  </cols>
  <sheetData>
    <row r="1" spans="1:18" ht="46.5" hidden="1" customHeight="1" x14ac:dyDescent="0.3">
      <c r="J1" s="51" t="s">
        <v>357</v>
      </c>
      <c r="P1" s="238" t="s">
        <v>339</v>
      </c>
      <c r="Q1" s="238"/>
      <c r="R1" s="238"/>
    </row>
    <row r="2" spans="1:18" ht="87.75" hidden="1" customHeight="1" x14ac:dyDescent="0.3">
      <c r="I2" s="52"/>
      <c r="J2" s="52"/>
      <c r="P2" s="239" t="s">
        <v>354</v>
      </c>
      <c r="Q2" s="239"/>
      <c r="R2" s="239"/>
    </row>
    <row r="3" spans="1:18" ht="64.5" customHeight="1" x14ac:dyDescent="0.3">
      <c r="I3" s="52"/>
      <c r="J3" s="52"/>
      <c r="P3" s="239" t="s">
        <v>339</v>
      </c>
      <c r="Q3" s="239"/>
      <c r="R3" s="239"/>
    </row>
    <row r="4" spans="1:18" ht="87.75" customHeight="1" x14ac:dyDescent="0.3">
      <c r="I4" s="52"/>
      <c r="J4" s="52" t="s">
        <v>357</v>
      </c>
      <c r="P4" s="239" t="s">
        <v>354</v>
      </c>
      <c r="Q4" s="239"/>
      <c r="R4" s="239"/>
    </row>
    <row r="5" spans="1:18" ht="34.5" customHeight="1" x14ac:dyDescent="0.3">
      <c r="B5" s="53"/>
      <c r="C5" s="53"/>
      <c r="D5" s="53"/>
      <c r="E5" s="53"/>
      <c r="F5" s="53"/>
      <c r="G5" s="53"/>
      <c r="H5" s="53"/>
      <c r="I5" s="54"/>
      <c r="J5" s="55"/>
      <c r="K5" s="56"/>
      <c r="L5" s="57"/>
      <c r="M5" s="56"/>
      <c r="N5" s="56"/>
      <c r="O5" s="56"/>
      <c r="P5" s="58"/>
      <c r="Q5" s="59"/>
      <c r="R5" s="58" t="s">
        <v>444</v>
      </c>
    </row>
    <row r="6" spans="1:18" ht="19.5" x14ac:dyDescent="0.3">
      <c r="B6" s="53"/>
      <c r="C6" s="53"/>
      <c r="D6" s="53"/>
      <c r="E6" s="53"/>
      <c r="F6" s="53"/>
      <c r="G6" s="53"/>
      <c r="H6" s="53"/>
      <c r="I6" s="56"/>
      <c r="J6" s="60"/>
      <c r="K6" s="56"/>
      <c r="L6" s="57"/>
      <c r="M6" s="56"/>
      <c r="N6" s="56"/>
      <c r="O6" s="56"/>
      <c r="P6" s="241" t="s">
        <v>112</v>
      </c>
      <c r="Q6" s="241"/>
      <c r="R6" s="241"/>
    </row>
    <row r="7" spans="1:18" ht="111" customHeight="1" x14ac:dyDescent="0.25">
      <c r="A7" s="61"/>
      <c r="B7" s="61"/>
      <c r="C7" s="242" t="s">
        <v>570</v>
      </c>
      <c r="D7" s="242"/>
      <c r="E7" s="242"/>
      <c r="F7" s="242"/>
      <c r="G7" s="242"/>
      <c r="H7" s="242"/>
      <c r="I7" s="242"/>
      <c r="J7" s="242"/>
      <c r="K7" s="242"/>
      <c r="L7" s="242"/>
      <c r="M7" s="242"/>
      <c r="N7" s="242"/>
      <c r="O7" s="242"/>
      <c r="P7" s="61"/>
      <c r="Q7" s="61"/>
      <c r="R7" s="61"/>
    </row>
    <row r="8" spans="1:18" x14ac:dyDescent="0.25">
      <c r="A8" s="62"/>
      <c r="B8" s="63"/>
      <c r="C8" s="63"/>
      <c r="D8" s="63"/>
      <c r="E8" s="63"/>
      <c r="F8" s="63"/>
      <c r="G8" s="63"/>
      <c r="H8" s="63"/>
      <c r="I8" s="64"/>
      <c r="J8" s="65"/>
      <c r="K8" s="64"/>
      <c r="L8" s="64"/>
    </row>
    <row r="9" spans="1:18" ht="42" customHeight="1" x14ac:dyDescent="0.25">
      <c r="A9" s="243" t="s">
        <v>113</v>
      </c>
      <c r="B9" s="243" t="s">
        <v>114</v>
      </c>
      <c r="C9" s="243" t="s">
        <v>115</v>
      </c>
      <c r="D9" s="243" t="s">
        <v>116</v>
      </c>
      <c r="E9" s="243" t="s">
        <v>117</v>
      </c>
      <c r="F9" s="243" t="s">
        <v>118</v>
      </c>
      <c r="G9" s="243" t="s">
        <v>119</v>
      </c>
      <c r="H9" s="243" t="s">
        <v>120</v>
      </c>
      <c r="I9" s="243" t="s">
        <v>360</v>
      </c>
      <c r="J9" s="243" t="s">
        <v>2</v>
      </c>
      <c r="K9" s="245" t="s">
        <v>121</v>
      </c>
      <c r="L9" s="246"/>
      <c r="M9" s="246"/>
      <c r="N9" s="246"/>
      <c r="O9" s="246"/>
      <c r="P9" s="247"/>
      <c r="Q9" s="243" t="s">
        <v>122</v>
      </c>
      <c r="R9" s="243" t="s">
        <v>123</v>
      </c>
    </row>
    <row r="10" spans="1:18" ht="156.75" customHeight="1" x14ac:dyDescent="0.25">
      <c r="A10" s="244"/>
      <c r="B10" s="244"/>
      <c r="C10" s="244"/>
      <c r="D10" s="244"/>
      <c r="E10" s="244"/>
      <c r="F10" s="244"/>
      <c r="G10" s="244"/>
      <c r="H10" s="244"/>
      <c r="I10" s="244"/>
      <c r="J10" s="244"/>
      <c r="K10" s="66" t="s">
        <v>124</v>
      </c>
      <c r="L10" s="67" t="s">
        <v>437</v>
      </c>
      <c r="M10" s="67" t="s">
        <v>87</v>
      </c>
      <c r="N10" s="67" t="s">
        <v>362</v>
      </c>
      <c r="O10" s="67" t="s">
        <v>364</v>
      </c>
      <c r="P10" s="67" t="s">
        <v>363</v>
      </c>
      <c r="Q10" s="244"/>
      <c r="R10" s="248"/>
    </row>
    <row r="11" spans="1:18" ht="23.25" customHeight="1" x14ac:dyDescent="0.25">
      <c r="A11" s="68">
        <v>1</v>
      </c>
      <c r="B11" s="68">
        <v>2</v>
      </c>
      <c r="C11" s="68">
        <v>3</v>
      </c>
      <c r="D11" s="68">
        <v>4</v>
      </c>
      <c r="E11" s="68">
        <v>5</v>
      </c>
      <c r="F11" s="68">
        <v>6</v>
      </c>
      <c r="G11" s="68">
        <v>7</v>
      </c>
      <c r="H11" s="68">
        <v>8</v>
      </c>
      <c r="I11" s="68">
        <v>9</v>
      </c>
      <c r="J11" s="68">
        <v>10</v>
      </c>
      <c r="K11" s="68">
        <v>11</v>
      </c>
      <c r="L11" s="68">
        <v>12</v>
      </c>
      <c r="M11" s="68">
        <v>13</v>
      </c>
      <c r="N11" s="68">
        <v>14</v>
      </c>
      <c r="O11" s="68">
        <v>15</v>
      </c>
      <c r="P11" s="68">
        <v>16</v>
      </c>
      <c r="Q11" s="68">
        <v>17</v>
      </c>
      <c r="R11" s="68">
        <v>18</v>
      </c>
    </row>
    <row r="12" spans="1:18" ht="23.25" customHeight="1" x14ac:dyDescent="0.3">
      <c r="A12" s="229" t="s">
        <v>561</v>
      </c>
      <c r="B12" s="230"/>
      <c r="C12" s="230"/>
      <c r="D12" s="230"/>
      <c r="E12" s="230"/>
      <c r="F12" s="230"/>
      <c r="G12" s="230"/>
      <c r="H12" s="230"/>
      <c r="I12" s="230"/>
      <c r="J12" s="230"/>
      <c r="K12" s="230"/>
      <c r="L12" s="230"/>
      <c r="M12" s="230"/>
      <c r="N12" s="230"/>
      <c r="O12" s="230"/>
      <c r="P12" s="230"/>
      <c r="Q12" s="230"/>
      <c r="R12" s="231"/>
    </row>
    <row r="13" spans="1:18" ht="24.75" customHeight="1" x14ac:dyDescent="0.3">
      <c r="A13" s="229" t="s">
        <v>64</v>
      </c>
      <c r="B13" s="230"/>
      <c r="C13" s="230"/>
      <c r="D13" s="230"/>
      <c r="E13" s="230"/>
      <c r="F13" s="230"/>
      <c r="G13" s="230"/>
      <c r="H13" s="230"/>
      <c r="I13" s="230"/>
      <c r="J13" s="230"/>
      <c r="K13" s="230"/>
      <c r="L13" s="230"/>
      <c r="M13" s="230"/>
      <c r="N13" s="230"/>
      <c r="O13" s="230"/>
      <c r="P13" s="230"/>
      <c r="Q13" s="230"/>
      <c r="R13" s="231"/>
    </row>
    <row r="14" spans="1:18" ht="25.5" customHeight="1" x14ac:dyDescent="0.25">
      <c r="A14" s="235">
        <v>1</v>
      </c>
      <c r="B14" s="205" t="s">
        <v>55</v>
      </c>
      <c r="C14" s="205" t="s">
        <v>187</v>
      </c>
      <c r="D14" s="206" t="s">
        <v>141</v>
      </c>
      <c r="E14" s="206" t="s">
        <v>152</v>
      </c>
      <c r="F14" s="206" t="s">
        <v>510</v>
      </c>
      <c r="G14" s="210">
        <v>46174</v>
      </c>
      <c r="H14" s="215">
        <v>141045.99</v>
      </c>
      <c r="I14" s="69">
        <f>I15+I16</f>
        <v>59559.482810000001</v>
      </c>
      <c r="J14" s="68" t="s">
        <v>14</v>
      </c>
      <c r="K14" s="69">
        <f>L14+M14+N14+O14+P14</f>
        <v>81196.73</v>
      </c>
      <c r="L14" s="69">
        <f>L15+L16</f>
        <v>81196.73</v>
      </c>
      <c r="M14" s="69">
        <v>0</v>
      </c>
      <c r="N14" s="69">
        <v>0</v>
      </c>
      <c r="O14" s="69">
        <f t="shared" ref="O14:P14" si="0">O15+O16</f>
        <v>0</v>
      </c>
      <c r="P14" s="69">
        <f t="shared" si="0"/>
        <v>0</v>
      </c>
      <c r="Q14" s="70">
        <v>0</v>
      </c>
      <c r="R14" s="205" t="s">
        <v>128</v>
      </c>
    </row>
    <row r="15" spans="1:18" ht="42.75" customHeight="1" x14ac:dyDescent="0.25">
      <c r="A15" s="235"/>
      <c r="B15" s="205"/>
      <c r="C15" s="205"/>
      <c r="D15" s="207"/>
      <c r="E15" s="207"/>
      <c r="F15" s="207"/>
      <c r="G15" s="207"/>
      <c r="H15" s="215"/>
      <c r="I15" s="71">
        <f>5295.71844+600.48219+25349.99185+3905.96181</f>
        <v>35152.154289999999</v>
      </c>
      <c r="J15" s="67" t="s">
        <v>142</v>
      </c>
      <c r="K15" s="69">
        <f>L15+M15+N15+O15+P15</f>
        <v>47418.89</v>
      </c>
      <c r="L15" s="69">
        <v>47418.89</v>
      </c>
      <c r="M15" s="69">
        <v>0</v>
      </c>
      <c r="N15" s="72">
        <v>0</v>
      </c>
      <c r="O15" s="72">
        <v>0</v>
      </c>
      <c r="P15" s="72">
        <v>0</v>
      </c>
      <c r="Q15" s="70">
        <v>0</v>
      </c>
      <c r="R15" s="205"/>
    </row>
    <row r="16" spans="1:18" ht="69" customHeight="1" x14ac:dyDescent="0.25">
      <c r="A16" s="235"/>
      <c r="B16" s="205"/>
      <c r="C16" s="205"/>
      <c r="D16" s="208"/>
      <c r="E16" s="208"/>
      <c r="F16" s="208"/>
      <c r="G16" s="208"/>
      <c r="H16" s="215"/>
      <c r="I16" s="71">
        <f>3177.43106+360.28931+18087.28+2782.32815</f>
        <v>24407.328519999999</v>
      </c>
      <c r="J16" s="67" t="s">
        <v>18</v>
      </c>
      <c r="K16" s="69">
        <f t="shared" ref="K16" si="1">L16+M16+N16+O16+P16</f>
        <v>33777.839999999997</v>
      </c>
      <c r="L16" s="69">
        <v>33777.839999999997</v>
      </c>
      <c r="M16" s="69">
        <v>0</v>
      </c>
      <c r="N16" s="72">
        <v>0</v>
      </c>
      <c r="O16" s="72">
        <v>0</v>
      </c>
      <c r="P16" s="72">
        <v>0</v>
      </c>
      <c r="Q16" s="70">
        <v>0</v>
      </c>
      <c r="R16" s="205"/>
    </row>
    <row r="17" spans="1:19" ht="54" customHeight="1" x14ac:dyDescent="0.4">
      <c r="A17" s="235">
        <v>2</v>
      </c>
      <c r="B17" s="205" t="s">
        <v>298</v>
      </c>
      <c r="C17" s="205" t="s">
        <v>143</v>
      </c>
      <c r="D17" s="206" t="s">
        <v>144</v>
      </c>
      <c r="E17" s="206" t="s">
        <v>127</v>
      </c>
      <c r="F17" s="205" t="s">
        <v>410</v>
      </c>
      <c r="G17" s="210">
        <v>47087</v>
      </c>
      <c r="H17" s="226">
        <f>K17</f>
        <v>127886.94</v>
      </c>
      <c r="I17" s="69">
        <v>0</v>
      </c>
      <c r="J17" s="68" t="s">
        <v>14</v>
      </c>
      <c r="K17" s="69">
        <f t="shared" ref="K17:K43" si="2">L17+M17+N17+O17+P17</f>
        <v>127886.94</v>
      </c>
      <c r="L17" s="69">
        <v>0</v>
      </c>
      <c r="M17" s="69">
        <v>0</v>
      </c>
      <c r="N17" s="69">
        <f>N18+N19</f>
        <v>127886.94</v>
      </c>
      <c r="O17" s="69">
        <v>0</v>
      </c>
      <c r="P17" s="69">
        <v>0</v>
      </c>
      <c r="Q17" s="70">
        <v>0</v>
      </c>
      <c r="R17" s="205" t="s">
        <v>128</v>
      </c>
      <c r="S17" s="73"/>
    </row>
    <row r="18" spans="1:19" ht="53.25" customHeight="1" x14ac:dyDescent="0.4">
      <c r="A18" s="235"/>
      <c r="B18" s="205"/>
      <c r="C18" s="205"/>
      <c r="D18" s="207"/>
      <c r="E18" s="207"/>
      <c r="F18" s="205"/>
      <c r="G18" s="211"/>
      <c r="H18" s="226"/>
      <c r="I18" s="71">
        <v>0</v>
      </c>
      <c r="J18" s="67" t="s">
        <v>142</v>
      </c>
      <c r="K18" s="69">
        <f t="shared" si="2"/>
        <v>79545.67</v>
      </c>
      <c r="L18" s="69">
        <v>0</v>
      </c>
      <c r="M18" s="69">
        <v>0</v>
      </c>
      <c r="N18" s="72">
        <v>79545.67</v>
      </c>
      <c r="O18" s="69">
        <v>0</v>
      </c>
      <c r="P18" s="69">
        <v>0</v>
      </c>
      <c r="Q18" s="70">
        <v>0</v>
      </c>
      <c r="R18" s="205"/>
      <c r="S18" s="73"/>
    </row>
    <row r="19" spans="1:19" ht="65.45" customHeight="1" x14ac:dyDescent="0.4">
      <c r="A19" s="235"/>
      <c r="B19" s="205"/>
      <c r="C19" s="205"/>
      <c r="D19" s="208"/>
      <c r="E19" s="208"/>
      <c r="F19" s="205"/>
      <c r="G19" s="212"/>
      <c r="H19" s="226"/>
      <c r="I19" s="71">
        <v>0</v>
      </c>
      <c r="J19" s="67" t="s">
        <v>18</v>
      </c>
      <c r="K19" s="69">
        <f t="shared" si="2"/>
        <v>48341.27</v>
      </c>
      <c r="L19" s="69">
        <v>0</v>
      </c>
      <c r="M19" s="69">
        <v>0</v>
      </c>
      <c r="N19" s="72">
        <v>48341.27</v>
      </c>
      <c r="O19" s="69">
        <v>0</v>
      </c>
      <c r="P19" s="69">
        <v>0</v>
      </c>
      <c r="Q19" s="70">
        <v>0</v>
      </c>
      <c r="R19" s="205"/>
      <c r="S19" s="73"/>
    </row>
    <row r="20" spans="1:19" ht="26.25" customHeight="1" x14ac:dyDescent="0.25">
      <c r="A20" s="235">
        <v>3</v>
      </c>
      <c r="B20" s="206" t="s">
        <v>80</v>
      </c>
      <c r="C20" s="205" t="s">
        <v>130</v>
      </c>
      <c r="D20" s="206" t="s">
        <v>145</v>
      </c>
      <c r="E20" s="206" t="s">
        <v>127</v>
      </c>
      <c r="F20" s="205" t="s">
        <v>410</v>
      </c>
      <c r="G20" s="210">
        <v>47087</v>
      </c>
      <c r="H20" s="226">
        <f>K20</f>
        <v>17970.64</v>
      </c>
      <c r="I20" s="69">
        <v>0</v>
      </c>
      <c r="J20" s="68" t="s">
        <v>14</v>
      </c>
      <c r="K20" s="69">
        <f t="shared" si="2"/>
        <v>17970.64</v>
      </c>
      <c r="L20" s="69">
        <v>0</v>
      </c>
      <c r="M20" s="69">
        <v>0</v>
      </c>
      <c r="N20" s="69">
        <f>N21+N22</f>
        <v>17970.64</v>
      </c>
      <c r="O20" s="69">
        <v>0</v>
      </c>
      <c r="P20" s="69">
        <v>0</v>
      </c>
      <c r="Q20" s="70">
        <v>0</v>
      </c>
      <c r="R20" s="205" t="s">
        <v>128</v>
      </c>
    </row>
    <row r="21" spans="1:19" ht="46.5" customHeight="1" x14ac:dyDescent="0.25">
      <c r="A21" s="235"/>
      <c r="B21" s="207"/>
      <c r="C21" s="205"/>
      <c r="D21" s="207"/>
      <c r="E21" s="207"/>
      <c r="F21" s="205"/>
      <c r="G21" s="207"/>
      <c r="H21" s="226"/>
      <c r="I21" s="71">
        <v>0</v>
      </c>
      <c r="J21" s="67" t="s">
        <v>142</v>
      </c>
      <c r="K21" s="69">
        <f t="shared" si="2"/>
        <v>11177.73</v>
      </c>
      <c r="L21" s="69">
        <v>0</v>
      </c>
      <c r="M21" s="69">
        <v>0</v>
      </c>
      <c r="N21" s="72">
        <v>11177.73</v>
      </c>
      <c r="O21" s="69">
        <v>0</v>
      </c>
      <c r="P21" s="69">
        <v>0</v>
      </c>
      <c r="Q21" s="70">
        <v>0</v>
      </c>
      <c r="R21" s="205"/>
    </row>
    <row r="22" spans="1:19" ht="62.25" customHeight="1" x14ac:dyDescent="0.25">
      <c r="A22" s="235"/>
      <c r="B22" s="208"/>
      <c r="C22" s="205"/>
      <c r="D22" s="208"/>
      <c r="E22" s="208"/>
      <c r="F22" s="205"/>
      <c r="G22" s="208"/>
      <c r="H22" s="226"/>
      <c r="I22" s="71">
        <v>0</v>
      </c>
      <c r="J22" s="67" t="s">
        <v>18</v>
      </c>
      <c r="K22" s="69">
        <f t="shared" si="2"/>
        <v>6792.91</v>
      </c>
      <c r="L22" s="69">
        <v>0</v>
      </c>
      <c r="M22" s="69">
        <v>0</v>
      </c>
      <c r="N22" s="72">
        <v>6792.91</v>
      </c>
      <c r="O22" s="69">
        <v>0</v>
      </c>
      <c r="P22" s="69">
        <v>0</v>
      </c>
      <c r="Q22" s="70">
        <v>0</v>
      </c>
      <c r="R22" s="205"/>
    </row>
    <row r="23" spans="1:19" ht="29.25" customHeight="1" x14ac:dyDescent="0.25">
      <c r="A23" s="235">
        <v>4</v>
      </c>
      <c r="B23" s="205" t="s">
        <v>109</v>
      </c>
      <c r="C23" s="205" t="s">
        <v>146</v>
      </c>
      <c r="D23" s="205" t="s">
        <v>147</v>
      </c>
      <c r="E23" s="205" t="s">
        <v>127</v>
      </c>
      <c r="F23" s="205" t="s">
        <v>410</v>
      </c>
      <c r="G23" s="214">
        <v>47087</v>
      </c>
      <c r="H23" s="226">
        <f>K23</f>
        <v>86166</v>
      </c>
      <c r="I23" s="69">
        <v>0</v>
      </c>
      <c r="J23" s="68" t="s">
        <v>14</v>
      </c>
      <c r="K23" s="69">
        <f t="shared" si="2"/>
        <v>86166</v>
      </c>
      <c r="L23" s="69">
        <v>0</v>
      </c>
      <c r="M23" s="69">
        <v>0</v>
      </c>
      <c r="N23" s="69">
        <f>N24+N25</f>
        <v>86166</v>
      </c>
      <c r="O23" s="69">
        <v>0</v>
      </c>
      <c r="P23" s="69">
        <v>0</v>
      </c>
      <c r="Q23" s="70">
        <v>0</v>
      </c>
      <c r="R23" s="205" t="s">
        <v>128</v>
      </c>
    </row>
    <row r="24" spans="1:19" ht="42" customHeight="1" x14ac:dyDescent="0.25">
      <c r="A24" s="235"/>
      <c r="B24" s="205"/>
      <c r="C24" s="205"/>
      <c r="D24" s="205"/>
      <c r="E24" s="205"/>
      <c r="F24" s="205"/>
      <c r="G24" s="205"/>
      <c r="H24" s="226"/>
      <c r="I24" s="71">
        <v>0</v>
      </c>
      <c r="J24" s="67" t="s">
        <v>142</v>
      </c>
      <c r="K24" s="69">
        <f t="shared" si="2"/>
        <v>53595.25</v>
      </c>
      <c r="L24" s="69">
        <v>0</v>
      </c>
      <c r="M24" s="69">
        <v>0</v>
      </c>
      <c r="N24" s="72">
        <v>53595.25</v>
      </c>
      <c r="O24" s="69">
        <v>0</v>
      </c>
      <c r="P24" s="69">
        <v>0</v>
      </c>
      <c r="Q24" s="70">
        <v>0</v>
      </c>
      <c r="R24" s="205"/>
    </row>
    <row r="25" spans="1:19" ht="66.75" customHeight="1" x14ac:dyDescent="0.25">
      <c r="A25" s="235"/>
      <c r="B25" s="205"/>
      <c r="C25" s="205"/>
      <c r="D25" s="205"/>
      <c r="E25" s="205"/>
      <c r="F25" s="205"/>
      <c r="G25" s="205"/>
      <c r="H25" s="226"/>
      <c r="I25" s="71">
        <v>0</v>
      </c>
      <c r="J25" s="67" t="s">
        <v>18</v>
      </c>
      <c r="K25" s="69">
        <f t="shared" si="2"/>
        <v>32570.75</v>
      </c>
      <c r="L25" s="69">
        <v>0</v>
      </c>
      <c r="M25" s="69">
        <v>0</v>
      </c>
      <c r="N25" s="72">
        <v>32570.75</v>
      </c>
      <c r="O25" s="69">
        <v>0</v>
      </c>
      <c r="P25" s="69">
        <v>0</v>
      </c>
      <c r="Q25" s="70">
        <v>0</v>
      </c>
      <c r="R25" s="205"/>
    </row>
    <row r="26" spans="1:19" ht="30" customHeight="1" x14ac:dyDescent="0.25">
      <c r="A26" s="235">
        <v>5</v>
      </c>
      <c r="B26" s="205" t="s">
        <v>297</v>
      </c>
      <c r="C26" s="205" t="s">
        <v>341</v>
      </c>
      <c r="D26" s="205" t="s">
        <v>148</v>
      </c>
      <c r="E26" s="205" t="s">
        <v>127</v>
      </c>
      <c r="F26" s="205" t="s">
        <v>410</v>
      </c>
      <c r="G26" s="214">
        <v>47087</v>
      </c>
      <c r="H26" s="226">
        <f>K26</f>
        <v>135295</v>
      </c>
      <c r="I26" s="69">
        <v>0</v>
      </c>
      <c r="J26" s="68" t="s">
        <v>14</v>
      </c>
      <c r="K26" s="69">
        <f t="shared" si="2"/>
        <v>135295</v>
      </c>
      <c r="L26" s="69">
        <v>0</v>
      </c>
      <c r="M26" s="69">
        <v>0</v>
      </c>
      <c r="N26" s="69">
        <f>N27+N28</f>
        <v>135295</v>
      </c>
      <c r="O26" s="69">
        <v>0</v>
      </c>
      <c r="P26" s="69">
        <v>0</v>
      </c>
      <c r="Q26" s="70">
        <v>0</v>
      </c>
      <c r="R26" s="205" t="s">
        <v>128</v>
      </c>
    </row>
    <row r="27" spans="1:19" ht="44.25" customHeight="1" x14ac:dyDescent="0.25">
      <c r="A27" s="235"/>
      <c r="B27" s="205"/>
      <c r="C27" s="205"/>
      <c r="D27" s="205"/>
      <c r="E27" s="205"/>
      <c r="F27" s="205"/>
      <c r="G27" s="205"/>
      <c r="H27" s="226"/>
      <c r="I27" s="71">
        <v>0</v>
      </c>
      <c r="J27" s="67" t="s">
        <v>142</v>
      </c>
      <c r="K27" s="69">
        <f t="shared" si="2"/>
        <v>84153.49</v>
      </c>
      <c r="L27" s="69">
        <v>0</v>
      </c>
      <c r="M27" s="69">
        <v>0</v>
      </c>
      <c r="N27" s="72">
        <v>84153.49</v>
      </c>
      <c r="O27" s="69">
        <v>0</v>
      </c>
      <c r="P27" s="69">
        <v>0</v>
      </c>
      <c r="Q27" s="70">
        <v>0</v>
      </c>
      <c r="R27" s="205"/>
    </row>
    <row r="28" spans="1:19" ht="65.25" customHeight="1" x14ac:dyDescent="0.25">
      <c r="A28" s="235"/>
      <c r="B28" s="205"/>
      <c r="C28" s="205"/>
      <c r="D28" s="205"/>
      <c r="E28" s="205"/>
      <c r="F28" s="205"/>
      <c r="G28" s="205"/>
      <c r="H28" s="226"/>
      <c r="I28" s="71">
        <v>0</v>
      </c>
      <c r="J28" s="67" t="s">
        <v>18</v>
      </c>
      <c r="K28" s="69">
        <f t="shared" si="2"/>
        <v>51141.51</v>
      </c>
      <c r="L28" s="69">
        <v>0</v>
      </c>
      <c r="M28" s="69">
        <v>0</v>
      </c>
      <c r="N28" s="72">
        <v>51141.51</v>
      </c>
      <c r="O28" s="69">
        <v>0</v>
      </c>
      <c r="P28" s="69">
        <v>0</v>
      </c>
      <c r="Q28" s="70">
        <v>0</v>
      </c>
      <c r="R28" s="205"/>
    </row>
    <row r="29" spans="1:19" ht="27.75" customHeight="1" x14ac:dyDescent="0.25">
      <c r="A29" s="235">
        <v>6</v>
      </c>
      <c r="B29" s="205" t="s">
        <v>295</v>
      </c>
      <c r="C29" s="205" t="s">
        <v>149</v>
      </c>
      <c r="D29" s="205" t="s">
        <v>150</v>
      </c>
      <c r="E29" s="205" t="s">
        <v>127</v>
      </c>
      <c r="F29" s="205" t="s">
        <v>410</v>
      </c>
      <c r="G29" s="214">
        <v>47087</v>
      </c>
      <c r="H29" s="226">
        <f>K29</f>
        <v>77000</v>
      </c>
      <c r="I29" s="69">
        <v>0</v>
      </c>
      <c r="J29" s="68" t="s">
        <v>14</v>
      </c>
      <c r="K29" s="69">
        <f t="shared" si="2"/>
        <v>77000</v>
      </c>
      <c r="L29" s="69">
        <v>0</v>
      </c>
      <c r="M29" s="69">
        <v>0</v>
      </c>
      <c r="N29" s="69">
        <f>N30+N31</f>
        <v>77000</v>
      </c>
      <c r="O29" s="69">
        <v>0</v>
      </c>
      <c r="P29" s="69">
        <v>0</v>
      </c>
      <c r="Q29" s="70">
        <v>0</v>
      </c>
      <c r="R29" s="205" t="s">
        <v>128</v>
      </c>
    </row>
    <row r="30" spans="1:19" ht="49.5" customHeight="1" x14ac:dyDescent="0.25">
      <c r="A30" s="235"/>
      <c r="B30" s="205"/>
      <c r="C30" s="205"/>
      <c r="D30" s="205"/>
      <c r="E30" s="205"/>
      <c r="F30" s="205"/>
      <c r="G30" s="205"/>
      <c r="H30" s="226"/>
      <c r="I30" s="71">
        <v>0</v>
      </c>
      <c r="J30" s="67" t="s">
        <v>142</v>
      </c>
      <c r="K30" s="69">
        <f t="shared" si="2"/>
        <v>47894</v>
      </c>
      <c r="L30" s="69">
        <v>0</v>
      </c>
      <c r="M30" s="69">
        <v>0</v>
      </c>
      <c r="N30" s="69">
        <v>47894</v>
      </c>
      <c r="O30" s="69">
        <v>0</v>
      </c>
      <c r="P30" s="69">
        <v>0</v>
      </c>
      <c r="Q30" s="70">
        <v>0</v>
      </c>
      <c r="R30" s="205"/>
    </row>
    <row r="31" spans="1:19" ht="61.5" customHeight="1" x14ac:dyDescent="0.25">
      <c r="A31" s="235"/>
      <c r="B31" s="205"/>
      <c r="C31" s="205"/>
      <c r="D31" s="205"/>
      <c r="E31" s="205"/>
      <c r="F31" s="205"/>
      <c r="G31" s="205"/>
      <c r="H31" s="226"/>
      <c r="I31" s="71">
        <v>0</v>
      </c>
      <c r="J31" s="67" t="s">
        <v>18</v>
      </c>
      <c r="K31" s="69">
        <f t="shared" si="2"/>
        <v>29106</v>
      </c>
      <c r="L31" s="69">
        <v>0</v>
      </c>
      <c r="M31" s="69">
        <v>0</v>
      </c>
      <c r="N31" s="69">
        <v>29106</v>
      </c>
      <c r="O31" s="69">
        <v>0</v>
      </c>
      <c r="P31" s="69">
        <v>0</v>
      </c>
      <c r="Q31" s="70">
        <v>0</v>
      </c>
      <c r="R31" s="205"/>
    </row>
    <row r="32" spans="1:19" ht="35.25" customHeight="1" x14ac:dyDescent="0.25">
      <c r="A32" s="235">
        <v>7</v>
      </c>
      <c r="B32" s="205" t="s">
        <v>296</v>
      </c>
      <c r="C32" s="205" t="s">
        <v>125</v>
      </c>
      <c r="D32" s="205" t="s">
        <v>151</v>
      </c>
      <c r="E32" s="205" t="s">
        <v>127</v>
      </c>
      <c r="F32" s="205" t="s">
        <v>410</v>
      </c>
      <c r="G32" s="214">
        <v>47087</v>
      </c>
      <c r="H32" s="226">
        <f>K32</f>
        <v>77000</v>
      </c>
      <c r="I32" s="69">
        <v>0</v>
      </c>
      <c r="J32" s="68" t="s">
        <v>14</v>
      </c>
      <c r="K32" s="69">
        <f t="shared" si="2"/>
        <v>77000</v>
      </c>
      <c r="L32" s="69">
        <v>0</v>
      </c>
      <c r="M32" s="69">
        <v>0</v>
      </c>
      <c r="N32" s="69">
        <f>N33+N34</f>
        <v>77000</v>
      </c>
      <c r="O32" s="69">
        <v>0</v>
      </c>
      <c r="P32" s="69">
        <v>0</v>
      </c>
      <c r="Q32" s="70">
        <v>0</v>
      </c>
      <c r="R32" s="205" t="s">
        <v>128</v>
      </c>
    </row>
    <row r="33" spans="1:20" ht="45.75" customHeight="1" x14ac:dyDescent="0.25">
      <c r="A33" s="235"/>
      <c r="B33" s="205"/>
      <c r="C33" s="205"/>
      <c r="D33" s="205"/>
      <c r="E33" s="205"/>
      <c r="F33" s="205"/>
      <c r="G33" s="205"/>
      <c r="H33" s="226"/>
      <c r="I33" s="71">
        <v>0</v>
      </c>
      <c r="J33" s="67" t="s">
        <v>142</v>
      </c>
      <c r="K33" s="69">
        <f t="shared" si="2"/>
        <v>47894</v>
      </c>
      <c r="L33" s="69">
        <v>0</v>
      </c>
      <c r="M33" s="69">
        <v>0</v>
      </c>
      <c r="N33" s="72">
        <v>47894</v>
      </c>
      <c r="O33" s="69">
        <v>0</v>
      </c>
      <c r="P33" s="69">
        <v>0</v>
      </c>
      <c r="Q33" s="70">
        <v>0</v>
      </c>
      <c r="R33" s="205"/>
    </row>
    <row r="34" spans="1:20" ht="62.25" customHeight="1" x14ac:dyDescent="0.25">
      <c r="A34" s="235"/>
      <c r="B34" s="205"/>
      <c r="C34" s="205"/>
      <c r="D34" s="205"/>
      <c r="E34" s="205"/>
      <c r="F34" s="205"/>
      <c r="G34" s="205"/>
      <c r="H34" s="226"/>
      <c r="I34" s="71">
        <v>0</v>
      </c>
      <c r="J34" s="67" t="s">
        <v>18</v>
      </c>
      <c r="K34" s="69">
        <f t="shared" si="2"/>
        <v>29106</v>
      </c>
      <c r="L34" s="69">
        <v>0</v>
      </c>
      <c r="M34" s="69">
        <v>0</v>
      </c>
      <c r="N34" s="72">
        <v>29106</v>
      </c>
      <c r="O34" s="69">
        <v>0</v>
      </c>
      <c r="P34" s="69">
        <v>0</v>
      </c>
      <c r="Q34" s="70">
        <v>0</v>
      </c>
      <c r="R34" s="205"/>
    </row>
    <row r="35" spans="1:20" ht="32.25" customHeight="1" x14ac:dyDescent="0.25">
      <c r="A35" s="235">
        <v>8</v>
      </c>
      <c r="B35" s="205" t="s">
        <v>294</v>
      </c>
      <c r="C35" s="205" t="s">
        <v>136</v>
      </c>
      <c r="D35" s="205" t="s">
        <v>137</v>
      </c>
      <c r="E35" s="205" t="s">
        <v>127</v>
      </c>
      <c r="F35" s="205" t="s">
        <v>410</v>
      </c>
      <c r="G35" s="214">
        <v>47087</v>
      </c>
      <c r="H35" s="234">
        <f>K35</f>
        <v>58000</v>
      </c>
      <c r="I35" s="71">
        <v>0</v>
      </c>
      <c r="J35" s="67" t="s">
        <v>8</v>
      </c>
      <c r="K35" s="69">
        <f t="shared" si="2"/>
        <v>58000</v>
      </c>
      <c r="L35" s="69">
        <v>0</v>
      </c>
      <c r="M35" s="69">
        <v>0</v>
      </c>
      <c r="N35" s="69">
        <f>N36+N37</f>
        <v>58000</v>
      </c>
      <c r="O35" s="69">
        <v>0</v>
      </c>
      <c r="P35" s="69">
        <v>0</v>
      </c>
      <c r="Q35" s="69">
        <v>0</v>
      </c>
      <c r="R35" s="205" t="s">
        <v>128</v>
      </c>
    </row>
    <row r="36" spans="1:20" ht="36" customHeight="1" x14ac:dyDescent="0.25">
      <c r="A36" s="235"/>
      <c r="B36" s="205"/>
      <c r="C36" s="205"/>
      <c r="D36" s="205"/>
      <c r="E36" s="205"/>
      <c r="F36" s="205"/>
      <c r="G36" s="205"/>
      <c r="H36" s="235"/>
      <c r="I36" s="71">
        <v>0</v>
      </c>
      <c r="J36" s="67" t="s">
        <v>10</v>
      </c>
      <c r="K36" s="69">
        <f t="shared" si="2"/>
        <v>36076</v>
      </c>
      <c r="L36" s="69">
        <v>0</v>
      </c>
      <c r="M36" s="69">
        <v>0</v>
      </c>
      <c r="N36" s="69">
        <v>36076</v>
      </c>
      <c r="O36" s="69">
        <v>0</v>
      </c>
      <c r="P36" s="69">
        <v>0</v>
      </c>
      <c r="Q36" s="69">
        <v>0</v>
      </c>
      <c r="R36" s="205"/>
    </row>
    <row r="37" spans="1:20" ht="63" customHeight="1" x14ac:dyDescent="0.25">
      <c r="A37" s="235"/>
      <c r="B37" s="205"/>
      <c r="C37" s="205"/>
      <c r="D37" s="205"/>
      <c r="E37" s="205"/>
      <c r="F37" s="205"/>
      <c r="G37" s="205"/>
      <c r="H37" s="235"/>
      <c r="I37" s="71">
        <v>0</v>
      </c>
      <c r="J37" s="67" t="s">
        <v>11</v>
      </c>
      <c r="K37" s="69">
        <f t="shared" si="2"/>
        <v>21924</v>
      </c>
      <c r="L37" s="69">
        <v>0</v>
      </c>
      <c r="M37" s="69">
        <v>0</v>
      </c>
      <c r="N37" s="69">
        <v>21924</v>
      </c>
      <c r="O37" s="69">
        <v>0</v>
      </c>
      <c r="P37" s="69">
        <v>0</v>
      </c>
      <c r="Q37" s="69">
        <v>0</v>
      </c>
      <c r="R37" s="205"/>
    </row>
    <row r="38" spans="1:20" ht="36.75" customHeight="1" x14ac:dyDescent="0.25">
      <c r="A38" s="235">
        <v>9</v>
      </c>
      <c r="B38" s="205" t="s">
        <v>299</v>
      </c>
      <c r="C38" s="205" t="s">
        <v>138</v>
      </c>
      <c r="D38" s="205" t="s">
        <v>137</v>
      </c>
      <c r="E38" s="205" t="s">
        <v>127</v>
      </c>
      <c r="F38" s="205" t="s">
        <v>410</v>
      </c>
      <c r="G38" s="214">
        <v>47087</v>
      </c>
      <c r="H38" s="234">
        <f>K38</f>
        <v>70150.33</v>
      </c>
      <c r="I38" s="71">
        <v>0</v>
      </c>
      <c r="J38" s="67" t="s">
        <v>8</v>
      </c>
      <c r="K38" s="69">
        <f t="shared" si="2"/>
        <v>70150.33</v>
      </c>
      <c r="L38" s="69">
        <v>0</v>
      </c>
      <c r="M38" s="69">
        <v>0</v>
      </c>
      <c r="N38" s="69">
        <f>N39+N40</f>
        <v>70150.33</v>
      </c>
      <c r="O38" s="69">
        <v>0</v>
      </c>
      <c r="P38" s="69">
        <v>0</v>
      </c>
      <c r="Q38" s="69">
        <v>0</v>
      </c>
      <c r="R38" s="205" t="s">
        <v>128</v>
      </c>
    </row>
    <row r="39" spans="1:20" ht="48" customHeight="1" x14ac:dyDescent="0.25">
      <c r="A39" s="235"/>
      <c r="B39" s="205"/>
      <c r="C39" s="205"/>
      <c r="D39" s="205"/>
      <c r="E39" s="205"/>
      <c r="F39" s="205"/>
      <c r="G39" s="205"/>
      <c r="H39" s="235"/>
      <c r="I39" s="71">
        <v>0</v>
      </c>
      <c r="J39" s="67" t="s">
        <v>10</v>
      </c>
      <c r="K39" s="69">
        <f t="shared" si="2"/>
        <v>43633.5</v>
      </c>
      <c r="L39" s="69">
        <v>0</v>
      </c>
      <c r="M39" s="69">
        <v>0</v>
      </c>
      <c r="N39" s="69">
        <v>43633.5</v>
      </c>
      <c r="O39" s="69">
        <v>0</v>
      </c>
      <c r="P39" s="69">
        <v>0</v>
      </c>
      <c r="Q39" s="69">
        <v>0</v>
      </c>
      <c r="R39" s="205"/>
    </row>
    <row r="40" spans="1:20" ht="60" customHeight="1" x14ac:dyDescent="0.25">
      <c r="A40" s="235"/>
      <c r="B40" s="205"/>
      <c r="C40" s="205"/>
      <c r="D40" s="205"/>
      <c r="E40" s="205"/>
      <c r="F40" s="205"/>
      <c r="G40" s="205"/>
      <c r="H40" s="235"/>
      <c r="I40" s="71">
        <v>0</v>
      </c>
      <c r="J40" s="67" t="s">
        <v>11</v>
      </c>
      <c r="K40" s="69">
        <f t="shared" si="2"/>
        <v>26516.83</v>
      </c>
      <c r="L40" s="69">
        <v>0</v>
      </c>
      <c r="M40" s="69">
        <v>0</v>
      </c>
      <c r="N40" s="69">
        <v>26516.83</v>
      </c>
      <c r="O40" s="69">
        <v>0</v>
      </c>
      <c r="P40" s="69">
        <v>0</v>
      </c>
      <c r="Q40" s="69">
        <v>0</v>
      </c>
      <c r="R40" s="205"/>
    </row>
    <row r="41" spans="1:20" ht="25.5" customHeight="1" x14ac:dyDescent="0.25">
      <c r="A41" s="235">
        <v>10</v>
      </c>
      <c r="B41" s="205" t="s">
        <v>191</v>
      </c>
      <c r="C41" s="205" t="s">
        <v>185</v>
      </c>
      <c r="D41" s="205" t="s">
        <v>192</v>
      </c>
      <c r="E41" s="205" t="s">
        <v>152</v>
      </c>
      <c r="F41" s="205" t="s">
        <v>514</v>
      </c>
      <c r="G41" s="214">
        <v>47087</v>
      </c>
      <c r="H41" s="226">
        <f>K41</f>
        <v>255000</v>
      </c>
      <c r="I41" s="69">
        <f>I42+I43</f>
        <v>0</v>
      </c>
      <c r="J41" s="68" t="s">
        <v>14</v>
      </c>
      <c r="K41" s="69">
        <f t="shared" si="2"/>
        <v>255000</v>
      </c>
      <c r="L41" s="69">
        <f>L42+L43</f>
        <v>0</v>
      </c>
      <c r="M41" s="69">
        <f>M42+M43</f>
        <v>72743.58</v>
      </c>
      <c r="N41" s="69">
        <f>N42+N43</f>
        <v>182256.41999999998</v>
      </c>
      <c r="O41" s="69">
        <v>0</v>
      </c>
      <c r="P41" s="69">
        <v>0</v>
      </c>
      <c r="Q41" s="70">
        <v>0</v>
      </c>
      <c r="R41" s="205" t="s">
        <v>128</v>
      </c>
      <c r="S41" s="236"/>
    </row>
    <row r="42" spans="1:20" ht="42.75" customHeight="1" x14ac:dyDescent="0.25">
      <c r="A42" s="235"/>
      <c r="B42" s="205"/>
      <c r="C42" s="205"/>
      <c r="D42" s="205"/>
      <c r="E42" s="205"/>
      <c r="F42" s="205"/>
      <c r="G42" s="205"/>
      <c r="H42" s="226"/>
      <c r="I42" s="71">
        <v>0</v>
      </c>
      <c r="J42" s="67" t="s">
        <v>142</v>
      </c>
      <c r="K42" s="69">
        <f t="shared" si="2"/>
        <v>159119.99</v>
      </c>
      <c r="L42" s="69">
        <v>0</v>
      </c>
      <c r="M42" s="69">
        <f>113728-68336.01</f>
        <v>45391.990000000005</v>
      </c>
      <c r="N42" s="72">
        <v>113728</v>
      </c>
      <c r="O42" s="69">
        <v>0</v>
      </c>
      <c r="P42" s="69">
        <v>0</v>
      </c>
      <c r="Q42" s="70">
        <v>0</v>
      </c>
      <c r="R42" s="205"/>
      <c r="S42" s="236"/>
      <c r="T42" s="74"/>
    </row>
    <row r="43" spans="1:20" ht="57" customHeight="1" x14ac:dyDescent="0.25">
      <c r="A43" s="235"/>
      <c r="B43" s="205"/>
      <c r="C43" s="205"/>
      <c r="D43" s="205"/>
      <c r="E43" s="205"/>
      <c r="F43" s="205"/>
      <c r="G43" s="205"/>
      <c r="H43" s="226"/>
      <c r="I43" s="71">
        <v>0</v>
      </c>
      <c r="J43" s="67" t="s">
        <v>18</v>
      </c>
      <c r="K43" s="69">
        <f t="shared" si="2"/>
        <v>95880.01</v>
      </c>
      <c r="L43" s="69">
        <v>0</v>
      </c>
      <c r="M43" s="69">
        <f>68528.42-41176.83</f>
        <v>27351.589999999997</v>
      </c>
      <c r="N43" s="72">
        <f>68528.42</f>
        <v>68528.42</v>
      </c>
      <c r="O43" s="69">
        <v>0</v>
      </c>
      <c r="P43" s="69">
        <v>0</v>
      </c>
      <c r="Q43" s="70">
        <v>0</v>
      </c>
      <c r="R43" s="205"/>
      <c r="S43" s="236"/>
      <c r="T43" s="74"/>
    </row>
    <row r="44" spans="1:20" ht="25.5" customHeight="1" x14ac:dyDescent="0.25">
      <c r="A44" s="235">
        <v>11</v>
      </c>
      <c r="B44" s="205" t="s">
        <v>266</v>
      </c>
      <c r="C44" s="205" t="s">
        <v>187</v>
      </c>
      <c r="D44" s="205" t="s">
        <v>190</v>
      </c>
      <c r="E44" s="205" t="s">
        <v>153</v>
      </c>
      <c r="F44" s="205" t="s">
        <v>315</v>
      </c>
      <c r="G44" s="214">
        <v>46721</v>
      </c>
      <c r="H44" s="226">
        <v>111796.1</v>
      </c>
      <c r="I44" s="69">
        <f>I45+I46</f>
        <v>42662.873729999999</v>
      </c>
      <c r="J44" s="68" t="s">
        <v>14</v>
      </c>
      <c r="K44" s="69">
        <f>L44+M44+N44+O44+P44</f>
        <v>69133.209999999992</v>
      </c>
      <c r="L44" s="69">
        <f>L45+L46</f>
        <v>27337.11</v>
      </c>
      <c r="M44" s="69">
        <f>M45+M46</f>
        <v>41796.1</v>
      </c>
      <c r="N44" s="69">
        <f t="shared" ref="N44" si="3">N45+N46</f>
        <v>0</v>
      </c>
      <c r="O44" s="69">
        <v>0</v>
      </c>
      <c r="P44" s="69">
        <v>0</v>
      </c>
      <c r="Q44" s="70">
        <v>0</v>
      </c>
      <c r="R44" s="205" t="s">
        <v>128</v>
      </c>
      <c r="S44" s="236"/>
    </row>
    <row r="45" spans="1:20" ht="42.75" customHeight="1" x14ac:dyDescent="0.25">
      <c r="A45" s="235"/>
      <c r="B45" s="205"/>
      <c r="C45" s="205"/>
      <c r="D45" s="205"/>
      <c r="E45" s="205"/>
      <c r="F45" s="205"/>
      <c r="G45" s="205"/>
      <c r="H45" s="226"/>
      <c r="I45" s="71">
        <v>26621.63076</v>
      </c>
      <c r="J45" s="67" t="s">
        <v>142</v>
      </c>
      <c r="K45" s="69">
        <f t="shared" ref="K45:K46" si="4">L45+M45+N45+O45+P45</f>
        <v>43139.119999999995</v>
      </c>
      <c r="L45" s="69">
        <v>17058.36</v>
      </c>
      <c r="M45" s="69">
        <v>26080.76</v>
      </c>
      <c r="N45" s="72">
        <v>0</v>
      </c>
      <c r="O45" s="69">
        <v>0</v>
      </c>
      <c r="P45" s="69">
        <v>0</v>
      </c>
      <c r="Q45" s="70">
        <v>0</v>
      </c>
      <c r="R45" s="205"/>
      <c r="S45" s="236"/>
    </row>
    <row r="46" spans="1:20" ht="57" customHeight="1" x14ac:dyDescent="0.25">
      <c r="A46" s="235"/>
      <c r="B46" s="205"/>
      <c r="C46" s="205"/>
      <c r="D46" s="205"/>
      <c r="E46" s="205"/>
      <c r="F46" s="205"/>
      <c r="G46" s="205"/>
      <c r="H46" s="226"/>
      <c r="I46" s="71">
        <v>16041.242969999999</v>
      </c>
      <c r="J46" s="67" t="s">
        <v>18</v>
      </c>
      <c r="K46" s="69">
        <f t="shared" si="4"/>
        <v>25994.09</v>
      </c>
      <c r="L46" s="69">
        <v>10278.75</v>
      </c>
      <c r="M46" s="69">
        <v>15715.34</v>
      </c>
      <c r="N46" s="72">
        <v>0</v>
      </c>
      <c r="O46" s="69">
        <v>0</v>
      </c>
      <c r="P46" s="69">
        <v>0</v>
      </c>
      <c r="Q46" s="70">
        <v>0</v>
      </c>
      <c r="R46" s="205"/>
      <c r="S46" s="236"/>
    </row>
    <row r="47" spans="1:20" ht="25.5" customHeight="1" x14ac:dyDescent="0.25">
      <c r="A47" s="235">
        <v>12</v>
      </c>
      <c r="B47" s="205" t="s">
        <v>292</v>
      </c>
      <c r="C47" s="205" t="s">
        <v>342</v>
      </c>
      <c r="D47" s="205" t="s">
        <v>293</v>
      </c>
      <c r="E47" s="205" t="s">
        <v>153</v>
      </c>
      <c r="F47" s="205" t="s">
        <v>514</v>
      </c>
      <c r="G47" s="214">
        <v>47087</v>
      </c>
      <c r="H47" s="226">
        <v>385000</v>
      </c>
      <c r="I47" s="69">
        <f>I48+I49</f>
        <v>0</v>
      </c>
      <c r="J47" s="68" t="s">
        <v>14</v>
      </c>
      <c r="K47" s="69">
        <f t="shared" ref="K47:K76" si="5">L47+M47+N47+O47+P47</f>
        <v>385000</v>
      </c>
      <c r="L47" s="69">
        <v>0</v>
      </c>
      <c r="M47" s="69">
        <f>M48+M49</f>
        <v>35000</v>
      </c>
      <c r="N47" s="69">
        <f t="shared" ref="N47" si="6">N48+N49</f>
        <v>350000</v>
      </c>
      <c r="O47" s="69">
        <v>0</v>
      </c>
      <c r="P47" s="69">
        <v>0</v>
      </c>
      <c r="Q47" s="70">
        <v>0</v>
      </c>
      <c r="R47" s="205" t="s">
        <v>128</v>
      </c>
      <c r="S47" s="237"/>
    </row>
    <row r="48" spans="1:20" ht="42.75" customHeight="1" x14ac:dyDescent="0.25">
      <c r="A48" s="235"/>
      <c r="B48" s="205"/>
      <c r="C48" s="205"/>
      <c r="D48" s="205"/>
      <c r="E48" s="205"/>
      <c r="F48" s="205"/>
      <c r="G48" s="205"/>
      <c r="H48" s="226"/>
      <c r="I48" s="71">
        <v>0</v>
      </c>
      <c r="J48" s="67" t="s">
        <v>142</v>
      </c>
      <c r="K48" s="69">
        <f t="shared" si="5"/>
        <v>238315</v>
      </c>
      <c r="L48" s="69">
        <v>0</v>
      </c>
      <c r="M48" s="69">
        <v>21665</v>
      </c>
      <c r="N48" s="69">
        <v>216650</v>
      </c>
      <c r="O48" s="69">
        <v>0</v>
      </c>
      <c r="P48" s="69">
        <v>0</v>
      </c>
      <c r="Q48" s="70">
        <v>0</v>
      </c>
      <c r="R48" s="205"/>
      <c r="S48" s="237"/>
    </row>
    <row r="49" spans="1:19" ht="57" customHeight="1" x14ac:dyDescent="0.25">
      <c r="A49" s="235"/>
      <c r="B49" s="205"/>
      <c r="C49" s="205"/>
      <c r="D49" s="205"/>
      <c r="E49" s="205"/>
      <c r="F49" s="205"/>
      <c r="G49" s="205"/>
      <c r="H49" s="226"/>
      <c r="I49" s="71">
        <v>0</v>
      </c>
      <c r="J49" s="67" t="s">
        <v>18</v>
      </c>
      <c r="K49" s="69">
        <f t="shared" si="5"/>
        <v>146685</v>
      </c>
      <c r="L49" s="69">
        <v>0</v>
      </c>
      <c r="M49" s="69">
        <v>13335</v>
      </c>
      <c r="N49" s="69">
        <v>133350</v>
      </c>
      <c r="O49" s="69">
        <v>0</v>
      </c>
      <c r="P49" s="69">
        <v>0</v>
      </c>
      <c r="Q49" s="70">
        <v>0</v>
      </c>
      <c r="R49" s="205"/>
      <c r="S49" s="237"/>
    </row>
    <row r="50" spans="1:19" ht="27" customHeight="1" x14ac:dyDescent="0.25">
      <c r="A50" s="235">
        <v>13</v>
      </c>
      <c r="B50" s="205" t="s">
        <v>300</v>
      </c>
      <c r="C50" s="205" t="s">
        <v>139</v>
      </c>
      <c r="D50" s="205" t="s">
        <v>140</v>
      </c>
      <c r="E50" s="205" t="s">
        <v>127</v>
      </c>
      <c r="F50" s="205" t="s">
        <v>410</v>
      </c>
      <c r="G50" s="214">
        <v>47087</v>
      </c>
      <c r="H50" s="234">
        <f>K50</f>
        <v>100000</v>
      </c>
      <c r="I50" s="71">
        <v>0</v>
      </c>
      <c r="J50" s="67" t="s">
        <v>8</v>
      </c>
      <c r="K50" s="69">
        <f t="shared" si="5"/>
        <v>100000</v>
      </c>
      <c r="L50" s="69">
        <v>0</v>
      </c>
      <c r="M50" s="69">
        <v>0</v>
      </c>
      <c r="N50" s="69">
        <f>N51+N52</f>
        <v>100000</v>
      </c>
      <c r="O50" s="69">
        <v>0</v>
      </c>
      <c r="P50" s="69">
        <v>0</v>
      </c>
      <c r="Q50" s="69">
        <v>0</v>
      </c>
      <c r="R50" s="205" t="s">
        <v>128</v>
      </c>
    </row>
    <row r="51" spans="1:19" ht="39.75" customHeight="1" x14ac:dyDescent="0.35">
      <c r="A51" s="235"/>
      <c r="B51" s="205"/>
      <c r="C51" s="205"/>
      <c r="D51" s="205"/>
      <c r="E51" s="205"/>
      <c r="F51" s="205"/>
      <c r="G51" s="205"/>
      <c r="H51" s="235"/>
      <c r="I51" s="71">
        <v>0</v>
      </c>
      <c r="J51" s="67" t="s">
        <v>10</v>
      </c>
      <c r="K51" s="69">
        <f t="shared" si="5"/>
        <v>62200</v>
      </c>
      <c r="L51" s="69">
        <v>0</v>
      </c>
      <c r="M51" s="69">
        <v>0</v>
      </c>
      <c r="N51" s="69">
        <v>62200</v>
      </c>
      <c r="O51" s="69">
        <v>0</v>
      </c>
      <c r="P51" s="69">
        <v>0</v>
      </c>
      <c r="Q51" s="69">
        <v>0</v>
      </c>
      <c r="R51" s="205"/>
      <c r="S51" s="75"/>
    </row>
    <row r="52" spans="1:19" ht="60" customHeight="1" x14ac:dyDescent="0.35">
      <c r="A52" s="235"/>
      <c r="B52" s="205"/>
      <c r="C52" s="205"/>
      <c r="D52" s="205"/>
      <c r="E52" s="205"/>
      <c r="F52" s="205"/>
      <c r="G52" s="205"/>
      <c r="H52" s="235"/>
      <c r="I52" s="71">
        <v>0</v>
      </c>
      <c r="J52" s="67" t="s">
        <v>11</v>
      </c>
      <c r="K52" s="69">
        <f t="shared" si="5"/>
        <v>37800</v>
      </c>
      <c r="L52" s="69">
        <v>0</v>
      </c>
      <c r="M52" s="69">
        <v>0</v>
      </c>
      <c r="N52" s="69">
        <v>37800</v>
      </c>
      <c r="O52" s="69">
        <v>0</v>
      </c>
      <c r="P52" s="69">
        <v>0</v>
      </c>
      <c r="Q52" s="69">
        <v>0</v>
      </c>
      <c r="R52" s="205"/>
      <c r="S52" s="75"/>
    </row>
    <row r="53" spans="1:19" ht="38.25" customHeight="1" x14ac:dyDescent="0.25">
      <c r="A53" s="235">
        <v>14</v>
      </c>
      <c r="B53" s="205" t="s">
        <v>302</v>
      </c>
      <c r="C53" s="205" t="s">
        <v>344</v>
      </c>
      <c r="D53" s="205" t="s">
        <v>301</v>
      </c>
      <c r="E53" s="205" t="s">
        <v>345</v>
      </c>
      <c r="F53" s="205" t="s">
        <v>346</v>
      </c>
      <c r="G53" s="214">
        <v>47087</v>
      </c>
      <c r="H53" s="226">
        <v>1207301.1599999999</v>
      </c>
      <c r="I53" s="69">
        <f>I54+I55</f>
        <v>12818.70686</v>
      </c>
      <c r="J53" s="68" t="s">
        <v>14</v>
      </c>
      <c r="K53" s="69">
        <f>L53+M53+N53+O53+P53</f>
        <v>1194482.45</v>
      </c>
      <c r="L53" s="114">
        <f>L54+L55</f>
        <v>170956.02000000002</v>
      </c>
      <c r="M53" s="114">
        <f>M54+M55</f>
        <v>692925.19</v>
      </c>
      <c r="N53" s="69">
        <f t="shared" ref="N53" si="7">N54+N55</f>
        <v>330601.24</v>
      </c>
      <c r="O53" s="69">
        <v>0</v>
      </c>
      <c r="P53" s="69">
        <v>0</v>
      </c>
      <c r="Q53" s="70">
        <v>0</v>
      </c>
      <c r="R53" s="205" t="s">
        <v>128</v>
      </c>
      <c r="S53" s="232"/>
    </row>
    <row r="54" spans="1:19" ht="60.75" customHeight="1" x14ac:dyDescent="0.25">
      <c r="A54" s="235"/>
      <c r="B54" s="205"/>
      <c r="C54" s="205"/>
      <c r="D54" s="205"/>
      <c r="E54" s="205"/>
      <c r="F54" s="205"/>
      <c r="G54" s="205"/>
      <c r="H54" s="226"/>
      <c r="I54" s="71">
        <v>12690.51866</v>
      </c>
      <c r="J54" s="67" t="s">
        <v>142</v>
      </c>
      <c r="K54" s="69">
        <f t="shared" si="5"/>
        <v>759717.31</v>
      </c>
      <c r="L54" s="114">
        <v>119760.3</v>
      </c>
      <c r="M54" s="114">
        <v>437042.24</v>
      </c>
      <c r="N54" s="72">
        <v>202914.77</v>
      </c>
      <c r="O54" s="69">
        <v>0</v>
      </c>
      <c r="P54" s="69">
        <v>0</v>
      </c>
      <c r="Q54" s="70">
        <v>0</v>
      </c>
      <c r="R54" s="205"/>
      <c r="S54" s="233"/>
    </row>
    <row r="55" spans="1:19" ht="72.75" customHeight="1" x14ac:dyDescent="0.25">
      <c r="A55" s="235"/>
      <c r="B55" s="205"/>
      <c r="C55" s="205"/>
      <c r="D55" s="205"/>
      <c r="E55" s="205"/>
      <c r="F55" s="205"/>
      <c r="G55" s="205"/>
      <c r="H55" s="226"/>
      <c r="I55" s="71">
        <v>128.18819999999999</v>
      </c>
      <c r="J55" s="67" t="s">
        <v>18</v>
      </c>
      <c r="K55" s="69">
        <f t="shared" si="5"/>
        <v>434765.14</v>
      </c>
      <c r="L55" s="114">
        <v>51195.72</v>
      </c>
      <c r="M55" s="114">
        <v>255882.95</v>
      </c>
      <c r="N55" s="72">
        <v>127686.47</v>
      </c>
      <c r="O55" s="69">
        <v>0</v>
      </c>
      <c r="P55" s="69">
        <v>0</v>
      </c>
      <c r="Q55" s="70">
        <v>0</v>
      </c>
      <c r="R55" s="205"/>
      <c r="S55" s="233"/>
    </row>
    <row r="56" spans="1:19" ht="27" customHeight="1" x14ac:dyDescent="0.25">
      <c r="A56" s="235">
        <v>15</v>
      </c>
      <c r="B56" s="205" t="s">
        <v>129</v>
      </c>
      <c r="C56" s="205" t="s">
        <v>130</v>
      </c>
      <c r="D56" s="205" t="s">
        <v>131</v>
      </c>
      <c r="E56" s="205" t="s">
        <v>127</v>
      </c>
      <c r="F56" s="205" t="s">
        <v>410</v>
      </c>
      <c r="G56" s="214">
        <v>47087</v>
      </c>
      <c r="H56" s="234">
        <f>K56</f>
        <v>25496.73</v>
      </c>
      <c r="I56" s="71">
        <v>0</v>
      </c>
      <c r="J56" s="67" t="s">
        <v>8</v>
      </c>
      <c r="K56" s="69">
        <f t="shared" si="5"/>
        <v>25496.73</v>
      </c>
      <c r="L56" s="69">
        <v>0</v>
      </c>
      <c r="M56" s="69">
        <v>0</v>
      </c>
      <c r="N56" s="69">
        <f>N57+N58</f>
        <v>25496.73</v>
      </c>
      <c r="O56" s="69">
        <v>0</v>
      </c>
      <c r="P56" s="69">
        <v>0</v>
      </c>
      <c r="Q56" s="69">
        <v>0</v>
      </c>
      <c r="R56" s="205" t="s">
        <v>128</v>
      </c>
    </row>
    <row r="57" spans="1:19" ht="49.5" customHeight="1" x14ac:dyDescent="0.35">
      <c r="A57" s="235"/>
      <c r="B57" s="205"/>
      <c r="C57" s="205"/>
      <c r="D57" s="205"/>
      <c r="E57" s="205"/>
      <c r="F57" s="205"/>
      <c r="G57" s="205"/>
      <c r="H57" s="235"/>
      <c r="I57" s="71">
        <v>0</v>
      </c>
      <c r="J57" s="67" t="s">
        <v>10</v>
      </c>
      <c r="K57" s="69">
        <f t="shared" si="5"/>
        <v>15858.96</v>
      </c>
      <c r="L57" s="69">
        <v>0</v>
      </c>
      <c r="M57" s="69">
        <v>0</v>
      </c>
      <c r="N57" s="69">
        <v>15858.96</v>
      </c>
      <c r="O57" s="69">
        <v>0</v>
      </c>
      <c r="P57" s="69">
        <v>0</v>
      </c>
      <c r="Q57" s="69">
        <v>0</v>
      </c>
      <c r="R57" s="205"/>
      <c r="S57" s="75"/>
    </row>
    <row r="58" spans="1:19" ht="74.25" customHeight="1" x14ac:dyDescent="0.25">
      <c r="A58" s="235"/>
      <c r="B58" s="205"/>
      <c r="C58" s="205"/>
      <c r="D58" s="205"/>
      <c r="E58" s="205"/>
      <c r="F58" s="205"/>
      <c r="G58" s="205"/>
      <c r="H58" s="235"/>
      <c r="I58" s="71">
        <v>0</v>
      </c>
      <c r="J58" s="67" t="s">
        <v>11</v>
      </c>
      <c r="K58" s="69">
        <f t="shared" si="5"/>
        <v>9637.77</v>
      </c>
      <c r="L58" s="69">
        <v>0</v>
      </c>
      <c r="M58" s="69">
        <v>0</v>
      </c>
      <c r="N58" s="69">
        <v>9637.77</v>
      </c>
      <c r="O58" s="69">
        <v>0</v>
      </c>
      <c r="P58" s="69">
        <v>0</v>
      </c>
      <c r="Q58" s="69">
        <v>0</v>
      </c>
      <c r="R58" s="205"/>
    </row>
    <row r="59" spans="1:19" ht="27" customHeight="1" x14ac:dyDescent="0.25">
      <c r="A59" s="235">
        <v>16</v>
      </c>
      <c r="B59" s="205" t="s">
        <v>303</v>
      </c>
      <c r="C59" s="205" t="s">
        <v>132</v>
      </c>
      <c r="D59" s="205" t="s">
        <v>133</v>
      </c>
      <c r="E59" s="205" t="s">
        <v>127</v>
      </c>
      <c r="F59" s="205" t="s">
        <v>347</v>
      </c>
      <c r="G59" s="214">
        <v>46721</v>
      </c>
      <c r="H59" s="234">
        <f>K59</f>
        <v>135364.22</v>
      </c>
      <c r="I59" s="71">
        <v>0</v>
      </c>
      <c r="J59" s="67" t="s">
        <v>8</v>
      </c>
      <c r="K59" s="69">
        <f t="shared" si="5"/>
        <v>135364.22</v>
      </c>
      <c r="L59" s="69">
        <f>L60+L61</f>
        <v>1480.96</v>
      </c>
      <c r="M59" s="69">
        <f>M60+M61</f>
        <v>133883.26</v>
      </c>
      <c r="N59" s="69">
        <f>N60+N61</f>
        <v>0</v>
      </c>
      <c r="O59" s="69">
        <v>0</v>
      </c>
      <c r="P59" s="69">
        <v>0</v>
      </c>
      <c r="Q59" s="69">
        <v>0</v>
      </c>
      <c r="R59" s="205" t="s">
        <v>128</v>
      </c>
    </row>
    <row r="60" spans="1:19" ht="49.5" customHeight="1" x14ac:dyDescent="0.35">
      <c r="A60" s="235"/>
      <c r="B60" s="205"/>
      <c r="C60" s="205"/>
      <c r="D60" s="205"/>
      <c r="E60" s="205"/>
      <c r="F60" s="205"/>
      <c r="G60" s="205"/>
      <c r="H60" s="235"/>
      <c r="I60" s="71">
        <v>0</v>
      </c>
      <c r="J60" s="67" t="s">
        <v>10</v>
      </c>
      <c r="K60" s="69">
        <f t="shared" si="5"/>
        <v>84339.87999999999</v>
      </c>
      <c r="L60" s="69">
        <v>1466.15</v>
      </c>
      <c r="M60" s="69">
        <v>82873.73</v>
      </c>
      <c r="N60" s="69">
        <v>0</v>
      </c>
      <c r="O60" s="69">
        <v>0</v>
      </c>
      <c r="P60" s="69">
        <v>0</v>
      </c>
      <c r="Q60" s="69">
        <v>0</v>
      </c>
      <c r="R60" s="205"/>
      <c r="S60" s="75"/>
    </row>
    <row r="61" spans="1:19" ht="74.25" customHeight="1" x14ac:dyDescent="0.25">
      <c r="A61" s="235"/>
      <c r="B61" s="205"/>
      <c r="C61" s="205"/>
      <c r="D61" s="205"/>
      <c r="E61" s="205"/>
      <c r="F61" s="205"/>
      <c r="G61" s="205"/>
      <c r="H61" s="235"/>
      <c r="I61" s="71">
        <v>0</v>
      </c>
      <c r="J61" s="67" t="s">
        <v>11</v>
      </c>
      <c r="K61" s="69">
        <f t="shared" si="5"/>
        <v>51024.34</v>
      </c>
      <c r="L61" s="69">
        <v>14.81</v>
      </c>
      <c r="M61" s="69">
        <v>51009.53</v>
      </c>
      <c r="N61" s="69">
        <v>0</v>
      </c>
      <c r="O61" s="69">
        <v>0</v>
      </c>
      <c r="P61" s="69">
        <v>0</v>
      </c>
      <c r="Q61" s="69">
        <v>0</v>
      </c>
      <c r="R61" s="205"/>
    </row>
    <row r="62" spans="1:19" ht="32.25" customHeight="1" x14ac:dyDescent="0.25">
      <c r="A62" s="235">
        <v>17</v>
      </c>
      <c r="B62" s="205" t="s">
        <v>467</v>
      </c>
      <c r="C62" s="205" t="s">
        <v>132</v>
      </c>
      <c r="D62" s="205" t="s">
        <v>134</v>
      </c>
      <c r="E62" s="205" t="s">
        <v>127</v>
      </c>
      <c r="F62" s="205" t="s">
        <v>410</v>
      </c>
      <c r="G62" s="214">
        <v>47087</v>
      </c>
      <c r="H62" s="234">
        <f>K62</f>
        <v>22000</v>
      </c>
      <c r="I62" s="71">
        <v>0</v>
      </c>
      <c r="J62" s="67" t="s">
        <v>8</v>
      </c>
      <c r="K62" s="69">
        <f t="shared" si="5"/>
        <v>22000</v>
      </c>
      <c r="L62" s="69">
        <v>0</v>
      </c>
      <c r="M62" s="69">
        <v>0</v>
      </c>
      <c r="N62" s="69">
        <f>N63+N64</f>
        <v>22000</v>
      </c>
      <c r="O62" s="69">
        <v>0</v>
      </c>
      <c r="P62" s="69">
        <v>0</v>
      </c>
      <c r="Q62" s="69">
        <v>0</v>
      </c>
      <c r="R62" s="205" t="s">
        <v>128</v>
      </c>
    </row>
    <row r="63" spans="1:19" ht="36.75" customHeight="1" x14ac:dyDescent="0.35">
      <c r="A63" s="235"/>
      <c r="B63" s="205"/>
      <c r="C63" s="205"/>
      <c r="D63" s="205"/>
      <c r="E63" s="205"/>
      <c r="F63" s="205"/>
      <c r="G63" s="205"/>
      <c r="H63" s="235"/>
      <c r="I63" s="71">
        <v>0</v>
      </c>
      <c r="J63" s="67" t="s">
        <v>10</v>
      </c>
      <c r="K63" s="69">
        <f t="shared" si="5"/>
        <v>13684</v>
      </c>
      <c r="L63" s="69">
        <v>0</v>
      </c>
      <c r="M63" s="69">
        <v>0</v>
      </c>
      <c r="N63" s="69">
        <v>13684</v>
      </c>
      <c r="O63" s="69">
        <v>0</v>
      </c>
      <c r="P63" s="69">
        <v>0</v>
      </c>
      <c r="Q63" s="69">
        <v>0</v>
      </c>
      <c r="R63" s="205"/>
      <c r="S63" s="75"/>
    </row>
    <row r="64" spans="1:19" ht="63" customHeight="1" x14ac:dyDescent="0.25">
      <c r="A64" s="235"/>
      <c r="B64" s="205"/>
      <c r="C64" s="205"/>
      <c r="D64" s="205"/>
      <c r="E64" s="205"/>
      <c r="F64" s="205"/>
      <c r="G64" s="205"/>
      <c r="H64" s="235"/>
      <c r="I64" s="71">
        <v>0</v>
      </c>
      <c r="J64" s="67" t="s">
        <v>11</v>
      </c>
      <c r="K64" s="69">
        <f t="shared" si="5"/>
        <v>8316</v>
      </c>
      <c r="L64" s="69">
        <v>0</v>
      </c>
      <c r="M64" s="69">
        <v>0</v>
      </c>
      <c r="N64" s="69">
        <v>8316</v>
      </c>
      <c r="O64" s="69">
        <v>0</v>
      </c>
      <c r="P64" s="69">
        <v>0</v>
      </c>
      <c r="Q64" s="69">
        <v>0</v>
      </c>
      <c r="R64" s="205"/>
    </row>
    <row r="65" spans="1:19" ht="33" customHeight="1" x14ac:dyDescent="0.25">
      <c r="A65" s="235">
        <v>18</v>
      </c>
      <c r="B65" s="205" t="s">
        <v>310</v>
      </c>
      <c r="C65" s="205" t="s">
        <v>125</v>
      </c>
      <c r="D65" s="206" t="s">
        <v>126</v>
      </c>
      <c r="E65" s="206" t="s">
        <v>127</v>
      </c>
      <c r="F65" s="206" t="s">
        <v>410</v>
      </c>
      <c r="G65" s="210">
        <v>47087</v>
      </c>
      <c r="H65" s="234">
        <f>K65</f>
        <v>99274.51</v>
      </c>
      <c r="I65" s="71">
        <v>0</v>
      </c>
      <c r="J65" s="67" t="s">
        <v>8</v>
      </c>
      <c r="K65" s="69">
        <f t="shared" si="5"/>
        <v>99274.51</v>
      </c>
      <c r="L65" s="69">
        <v>0</v>
      </c>
      <c r="M65" s="69">
        <v>0</v>
      </c>
      <c r="N65" s="69">
        <f>N66+N67</f>
        <v>99274.51</v>
      </c>
      <c r="O65" s="69">
        <v>0</v>
      </c>
      <c r="P65" s="69">
        <v>0</v>
      </c>
      <c r="Q65" s="69">
        <v>0</v>
      </c>
      <c r="R65" s="205" t="s">
        <v>128</v>
      </c>
    </row>
    <row r="66" spans="1:19" ht="46.5" customHeight="1" x14ac:dyDescent="0.35">
      <c r="A66" s="235"/>
      <c r="B66" s="205"/>
      <c r="C66" s="205"/>
      <c r="D66" s="207"/>
      <c r="E66" s="207"/>
      <c r="F66" s="207"/>
      <c r="G66" s="207"/>
      <c r="H66" s="235"/>
      <c r="I66" s="71">
        <v>0</v>
      </c>
      <c r="J66" s="67" t="s">
        <v>10</v>
      </c>
      <c r="K66" s="69">
        <f t="shared" si="5"/>
        <v>61748.74</v>
      </c>
      <c r="L66" s="69">
        <v>0</v>
      </c>
      <c r="M66" s="69">
        <v>0</v>
      </c>
      <c r="N66" s="69">
        <v>61748.74</v>
      </c>
      <c r="O66" s="69">
        <v>0</v>
      </c>
      <c r="P66" s="69">
        <v>0</v>
      </c>
      <c r="Q66" s="69">
        <v>0</v>
      </c>
      <c r="R66" s="205"/>
      <c r="S66" s="75"/>
    </row>
    <row r="67" spans="1:19" ht="87.75" customHeight="1" x14ac:dyDescent="0.25">
      <c r="A67" s="235"/>
      <c r="B67" s="205"/>
      <c r="C67" s="205"/>
      <c r="D67" s="208"/>
      <c r="E67" s="208"/>
      <c r="F67" s="208"/>
      <c r="G67" s="208"/>
      <c r="H67" s="235"/>
      <c r="I67" s="71">
        <v>0</v>
      </c>
      <c r="J67" s="67" t="s">
        <v>11</v>
      </c>
      <c r="K67" s="69">
        <f t="shared" si="5"/>
        <v>37525.769999999997</v>
      </c>
      <c r="L67" s="69">
        <v>0</v>
      </c>
      <c r="M67" s="69">
        <v>0</v>
      </c>
      <c r="N67" s="69">
        <v>37525.769999999997</v>
      </c>
      <c r="O67" s="69">
        <v>0</v>
      </c>
      <c r="P67" s="69">
        <v>0</v>
      </c>
      <c r="Q67" s="69">
        <v>0</v>
      </c>
      <c r="R67" s="205"/>
    </row>
    <row r="68" spans="1:19" ht="33" customHeight="1" x14ac:dyDescent="0.25">
      <c r="A68" s="235">
        <v>19</v>
      </c>
      <c r="B68" s="205" t="s">
        <v>383</v>
      </c>
      <c r="C68" s="205" t="s">
        <v>384</v>
      </c>
      <c r="D68" s="206" t="s">
        <v>403</v>
      </c>
      <c r="E68" s="206" t="s">
        <v>152</v>
      </c>
      <c r="F68" s="206" t="s">
        <v>347</v>
      </c>
      <c r="G68" s="210">
        <v>46721</v>
      </c>
      <c r="H68" s="234">
        <f>K68</f>
        <v>128921.21</v>
      </c>
      <c r="I68" s="71">
        <v>0</v>
      </c>
      <c r="J68" s="67" t="s">
        <v>8</v>
      </c>
      <c r="K68" s="69">
        <f>L68+M68+N68+O68+P68</f>
        <v>128921.21</v>
      </c>
      <c r="L68" s="69">
        <f>L69+L70</f>
        <v>38676.36</v>
      </c>
      <c r="M68" s="69">
        <f>M69+M70</f>
        <v>90244.85</v>
      </c>
      <c r="N68" s="69">
        <v>0</v>
      </c>
      <c r="O68" s="69">
        <v>0</v>
      </c>
      <c r="P68" s="69">
        <v>0</v>
      </c>
      <c r="Q68" s="69">
        <v>0</v>
      </c>
      <c r="R68" s="205" t="s">
        <v>128</v>
      </c>
    </row>
    <row r="69" spans="1:19" ht="46.5" customHeight="1" x14ac:dyDescent="0.35">
      <c r="A69" s="235"/>
      <c r="B69" s="205"/>
      <c r="C69" s="205"/>
      <c r="D69" s="207"/>
      <c r="E69" s="207"/>
      <c r="F69" s="207"/>
      <c r="G69" s="207"/>
      <c r="H69" s="235"/>
      <c r="I69" s="71">
        <v>0</v>
      </c>
      <c r="J69" s="67" t="s">
        <v>10</v>
      </c>
      <c r="K69" s="69">
        <f t="shared" ref="K69:K73" si="8">L69+M69+N69+O69+P69</f>
        <v>80188.98</v>
      </c>
      <c r="L69" s="69">
        <v>24056.69</v>
      </c>
      <c r="M69" s="69">
        <v>56132.29</v>
      </c>
      <c r="N69" s="69">
        <v>0</v>
      </c>
      <c r="O69" s="69">
        <v>0</v>
      </c>
      <c r="P69" s="69">
        <v>0</v>
      </c>
      <c r="Q69" s="69">
        <v>0</v>
      </c>
      <c r="R69" s="205"/>
      <c r="S69" s="75"/>
    </row>
    <row r="70" spans="1:19" ht="87.75" customHeight="1" x14ac:dyDescent="0.25">
      <c r="A70" s="235"/>
      <c r="B70" s="205"/>
      <c r="C70" s="205"/>
      <c r="D70" s="208"/>
      <c r="E70" s="208"/>
      <c r="F70" s="208"/>
      <c r="G70" s="208"/>
      <c r="H70" s="235"/>
      <c r="I70" s="71">
        <v>0</v>
      </c>
      <c r="J70" s="67" t="s">
        <v>11</v>
      </c>
      <c r="K70" s="69">
        <f t="shared" si="8"/>
        <v>48732.229999999996</v>
      </c>
      <c r="L70" s="69">
        <v>14619.67</v>
      </c>
      <c r="M70" s="69">
        <v>34112.559999999998</v>
      </c>
      <c r="N70" s="69">
        <v>0</v>
      </c>
      <c r="O70" s="69">
        <v>0</v>
      </c>
      <c r="P70" s="69">
        <v>0</v>
      </c>
      <c r="Q70" s="69">
        <v>0</v>
      </c>
      <c r="R70" s="205"/>
    </row>
    <row r="71" spans="1:19" ht="58.15" customHeight="1" x14ac:dyDescent="0.25">
      <c r="A71" s="235">
        <v>20</v>
      </c>
      <c r="B71" s="205" t="s">
        <v>407</v>
      </c>
      <c r="C71" s="205" t="s">
        <v>408</v>
      </c>
      <c r="D71" s="206" t="s">
        <v>409</v>
      </c>
      <c r="E71" s="206" t="s">
        <v>152</v>
      </c>
      <c r="F71" s="206" t="s">
        <v>188</v>
      </c>
      <c r="G71" s="210">
        <v>47087</v>
      </c>
      <c r="H71" s="234">
        <f>K71</f>
        <v>274430</v>
      </c>
      <c r="I71" s="71">
        <v>0</v>
      </c>
      <c r="J71" s="67" t="s">
        <v>8</v>
      </c>
      <c r="K71" s="69">
        <f t="shared" si="8"/>
        <v>274430</v>
      </c>
      <c r="L71" s="69">
        <v>0</v>
      </c>
      <c r="M71" s="69">
        <f>M72+M73</f>
        <v>147770</v>
      </c>
      <c r="N71" s="69">
        <f>N72+N73</f>
        <v>126660</v>
      </c>
      <c r="O71" s="69">
        <v>0</v>
      </c>
      <c r="P71" s="69">
        <v>0</v>
      </c>
      <c r="Q71" s="69">
        <v>0</v>
      </c>
      <c r="R71" s="205" t="s">
        <v>128</v>
      </c>
    </row>
    <row r="72" spans="1:19" ht="72.599999999999994" customHeight="1" x14ac:dyDescent="0.35">
      <c r="A72" s="235"/>
      <c r="B72" s="205"/>
      <c r="C72" s="205"/>
      <c r="D72" s="207"/>
      <c r="E72" s="207"/>
      <c r="F72" s="207"/>
      <c r="G72" s="207"/>
      <c r="H72" s="235"/>
      <c r="I72" s="71">
        <v>0</v>
      </c>
      <c r="J72" s="67" t="s">
        <v>10</v>
      </c>
      <c r="K72" s="69">
        <f t="shared" si="8"/>
        <v>170695.46000000002</v>
      </c>
      <c r="L72" s="69">
        <v>0</v>
      </c>
      <c r="M72" s="69">
        <v>91912.94</v>
      </c>
      <c r="N72" s="69">
        <v>78782.52</v>
      </c>
      <c r="O72" s="69">
        <v>0</v>
      </c>
      <c r="P72" s="69">
        <v>0</v>
      </c>
      <c r="Q72" s="69">
        <v>0</v>
      </c>
      <c r="R72" s="205"/>
      <c r="S72" s="75"/>
    </row>
    <row r="73" spans="1:19" ht="87.75" customHeight="1" x14ac:dyDescent="0.25">
      <c r="A73" s="235"/>
      <c r="B73" s="205"/>
      <c r="C73" s="205"/>
      <c r="D73" s="208"/>
      <c r="E73" s="208"/>
      <c r="F73" s="208"/>
      <c r="G73" s="208"/>
      <c r="H73" s="235"/>
      <c r="I73" s="71">
        <v>0</v>
      </c>
      <c r="J73" s="67" t="s">
        <v>11</v>
      </c>
      <c r="K73" s="69">
        <f t="shared" si="8"/>
        <v>103734.54000000001</v>
      </c>
      <c r="L73" s="69">
        <v>0</v>
      </c>
      <c r="M73" s="69">
        <v>55857.06</v>
      </c>
      <c r="N73" s="69">
        <v>47877.48</v>
      </c>
      <c r="O73" s="69">
        <v>0</v>
      </c>
      <c r="P73" s="69">
        <v>0</v>
      </c>
      <c r="Q73" s="69">
        <v>0</v>
      </c>
      <c r="R73" s="205"/>
    </row>
    <row r="74" spans="1:19" ht="32.25" customHeight="1" x14ac:dyDescent="0.35">
      <c r="A74" s="213" t="s">
        <v>174</v>
      </c>
      <c r="B74" s="213"/>
      <c r="C74" s="213"/>
      <c r="D74" s="213"/>
      <c r="E74" s="213"/>
      <c r="F74" s="213"/>
      <c r="G74" s="213"/>
      <c r="H74" s="213"/>
      <c r="I74" s="213"/>
      <c r="J74" s="67" t="s">
        <v>8</v>
      </c>
      <c r="K74" s="69">
        <f>L74+M74+N74+O74+P74</f>
        <v>3419767.9699999997</v>
      </c>
      <c r="L74" s="114">
        <f>L14+L17+L20+L23+L26+L29+L32+L35+L38+L41+L44+L47+L50+L53+L56+L59+L62+L65+L68+L71</f>
        <v>319647.18</v>
      </c>
      <c r="M74" s="114">
        <f t="shared" ref="M74:N74" si="9">M14+M17+M20+M23+M26+M29+M32+M35+M38+M41+M44+M47+M50+M53+M56+M59+M62+M65+M68+M71</f>
        <v>1214362.98</v>
      </c>
      <c r="N74" s="69">
        <f t="shared" si="9"/>
        <v>1885757.81</v>
      </c>
      <c r="O74" s="69">
        <f t="shared" ref="O74:Q76" si="10">O14+O17+O20+O23+O26+O29+O32+O35+O38+O41+O44+O47+O50+O53+O56+O59+O62+O65</f>
        <v>0</v>
      </c>
      <c r="P74" s="69">
        <f t="shared" si="10"/>
        <v>0</v>
      </c>
      <c r="Q74" s="69">
        <f t="shared" si="10"/>
        <v>0</v>
      </c>
      <c r="R74" s="205"/>
      <c r="S74" s="76"/>
    </row>
    <row r="75" spans="1:19" ht="44.25" customHeight="1" x14ac:dyDescent="0.25">
      <c r="A75" s="213"/>
      <c r="B75" s="213"/>
      <c r="C75" s="213"/>
      <c r="D75" s="213"/>
      <c r="E75" s="213"/>
      <c r="F75" s="213"/>
      <c r="G75" s="213"/>
      <c r="H75" s="213"/>
      <c r="I75" s="213"/>
      <c r="J75" s="67" t="s">
        <v>10</v>
      </c>
      <c r="K75" s="69">
        <f t="shared" si="5"/>
        <v>2140395.9700000002</v>
      </c>
      <c r="L75" s="114">
        <f>L15+L18+L21+L24+L27+L30+L33+L36+L39+L42+L45+L48+L51+L54+L57+L60+L63+L66+L69+L72</f>
        <v>209760.38999999998</v>
      </c>
      <c r="M75" s="114">
        <f t="shared" ref="M75:N75" si="11">M15+M18+M21+M24+M27+M30+M33+M36+M39+M42+M45+M48+M51+M54+M57+M60+M63+M66+M69+M72</f>
        <v>761098.95</v>
      </c>
      <c r="N75" s="69">
        <f t="shared" si="11"/>
        <v>1169536.6300000001</v>
      </c>
      <c r="O75" s="69">
        <f t="shared" si="10"/>
        <v>0</v>
      </c>
      <c r="P75" s="69">
        <f t="shared" si="10"/>
        <v>0</v>
      </c>
      <c r="Q75" s="69">
        <f t="shared" si="10"/>
        <v>0</v>
      </c>
      <c r="R75" s="205"/>
    </row>
    <row r="76" spans="1:19" ht="62.25" customHeight="1" x14ac:dyDescent="0.25">
      <c r="A76" s="213"/>
      <c r="B76" s="213"/>
      <c r="C76" s="213"/>
      <c r="D76" s="213"/>
      <c r="E76" s="213"/>
      <c r="F76" s="213"/>
      <c r="G76" s="213"/>
      <c r="H76" s="213"/>
      <c r="I76" s="213"/>
      <c r="J76" s="67" t="s">
        <v>11</v>
      </c>
      <c r="K76" s="69">
        <f t="shared" si="5"/>
        <v>1279372</v>
      </c>
      <c r="L76" s="114">
        <f>L16+L19+L22+L25+L28+L31+L34+L37+L40+L43+L46+L49+L52+L55+L58+L61+L64+L67+L70+L73</f>
        <v>109886.79</v>
      </c>
      <c r="M76" s="114">
        <f t="shared" ref="M76:N76" si="12">M16+M19+M22+M25+M28+M31+M34+M37+M40+M43+M46+M49+M52+M55+M58+M61+M64+M67+M70+M73</f>
        <v>453264.03</v>
      </c>
      <c r="N76" s="69">
        <f t="shared" si="12"/>
        <v>716221.18</v>
      </c>
      <c r="O76" s="69">
        <f t="shared" si="10"/>
        <v>0</v>
      </c>
      <c r="P76" s="69">
        <f t="shared" si="10"/>
        <v>0</v>
      </c>
      <c r="Q76" s="69">
        <f t="shared" si="10"/>
        <v>0</v>
      </c>
      <c r="R76" s="205"/>
    </row>
    <row r="77" spans="1:19" ht="33" customHeight="1" x14ac:dyDescent="0.25">
      <c r="A77" s="225" t="s">
        <v>65</v>
      </c>
      <c r="B77" s="225"/>
      <c r="C77" s="225"/>
      <c r="D77" s="225"/>
      <c r="E77" s="225"/>
      <c r="F77" s="225"/>
      <c r="G77" s="225"/>
      <c r="H77" s="225"/>
      <c r="I77" s="225"/>
      <c r="J77" s="225"/>
      <c r="K77" s="225"/>
      <c r="L77" s="225"/>
      <c r="M77" s="225"/>
      <c r="N77" s="225"/>
      <c r="O77" s="225"/>
      <c r="P77" s="225"/>
      <c r="Q77" s="225"/>
      <c r="R77" s="225"/>
    </row>
    <row r="78" spans="1:19" ht="25.5" customHeight="1" x14ac:dyDescent="0.35">
      <c r="A78" s="235">
        <v>1</v>
      </c>
      <c r="B78" s="205" t="s">
        <v>386</v>
      </c>
      <c r="C78" s="205" t="s">
        <v>486</v>
      </c>
      <c r="D78" s="205" t="s">
        <v>389</v>
      </c>
      <c r="E78" s="205" t="s">
        <v>290</v>
      </c>
      <c r="F78" s="205" t="s">
        <v>385</v>
      </c>
      <c r="G78" s="214">
        <v>46356</v>
      </c>
      <c r="H78" s="226">
        <f>K78</f>
        <v>104516.67</v>
      </c>
      <c r="I78" s="69">
        <f>I79+I80</f>
        <v>0</v>
      </c>
      <c r="J78" s="68" t="s">
        <v>14</v>
      </c>
      <c r="K78" s="69">
        <f t="shared" ref="K78:K95" si="13">L78+M78+N78+O78+P78</f>
        <v>104516.67</v>
      </c>
      <c r="L78" s="69">
        <f>L79+L80</f>
        <v>104516.67</v>
      </c>
      <c r="M78" s="69">
        <f>M79+M80</f>
        <v>0</v>
      </c>
      <c r="N78" s="69">
        <f t="shared" ref="N78" si="14">N79+N80</f>
        <v>0</v>
      </c>
      <c r="O78" s="69">
        <f t="shared" ref="O78" si="15">O79+O80</f>
        <v>0</v>
      </c>
      <c r="P78" s="69">
        <f>P79+P80</f>
        <v>0</v>
      </c>
      <c r="Q78" s="70">
        <v>0</v>
      </c>
      <c r="R78" s="205" t="s">
        <v>128</v>
      </c>
      <c r="S78" s="75"/>
    </row>
    <row r="79" spans="1:19" ht="45.75" customHeight="1" x14ac:dyDescent="0.35">
      <c r="A79" s="235"/>
      <c r="B79" s="205"/>
      <c r="C79" s="205"/>
      <c r="D79" s="205"/>
      <c r="E79" s="205"/>
      <c r="F79" s="205"/>
      <c r="G79" s="214"/>
      <c r="H79" s="226"/>
      <c r="I79" s="69">
        <v>0</v>
      </c>
      <c r="J79" s="67" t="s">
        <v>142</v>
      </c>
      <c r="K79" s="69">
        <f t="shared" si="13"/>
        <v>103471.5</v>
      </c>
      <c r="L79" s="69">
        <v>103471.5</v>
      </c>
      <c r="M79" s="69">
        <v>0</v>
      </c>
      <c r="N79" s="69">
        <v>0</v>
      </c>
      <c r="O79" s="69">
        <v>0</v>
      </c>
      <c r="P79" s="69">
        <v>0</v>
      </c>
      <c r="Q79" s="70">
        <v>0</v>
      </c>
      <c r="R79" s="205"/>
      <c r="S79" s="75"/>
    </row>
    <row r="80" spans="1:19" ht="64.5" customHeight="1" x14ac:dyDescent="0.35">
      <c r="A80" s="235"/>
      <c r="B80" s="205"/>
      <c r="C80" s="205"/>
      <c r="D80" s="205"/>
      <c r="E80" s="205"/>
      <c r="F80" s="205"/>
      <c r="G80" s="214"/>
      <c r="H80" s="226"/>
      <c r="I80" s="71">
        <v>0</v>
      </c>
      <c r="J80" s="67" t="s">
        <v>18</v>
      </c>
      <c r="K80" s="69">
        <f t="shared" si="13"/>
        <v>1045.17</v>
      </c>
      <c r="L80" s="69">
        <v>1045.17</v>
      </c>
      <c r="M80" s="69">
        <v>0</v>
      </c>
      <c r="N80" s="72">
        <v>0</v>
      </c>
      <c r="O80" s="72">
        <v>0</v>
      </c>
      <c r="P80" s="72">
        <v>0</v>
      </c>
      <c r="Q80" s="70">
        <v>0</v>
      </c>
      <c r="R80" s="205"/>
      <c r="S80" s="75"/>
    </row>
    <row r="81" spans="1:19" ht="25.5" customHeight="1" x14ac:dyDescent="0.35">
      <c r="A81" s="235">
        <v>2</v>
      </c>
      <c r="B81" s="205" t="s">
        <v>487</v>
      </c>
      <c r="C81" s="205" t="s">
        <v>348</v>
      </c>
      <c r="D81" s="205" t="s">
        <v>291</v>
      </c>
      <c r="E81" s="205" t="s">
        <v>290</v>
      </c>
      <c r="F81" s="205" t="s">
        <v>347</v>
      </c>
      <c r="G81" s="214">
        <v>46721</v>
      </c>
      <c r="H81" s="226">
        <f>K81</f>
        <v>80000</v>
      </c>
      <c r="I81" s="69">
        <f>I82+I83</f>
        <v>0</v>
      </c>
      <c r="J81" s="68" t="s">
        <v>14</v>
      </c>
      <c r="K81" s="69">
        <f t="shared" si="13"/>
        <v>80000</v>
      </c>
      <c r="L81" s="69">
        <f t="shared" ref="L81:M81" si="16">L82+L83</f>
        <v>40000</v>
      </c>
      <c r="M81" s="69">
        <f t="shared" si="16"/>
        <v>40000</v>
      </c>
      <c r="N81" s="69">
        <f t="shared" ref="N81" si="17">N82+N83</f>
        <v>0</v>
      </c>
      <c r="O81" s="69">
        <f t="shared" ref="O81:P81" si="18">O82+O83</f>
        <v>0</v>
      </c>
      <c r="P81" s="69">
        <f t="shared" si="18"/>
        <v>0</v>
      </c>
      <c r="Q81" s="70">
        <v>0</v>
      </c>
      <c r="R81" s="205" t="s">
        <v>128</v>
      </c>
      <c r="S81" s="75"/>
    </row>
    <row r="82" spans="1:19" ht="45.75" customHeight="1" x14ac:dyDescent="0.35">
      <c r="A82" s="235"/>
      <c r="B82" s="205"/>
      <c r="C82" s="205"/>
      <c r="D82" s="205"/>
      <c r="E82" s="205"/>
      <c r="F82" s="205"/>
      <c r="G82" s="214"/>
      <c r="H82" s="226"/>
      <c r="I82" s="69">
        <v>0</v>
      </c>
      <c r="J82" s="67" t="s">
        <v>142</v>
      </c>
      <c r="K82" s="69">
        <f t="shared" si="13"/>
        <v>49760</v>
      </c>
      <c r="L82" s="69">
        <v>24880</v>
      </c>
      <c r="M82" s="69">
        <v>24880</v>
      </c>
      <c r="N82" s="69">
        <v>0</v>
      </c>
      <c r="O82" s="69">
        <v>0</v>
      </c>
      <c r="P82" s="69">
        <v>0</v>
      </c>
      <c r="Q82" s="70">
        <v>0</v>
      </c>
      <c r="R82" s="205"/>
      <c r="S82" s="75"/>
    </row>
    <row r="83" spans="1:19" ht="64.5" customHeight="1" x14ac:dyDescent="0.35">
      <c r="A83" s="235"/>
      <c r="B83" s="205"/>
      <c r="C83" s="205"/>
      <c r="D83" s="205"/>
      <c r="E83" s="205"/>
      <c r="F83" s="205"/>
      <c r="G83" s="214"/>
      <c r="H83" s="226"/>
      <c r="I83" s="71">
        <v>0</v>
      </c>
      <c r="J83" s="67" t="s">
        <v>18</v>
      </c>
      <c r="K83" s="69">
        <f t="shared" si="13"/>
        <v>30240</v>
      </c>
      <c r="L83" s="69">
        <v>15120</v>
      </c>
      <c r="M83" s="69">
        <v>15120</v>
      </c>
      <c r="N83" s="72">
        <v>0</v>
      </c>
      <c r="O83" s="72">
        <v>0</v>
      </c>
      <c r="P83" s="69">
        <v>0</v>
      </c>
      <c r="Q83" s="70">
        <v>0</v>
      </c>
      <c r="R83" s="205"/>
      <c r="S83" s="75"/>
    </row>
    <row r="84" spans="1:19" ht="44.25" customHeight="1" x14ac:dyDescent="0.35">
      <c r="A84" s="235">
        <v>3</v>
      </c>
      <c r="B84" s="205" t="s">
        <v>312</v>
      </c>
      <c r="C84" s="205" t="s">
        <v>187</v>
      </c>
      <c r="D84" s="205" t="s">
        <v>265</v>
      </c>
      <c r="E84" s="205" t="s">
        <v>290</v>
      </c>
      <c r="F84" s="205" t="s">
        <v>483</v>
      </c>
      <c r="G84" s="214">
        <v>46721</v>
      </c>
      <c r="H84" s="226">
        <f>K84</f>
        <v>108340</v>
      </c>
      <c r="I84" s="69">
        <f>I85+I86</f>
        <v>0</v>
      </c>
      <c r="J84" s="68" t="s">
        <v>14</v>
      </c>
      <c r="K84" s="69">
        <f t="shared" si="13"/>
        <v>108340</v>
      </c>
      <c r="L84" s="69">
        <f t="shared" ref="L84:M84" si="19">L85+L86</f>
        <v>0</v>
      </c>
      <c r="M84" s="69">
        <f t="shared" si="19"/>
        <v>108340</v>
      </c>
      <c r="N84" s="69">
        <f t="shared" ref="N84:P84" si="20">N85+N86</f>
        <v>0</v>
      </c>
      <c r="O84" s="69">
        <f t="shared" si="20"/>
        <v>0</v>
      </c>
      <c r="P84" s="69">
        <f t="shared" si="20"/>
        <v>0</v>
      </c>
      <c r="Q84" s="70">
        <v>0</v>
      </c>
      <c r="R84" s="205" t="s">
        <v>128</v>
      </c>
      <c r="S84" s="75"/>
    </row>
    <row r="85" spans="1:19" ht="54" customHeight="1" x14ac:dyDescent="0.35">
      <c r="A85" s="235"/>
      <c r="B85" s="205"/>
      <c r="C85" s="205"/>
      <c r="D85" s="205"/>
      <c r="E85" s="205"/>
      <c r="F85" s="205"/>
      <c r="G85" s="214"/>
      <c r="H85" s="226"/>
      <c r="I85" s="69">
        <v>0</v>
      </c>
      <c r="J85" s="67" t="s">
        <v>142</v>
      </c>
      <c r="K85" s="69">
        <f t="shared" si="13"/>
        <v>67387.48</v>
      </c>
      <c r="L85" s="69">
        <v>0</v>
      </c>
      <c r="M85" s="69">
        <v>67387.48</v>
      </c>
      <c r="N85" s="69">
        <v>0</v>
      </c>
      <c r="O85" s="69">
        <v>0</v>
      </c>
      <c r="P85" s="69">
        <v>0</v>
      </c>
      <c r="Q85" s="70">
        <v>0</v>
      </c>
      <c r="R85" s="205"/>
      <c r="S85" s="75"/>
    </row>
    <row r="86" spans="1:19" ht="74.25" customHeight="1" x14ac:dyDescent="0.35">
      <c r="A86" s="235"/>
      <c r="B86" s="205"/>
      <c r="C86" s="205"/>
      <c r="D86" s="205"/>
      <c r="E86" s="205"/>
      <c r="F86" s="205"/>
      <c r="G86" s="214"/>
      <c r="H86" s="226"/>
      <c r="I86" s="71">
        <v>0</v>
      </c>
      <c r="J86" s="67" t="s">
        <v>18</v>
      </c>
      <c r="K86" s="69">
        <f t="shared" si="13"/>
        <v>40952.519999999997</v>
      </c>
      <c r="L86" s="69">
        <v>0</v>
      </c>
      <c r="M86" s="69">
        <v>40952.519999999997</v>
      </c>
      <c r="N86" s="72">
        <v>0</v>
      </c>
      <c r="O86" s="72">
        <v>0</v>
      </c>
      <c r="P86" s="72">
        <v>0</v>
      </c>
      <c r="Q86" s="70">
        <v>0</v>
      </c>
      <c r="R86" s="205"/>
      <c r="S86" s="75"/>
    </row>
    <row r="87" spans="1:19" ht="33" customHeight="1" x14ac:dyDescent="0.25">
      <c r="A87" s="235">
        <v>4</v>
      </c>
      <c r="B87" s="205" t="s">
        <v>401</v>
      </c>
      <c r="C87" s="205" t="s">
        <v>402</v>
      </c>
      <c r="D87" s="205" t="s">
        <v>178</v>
      </c>
      <c r="E87" s="205" t="s">
        <v>404</v>
      </c>
      <c r="F87" s="205" t="s">
        <v>385</v>
      </c>
      <c r="G87" s="214">
        <v>46356</v>
      </c>
      <c r="H87" s="234">
        <f>K87</f>
        <v>229600</v>
      </c>
      <c r="I87" s="71">
        <v>0</v>
      </c>
      <c r="J87" s="67" t="s">
        <v>8</v>
      </c>
      <c r="K87" s="69">
        <f>L87+M87+N87+O87+P87</f>
        <v>229600</v>
      </c>
      <c r="L87" s="69">
        <f>L88+L89</f>
        <v>229600</v>
      </c>
      <c r="M87" s="69">
        <v>0</v>
      </c>
      <c r="N87" s="69">
        <v>0</v>
      </c>
      <c r="O87" s="69">
        <v>0</v>
      </c>
      <c r="P87" s="69">
        <v>0</v>
      </c>
      <c r="Q87" s="69">
        <v>0</v>
      </c>
      <c r="R87" s="205" t="s">
        <v>128</v>
      </c>
    </row>
    <row r="88" spans="1:19" ht="46.5" customHeight="1" x14ac:dyDescent="0.35">
      <c r="A88" s="235"/>
      <c r="B88" s="205"/>
      <c r="C88" s="205"/>
      <c r="D88" s="205"/>
      <c r="E88" s="205"/>
      <c r="F88" s="205"/>
      <c r="G88" s="205"/>
      <c r="H88" s="235"/>
      <c r="I88" s="71">
        <v>0</v>
      </c>
      <c r="J88" s="67" t="s">
        <v>10</v>
      </c>
      <c r="K88" s="69">
        <f t="shared" ref="K88:K89" si="21">L88+M88+N88+O88+P88</f>
        <v>142811.20000000001</v>
      </c>
      <c r="L88" s="69">
        <v>142811.20000000001</v>
      </c>
      <c r="M88" s="69">
        <v>0</v>
      </c>
      <c r="N88" s="69">
        <v>0</v>
      </c>
      <c r="O88" s="69">
        <v>0</v>
      </c>
      <c r="P88" s="69">
        <v>0</v>
      </c>
      <c r="Q88" s="69">
        <v>0</v>
      </c>
      <c r="R88" s="205"/>
      <c r="S88" s="75"/>
    </row>
    <row r="89" spans="1:19" ht="87.75" customHeight="1" x14ac:dyDescent="0.25">
      <c r="A89" s="235"/>
      <c r="B89" s="205"/>
      <c r="C89" s="205"/>
      <c r="D89" s="205"/>
      <c r="E89" s="205"/>
      <c r="F89" s="205"/>
      <c r="G89" s="205"/>
      <c r="H89" s="235"/>
      <c r="I89" s="71">
        <v>0</v>
      </c>
      <c r="J89" s="67" t="s">
        <v>11</v>
      </c>
      <c r="K89" s="69">
        <f t="shared" si="21"/>
        <v>86788.800000000003</v>
      </c>
      <c r="L89" s="69">
        <v>86788.800000000003</v>
      </c>
      <c r="M89" s="69">
        <v>0</v>
      </c>
      <c r="N89" s="69">
        <v>0</v>
      </c>
      <c r="O89" s="69">
        <v>0</v>
      </c>
      <c r="P89" s="69">
        <v>0</v>
      </c>
      <c r="Q89" s="69">
        <v>0</v>
      </c>
      <c r="R89" s="205"/>
    </row>
    <row r="90" spans="1:19" ht="33" customHeight="1" x14ac:dyDescent="0.25">
      <c r="A90" s="235">
        <v>5</v>
      </c>
      <c r="B90" s="205" t="s">
        <v>405</v>
      </c>
      <c r="C90" s="205" t="s">
        <v>474</v>
      </c>
      <c r="D90" s="206" t="s">
        <v>406</v>
      </c>
      <c r="E90" s="206" t="s">
        <v>404</v>
      </c>
      <c r="F90" s="206" t="s">
        <v>385</v>
      </c>
      <c r="G90" s="210">
        <v>46356</v>
      </c>
      <c r="H90" s="234">
        <f>K90</f>
        <v>104550</v>
      </c>
      <c r="I90" s="71">
        <v>0</v>
      </c>
      <c r="J90" s="67" t="s">
        <v>8</v>
      </c>
      <c r="K90" s="69">
        <f>L90+M90+N90+O90+P90</f>
        <v>104550</v>
      </c>
      <c r="L90" s="69">
        <f>L91+L92</f>
        <v>104550</v>
      </c>
      <c r="M90" s="69">
        <v>0</v>
      </c>
      <c r="N90" s="69">
        <v>0</v>
      </c>
      <c r="O90" s="69">
        <v>0</v>
      </c>
      <c r="P90" s="69">
        <v>0</v>
      </c>
      <c r="Q90" s="69">
        <v>0</v>
      </c>
      <c r="R90" s="205" t="s">
        <v>128</v>
      </c>
    </row>
    <row r="91" spans="1:19" ht="46.5" customHeight="1" x14ac:dyDescent="0.35">
      <c r="A91" s="235"/>
      <c r="B91" s="205"/>
      <c r="C91" s="205"/>
      <c r="D91" s="207"/>
      <c r="E91" s="207"/>
      <c r="F91" s="207"/>
      <c r="G91" s="207"/>
      <c r="H91" s="235"/>
      <c r="I91" s="71">
        <v>0</v>
      </c>
      <c r="J91" s="67" t="s">
        <v>10</v>
      </c>
      <c r="K91" s="69">
        <f t="shared" ref="K91:K92" si="22">L91+M91+N91+O91+P91</f>
        <v>65030.1</v>
      </c>
      <c r="L91" s="69">
        <v>65030.1</v>
      </c>
      <c r="M91" s="69">
        <v>0</v>
      </c>
      <c r="N91" s="69">
        <v>0</v>
      </c>
      <c r="O91" s="69">
        <v>0</v>
      </c>
      <c r="P91" s="69">
        <v>0</v>
      </c>
      <c r="Q91" s="69">
        <v>0</v>
      </c>
      <c r="R91" s="205"/>
      <c r="S91" s="75"/>
    </row>
    <row r="92" spans="1:19" ht="87.75" customHeight="1" x14ac:dyDescent="0.25">
      <c r="A92" s="235"/>
      <c r="B92" s="205"/>
      <c r="C92" s="205"/>
      <c r="D92" s="208"/>
      <c r="E92" s="208"/>
      <c r="F92" s="208"/>
      <c r="G92" s="208"/>
      <c r="H92" s="235"/>
      <c r="I92" s="71">
        <v>0</v>
      </c>
      <c r="J92" s="67" t="s">
        <v>11</v>
      </c>
      <c r="K92" s="69">
        <f t="shared" si="22"/>
        <v>39519.9</v>
      </c>
      <c r="L92" s="69">
        <v>39519.9</v>
      </c>
      <c r="M92" s="69">
        <v>0</v>
      </c>
      <c r="N92" s="69">
        <v>0</v>
      </c>
      <c r="O92" s="69">
        <v>0</v>
      </c>
      <c r="P92" s="69">
        <v>0</v>
      </c>
      <c r="Q92" s="69">
        <v>0</v>
      </c>
      <c r="R92" s="205"/>
    </row>
    <row r="93" spans="1:19" ht="32.25" customHeight="1" x14ac:dyDescent="0.25">
      <c r="A93" s="216" t="s">
        <v>289</v>
      </c>
      <c r="B93" s="217"/>
      <c r="C93" s="217"/>
      <c r="D93" s="217"/>
      <c r="E93" s="217"/>
      <c r="F93" s="217"/>
      <c r="G93" s="217"/>
      <c r="H93" s="217"/>
      <c r="I93" s="218"/>
      <c r="J93" s="67" t="s">
        <v>8</v>
      </c>
      <c r="K93" s="69">
        <f t="shared" si="13"/>
        <v>627006.66999999993</v>
      </c>
      <c r="L93" s="69">
        <f>L78+L81+L84+L87+L90</f>
        <v>478666.67</v>
      </c>
      <c r="M93" s="69">
        <f>M78+M81+M84</f>
        <v>148340</v>
      </c>
      <c r="N93" s="69">
        <f>N78+N81</f>
        <v>0</v>
      </c>
      <c r="O93" s="69">
        <f>O78+O81</f>
        <v>0</v>
      </c>
      <c r="P93" s="69">
        <f>P78+P81+P84</f>
        <v>0</v>
      </c>
      <c r="Q93" s="69">
        <f t="shared" ref="Q93" si="23">Q78</f>
        <v>0</v>
      </c>
      <c r="R93" s="206"/>
    </row>
    <row r="94" spans="1:19" ht="40.5" customHeight="1" x14ac:dyDescent="0.25">
      <c r="A94" s="219"/>
      <c r="B94" s="220"/>
      <c r="C94" s="220"/>
      <c r="D94" s="220"/>
      <c r="E94" s="220"/>
      <c r="F94" s="220"/>
      <c r="G94" s="220"/>
      <c r="H94" s="220"/>
      <c r="I94" s="221"/>
      <c r="J94" s="67" t="s">
        <v>10</v>
      </c>
      <c r="K94" s="69">
        <f t="shared" si="13"/>
        <v>428460.27999999997</v>
      </c>
      <c r="L94" s="69">
        <f>L79+L82+L85+L88+L91</f>
        <v>336192.8</v>
      </c>
      <c r="M94" s="69">
        <f>M79+M82+M85</f>
        <v>92267.48</v>
      </c>
      <c r="N94" s="69">
        <f t="shared" ref="N94:O94" si="24">N79+N82</f>
        <v>0</v>
      </c>
      <c r="O94" s="69">
        <f t="shared" si="24"/>
        <v>0</v>
      </c>
      <c r="P94" s="69">
        <f>P79+P82+P85</f>
        <v>0</v>
      </c>
      <c r="Q94" s="69">
        <f t="shared" ref="Q94" si="25">Q79</f>
        <v>0</v>
      </c>
      <c r="R94" s="207"/>
    </row>
    <row r="95" spans="1:19" ht="60" customHeight="1" x14ac:dyDescent="0.25">
      <c r="A95" s="222"/>
      <c r="B95" s="223"/>
      <c r="C95" s="223"/>
      <c r="D95" s="223"/>
      <c r="E95" s="223"/>
      <c r="F95" s="223"/>
      <c r="G95" s="223"/>
      <c r="H95" s="223"/>
      <c r="I95" s="224"/>
      <c r="J95" s="67" t="s">
        <v>11</v>
      </c>
      <c r="K95" s="69">
        <f t="shared" si="13"/>
        <v>198546.38999999998</v>
      </c>
      <c r="L95" s="69">
        <f>L80+L83+L86+L89+L92</f>
        <v>142473.87</v>
      </c>
      <c r="M95" s="69">
        <f>M80+M83+M86</f>
        <v>56072.52</v>
      </c>
      <c r="N95" s="69">
        <f t="shared" ref="N95:O95" si="26">N80+N83</f>
        <v>0</v>
      </c>
      <c r="O95" s="69">
        <f t="shared" si="26"/>
        <v>0</v>
      </c>
      <c r="P95" s="69">
        <f>P80+P83+P86</f>
        <v>0</v>
      </c>
      <c r="Q95" s="69">
        <f t="shared" ref="Q95" si="27">Q80</f>
        <v>0</v>
      </c>
      <c r="R95" s="208"/>
    </row>
    <row r="96" spans="1:19" ht="21" customHeight="1" x14ac:dyDescent="0.3">
      <c r="A96" s="228" t="s">
        <v>377</v>
      </c>
      <c r="B96" s="228"/>
      <c r="C96" s="228"/>
      <c r="D96" s="228"/>
      <c r="E96" s="228"/>
      <c r="F96" s="228"/>
      <c r="G96" s="228"/>
      <c r="H96" s="228"/>
      <c r="I96" s="228"/>
      <c r="J96" s="228"/>
      <c r="K96" s="228"/>
      <c r="L96" s="228"/>
      <c r="M96" s="228"/>
      <c r="N96" s="228"/>
      <c r="O96" s="228"/>
      <c r="P96" s="228"/>
      <c r="Q96" s="228"/>
      <c r="R96" s="228"/>
    </row>
    <row r="97" spans="1:19" ht="23.25" customHeight="1" x14ac:dyDescent="0.3">
      <c r="A97" s="228" t="s">
        <v>66</v>
      </c>
      <c r="B97" s="257"/>
      <c r="C97" s="257"/>
      <c r="D97" s="257"/>
      <c r="E97" s="257"/>
      <c r="F97" s="257"/>
      <c r="G97" s="257"/>
      <c r="H97" s="257"/>
      <c r="I97" s="257"/>
      <c r="J97" s="228"/>
      <c r="K97" s="228"/>
      <c r="L97" s="228"/>
      <c r="M97" s="228"/>
      <c r="N97" s="228"/>
      <c r="O97" s="228"/>
      <c r="P97" s="228"/>
      <c r="Q97" s="228"/>
      <c r="R97" s="228"/>
    </row>
    <row r="98" spans="1:19" ht="30" customHeight="1" x14ac:dyDescent="0.25">
      <c r="A98" s="205">
        <v>1</v>
      </c>
      <c r="B98" s="205" t="s">
        <v>56</v>
      </c>
      <c r="C98" s="205" t="s">
        <v>187</v>
      </c>
      <c r="D98" s="205" t="s">
        <v>141</v>
      </c>
      <c r="E98" s="205" t="s">
        <v>153</v>
      </c>
      <c r="F98" s="205" t="s">
        <v>352</v>
      </c>
      <c r="G98" s="214">
        <v>47117</v>
      </c>
      <c r="H98" s="226">
        <v>343685.01</v>
      </c>
      <c r="I98" s="69">
        <f>I99+I100</f>
        <v>67554.808000000005</v>
      </c>
      <c r="J98" s="67" t="s">
        <v>14</v>
      </c>
      <c r="K98" s="71">
        <f>L98+M98+N98+O98+P98</f>
        <v>275007.96999999997</v>
      </c>
      <c r="L98" s="71">
        <f t="shared" ref="L98" si="28">L99+L100</f>
        <v>0</v>
      </c>
      <c r="M98" s="71">
        <f>M99+M100</f>
        <v>180326.02</v>
      </c>
      <c r="N98" s="72">
        <f>N99+N100</f>
        <v>94681.95</v>
      </c>
      <c r="O98" s="72">
        <f>O99+O100</f>
        <v>0</v>
      </c>
      <c r="P98" s="72">
        <f>P99+P100</f>
        <v>0</v>
      </c>
      <c r="Q98" s="71">
        <v>0</v>
      </c>
      <c r="R98" s="205" t="s">
        <v>128</v>
      </c>
    </row>
    <row r="99" spans="1:19" ht="40.5" customHeight="1" x14ac:dyDescent="0.35">
      <c r="A99" s="205"/>
      <c r="B99" s="205"/>
      <c r="C99" s="205"/>
      <c r="D99" s="205"/>
      <c r="E99" s="205"/>
      <c r="F99" s="205"/>
      <c r="G99" s="205"/>
      <c r="H99" s="226"/>
      <c r="I99" s="69">
        <f>4721.68675+37500</f>
        <v>42221.686750000001</v>
      </c>
      <c r="J99" s="67" t="s">
        <v>142</v>
      </c>
      <c r="K99" s="71">
        <f t="shared" ref="K99:K111" si="29">L99+M99+N99+O99+P99</f>
        <v>211890.24999999997</v>
      </c>
      <c r="L99" s="71">
        <v>0</v>
      </c>
      <c r="M99" s="71">
        <f>44193+108521.04</f>
        <v>152714.03999999998</v>
      </c>
      <c r="N99" s="72">
        <v>59176.21</v>
      </c>
      <c r="O99" s="72">
        <v>0</v>
      </c>
      <c r="P99" s="72">
        <v>0</v>
      </c>
      <c r="Q99" s="71">
        <v>0</v>
      </c>
      <c r="R99" s="205"/>
      <c r="S99" s="75"/>
    </row>
    <row r="100" spans="1:19" ht="65.25" customHeight="1" x14ac:dyDescent="0.25">
      <c r="A100" s="205"/>
      <c r="B100" s="205"/>
      <c r="C100" s="205"/>
      <c r="D100" s="205"/>
      <c r="E100" s="205"/>
      <c r="F100" s="205"/>
      <c r="G100" s="205"/>
      <c r="H100" s="226"/>
      <c r="I100" s="69">
        <f>2833.12125+22500</f>
        <v>25333.12125</v>
      </c>
      <c r="J100" s="67" t="s">
        <v>18</v>
      </c>
      <c r="K100" s="71">
        <f t="shared" si="29"/>
        <v>63117.72</v>
      </c>
      <c r="L100" s="71">
        <v>0</v>
      </c>
      <c r="M100" s="71">
        <f>26515.8+1096.18</f>
        <v>27611.98</v>
      </c>
      <c r="N100" s="72">
        <v>35505.74</v>
      </c>
      <c r="O100" s="72">
        <v>0</v>
      </c>
      <c r="P100" s="72">
        <v>0</v>
      </c>
      <c r="Q100" s="71">
        <v>0</v>
      </c>
      <c r="R100" s="205"/>
    </row>
    <row r="101" spans="1:19" ht="40.5" customHeight="1" x14ac:dyDescent="0.25">
      <c r="A101" s="205">
        <v>2</v>
      </c>
      <c r="B101" s="205" t="s">
        <v>60</v>
      </c>
      <c r="C101" s="205" t="s">
        <v>154</v>
      </c>
      <c r="D101" s="205" t="s">
        <v>155</v>
      </c>
      <c r="E101" s="205" t="s">
        <v>156</v>
      </c>
      <c r="F101" s="205" t="s">
        <v>331</v>
      </c>
      <c r="G101" s="214">
        <v>46356</v>
      </c>
      <c r="H101" s="226">
        <v>921096.04</v>
      </c>
      <c r="I101" s="69">
        <f>I102+I103</f>
        <v>343634.68395999999</v>
      </c>
      <c r="J101" s="67" t="s">
        <v>14</v>
      </c>
      <c r="K101" s="71">
        <f t="shared" si="29"/>
        <v>574119.18999999994</v>
      </c>
      <c r="L101" s="71">
        <f>L102+L103</f>
        <v>574119.18999999994</v>
      </c>
      <c r="M101" s="71">
        <f t="shared" ref="M101" si="30">M102+M103</f>
        <v>0</v>
      </c>
      <c r="N101" s="71">
        <f t="shared" ref="N101:P101" si="31">N102+N103</f>
        <v>0</v>
      </c>
      <c r="O101" s="71">
        <f>O102+O103</f>
        <v>0</v>
      </c>
      <c r="P101" s="71">
        <f t="shared" si="31"/>
        <v>0</v>
      </c>
      <c r="Q101" s="71">
        <v>0</v>
      </c>
      <c r="R101" s="205" t="s">
        <v>128</v>
      </c>
    </row>
    <row r="102" spans="1:19" ht="58.5" customHeight="1" x14ac:dyDescent="0.25">
      <c r="A102" s="205"/>
      <c r="B102" s="205"/>
      <c r="C102" s="205"/>
      <c r="D102" s="205"/>
      <c r="E102" s="205"/>
      <c r="F102" s="205"/>
      <c r="G102" s="205"/>
      <c r="H102" s="226"/>
      <c r="I102" s="69">
        <f>129275.36811+113479.1747</f>
        <v>242754.54281000001</v>
      </c>
      <c r="J102" s="67" t="s">
        <v>142</v>
      </c>
      <c r="K102" s="71">
        <f t="shared" si="29"/>
        <v>359972.73</v>
      </c>
      <c r="L102" s="71">
        <f>180000+179972.73</f>
        <v>359972.73</v>
      </c>
      <c r="M102" s="71">
        <v>0</v>
      </c>
      <c r="N102" s="72">
        <v>0</v>
      </c>
      <c r="O102" s="72">
        <v>0</v>
      </c>
      <c r="P102" s="72">
        <v>0</v>
      </c>
      <c r="Q102" s="71">
        <v>0</v>
      </c>
      <c r="R102" s="205"/>
    </row>
    <row r="103" spans="1:19" ht="69" customHeight="1" x14ac:dyDescent="0.4">
      <c r="A103" s="205"/>
      <c r="B103" s="205"/>
      <c r="C103" s="205"/>
      <c r="D103" s="205"/>
      <c r="E103" s="205"/>
      <c r="F103" s="205"/>
      <c r="G103" s="205"/>
      <c r="H103" s="226"/>
      <c r="I103" s="69">
        <f>76905.44227+23974.69888</f>
        <v>100880.14115</v>
      </c>
      <c r="J103" s="67" t="s">
        <v>18</v>
      </c>
      <c r="K103" s="71">
        <f t="shared" si="29"/>
        <v>214146.46000000002</v>
      </c>
      <c r="L103" s="71">
        <f>107081.34+107065.11+0.01</f>
        <v>214146.46000000002</v>
      </c>
      <c r="M103" s="71">
        <v>0</v>
      </c>
      <c r="N103" s="72">
        <v>0</v>
      </c>
      <c r="O103" s="72">
        <v>0</v>
      </c>
      <c r="P103" s="72">
        <v>0</v>
      </c>
      <c r="Q103" s="71">
        <v>0</v>
      </c>
      <c r="R103" s="205"/>
      <c r="S103" s="73"/>
    </row>
    <row r="104" spans="1:19" ht="30" hidden="1" customHeight="1" x14ac:dyDescent="0.4">
      <c r="A104" s="205">
        <v>3</v>
      </c>
      <c r="B104" s="205" t="s">
        <v>307</v>
      </c>
      <c r="C104" s="205" t="s">
        <v>349</v>
      </c>
      <c r="D104" s="205" t="s">
        <v>308</v>
      </c>
      <c r="E104" s="205" t="s">
        <v>152</v>
      </c>
      <c r="F104" s="205" t="s">
        <v>309</v>
      </c>
      <c r="G104" s="214">
        <v>47117</v>
      </c>
      <c r="H104" s="226">
        <v>0</v>
      </c>
      <c r="I104" s="69">
        <v>0</v>
      </c>
      <c r="J104" s="67" t="s">
        <v>14</v>
      </c>
      <c r="K104" s="71">
        <f t="shared" si="29"/>
        <v>0</v>
      </c>
      <c r="L104" s="71">
        <f t="shared" ref="L104:P104" si="32">L105+L106</f>
        <v>0</v>
      </c>
      <c r="M104" s="71">
        <f t="shared" si="32"/>
        <v>0</v>
      </c>
      <c r="N104" s="71">
        <f t="shared" si="32"/>
        <v>0</v>
      </c>
      <c r="O104" s="72">
        <f t="shared" si="32"/>
        <v>0</v>
      </c>
      <c r="P104" s="72">
        <f t="shared" si="32"/>
        <v>0</v>
      </c>
      <c r="Q104" s="71">
        <v>0</v>
      </c>
      <c r="R104" s="205" t="s">
        <v>128</v>
      </c>
      <c r="S104" s="73"/>
    </row>
    <row r="105" spans="1:19" ht="40.5" hidden="1" customHeight="1" x14ac:dyDescent="0.4">
      <c r="A105" s="205"/>
      <c r="B105" s="205"/>
      <c r="C105" s="205"/>
      <c r="D105" s="205"/>
      <c r="E105" s="205"/>
      <c r="F105" s="205"/>
      <c r="G105" s="205"/>
      <c r="H105" s="226"/>
      <c r="I105" s="69">
        <v>0</v>
      </c>
      <c r="J105" s="67" t="s">
        <v>142</v>
      </c>
      <c r="K105" s="71">
        <f t="shared" si="29"/>
        <v>0</v>
      </c>
      <c r="L105" s="71">
        <v>0</v>
      </c>
      <c r="M105" s="71">
        <v>0</v>
      </c>
      <c r="N105" s="72">
        <v>0</v>
      </c>
      <c r="O105" s="72">
        <v>0</v>
      </c>
      <c r="P105" s="72">
        <v>0</v>
      </c>
      <c r="Q105" s="71">
        <v>0</v>
      </c>
      <c r="R105" s="205"/>
      <c r="S105" s="73"/>
    </row>
    <row r="106" spans="1:19" ht="65.25" hidden="1" customHeight="1" x14ac:dyDescent="0.4">
      <c r="A106" s="205"/>
      <c r="B106" s="205"/>
      <c r="C106" s="205"/>
      <c r="D106" s="205"/>
      <c r="E106" s="205"/>
      <c r="F106" s="205"/>
      <c r="G106" s="205"/>
      <c r="H106" s="226"/>
      <c r="I106" s="69">
        <v>0</v>
      </c>
      <c r="J106" s="67" t="s">
        <v>18</v>
      </c>
      <c r="K106" s="71">
        <f t="shared" si="29"/>
        <v>0</v>
      </c>
      <c r="L106" s="71">
        <v>0</v>
      </c>
      <c r="M106" s="71">
        <v>0</v>
      </c>
      <c r="N106" s="72">
        <v>0</v>
      </c>
      <c r="O106" s="72">
        <v>0</v>
      </c>
      <c r="P106" s="72">
        <v>0</v>
      </c>
      <c r="Q106" s="71">
        <v>0</v>
      </c>
      <c r="R106" s="205"/>
      <c r="S106" s="73"/>
    </row>
    <row r="107" spans="1:19" ht="30" customHeight="1" x14ac:dyDescent="0.4">
      <c r="A107" s="205">
        <v>3</v>
      </c>
      <c r="B107" s="205" t="s">
        <v>387</v>
      </c>
      <c r="C107" s="205" t="s">
        <v>388</v>
      </c>
      <c r="D107" s="205" t="s">
        <v>389</v>
      </c>
      <c r="E107" s="205" t="s">
        <v>152</v>
      </c>
      <c r="F107" s="205" t="s">
        <v>385</v>
      </c>
      <c r="G107" s="214">
        <v>46356</v>
      </c>
      <c r="H107" s="226">
        <f>K107</f>
        <v>349007.31</v>
      </c>
      <c r="I107" s="69">
        <v>0</v>
      </c>
      <c r="J107" s="67" t="s">
        <v>14</v>
      </c>
      <c r="K107" s="71">
        <f t="shared" ref="K107:K109" si="33">L107+M107+N107+O107+P107</f>
        <v>349007.31</v>
      </c>
      <c r="L107" s="115">
        <f t="shared" ref="L107:P107" si="34">L108+L109</f>
        <v>79236.75</v>
      </c>
      <c r="M107" s="115">
        <f t="shared" si="34"/>
        <v>269770.56</v>
      </c>
      <c r="N107" s="71">
        <f t="shared" si="34"/>
        <v>0</v>
      </c>
      <c r="O107" s="72">
        <f t="shared" si="34"/>
        <v>0</v>
      </c>
      <c r="P107" s="72">
        <f t="shared" si="34"/>
        <v>0</v>
      </c>
      <c r="Q107" s="71">
        <v>0</v>
      </c>
      <c r="R107" s="205" t="s">
        <v>128</v>
      </c>
      <c r="S107" s="73"/>
    </row>
    <row r="108" spans="1:19" ht="40.5" customHeight="1" x14ac:dyDescent="0.35">
      <c r="A108" s="205"/>
      <c r="B108" s="205"/>
      <c r="C108" s="205"/>
      <c r="D108" s="205"/>
      <c r="E108" s="205"/>
      <c r="F108" s="205"/>
      <c r="G108" s="205"/>
      <c r="H108" s="226"/>
      <c r="I108" s="69">
        <v>0</v>
      </c>
      <c r="J108" s="67" t="s">
        <v>142</v>
      </c>
      <c r="K108" s="71">
        <f t="shared" si="33"/>
        <v>217082.54</v>
      </c>
      <c r="L108" s="115">
        <v>49285.25</v>
      </c>
      <c r="M108" s="115">
        <v>167797.29</v>
      </c>
      <c r="N108" s="72">
        <v>0</v>
      </c>
      <c r="O108" s="72">
        <v>0</v>
      </c>
      <c r="P108" s="72">
        <v>0</v>
      </c>
      <c r="Q108" s="71">
        <v>0</v>
      </c>
      <c r="R108" s="205"/>
      <c r="S108" s="75"/>
    </row>
    <row r="109" spans="1:19" ht="65.25" customHeight="1" x14ac:dyDescent="0.25">
      <c r="A109" s="205"/>
      <c r="B109" s="205"/>
      <c r="C109" s="205"/>
      <c r="D109" s="205"/>
      <c r="E109" s="205"/>
      <c r="F109" s="205"/>
      <c r="G109" s="205"/>
      <c r="H109" s="226"/>
      <c r="I109" s="69">
        <v>0</v>
      </c>
      <c r="J109" s="67" t="s">
        <v>18</v>
      </c>
      <c r="K109" s="71">
        <f t="shared" si="33"/>
        <v>131924.77000000002</v>
      </c>
      <c r="L109" s="115">
        <v>29951.5</v>
      </c>
      <c r="M109" s="115">
        <v>101973.27</v>
      </c>
      <c r="N109" s="72">
        <v>0</v>
      </c>
      <c r="O109" s="72">
        <v>0</v>
      </c>
      <c r="P109" s="72">
        <v>0</v>
      </c>
      <c r="Q109" s="71">
        <v>0</v>
      </c>
      <c r="R109" s="205"/>
    </row>
    <row r="110" spans="1:19" ht="32.25" customHeight="1" x14ac:dyDescent="0.25">
      <c r="A110" s="213" t="s">
        <v>175</v>
      </c>
      <c r="B110" s="213"/>
      <c r="C110" s="213"/>
      <c r="D110" s="213"/>
      <c r="E110" s="213"/>
      <c r="F110" s="213"/>
      <c r="G110" s="213"/>
      <c r="H110" s="213"/>
      <c r="I110" s="213"/>
      <c r="J110" s="67" t="s">
        <v>8</v>
      </c>
      <c r="K110" s="71">
        <f>L110+M110+N110+O110+P110</f>
        <v>1198134.47</v>
      </c>
      <c r="L110" s="69">
        <f>L98+L101+L104+L107</f>
        <v>653355.93999999994</v>
      </c>
      <c r="M110" s="69">
        <f t="shared" ref="M110:Q110" si="35">M98+M101+M104+M107</f>
        <v>450096.57999999996</v>
      </c>
      <c r="N110" s="69">
        <f t="shared" si="35"/>
        <v>94681.95</v>
      </c>
      <c r="O110" s="69">
        <f t="shared" si="35"/>
        <v>0</v>
      </c>
      <c r="P110" s="69">
        <f t="shared" si="35"/>
        <v>0</v>
      </c>
      <c r="Q110" s="69">
        <f t="shared" si="35"/>
        <v>0</v>
      </c>
      <c r="R110" s="205"/>
    </row>
    <row r="111" spans="1:19" ht="40.5" customHeight="1" x14ac:dyDescent="0.25">
      <c r="A111" s="213"/>
      <c r="B111" s="213"/>
      <c r="C111" s="213"/>
      <c r="D111" s="213"/>
      <c r="E111" s="213"/>
      <c r="F111" s="213"/>
      <c r="G111" s="213"/>
      <c r="H111" s="213"/>
      <c r="I111" s="213"/>
      <c r="J111" s="67" t="s">
        <v>10</v>
      </c>
      <c r="K111" s="71">
        <f t="shared" si="29"/>
        <v>788945.5199999999</v>
      </c>
      <c r="L111" s="69">
        <f>L99+L102+L105+L108</f>
        <v>409257.98</v>
      </c>
      <c r="M111" s="69">
        <f t="shared" ref="M111:Q111" si="36">M99+M102+M105+M108</f>
        <v>320511.32999999996</v>
      </c>
      <c r="N111" s="69">
        <f t="shared" si="36"/>
        <v>59176.21</v>
      </c>
      <c r="O111" s="69">
        <f t="shared" si="36"/>
        <v>0</v>
      </c>
      <c r="P111" s="69">
        <f t="shared" si="36"/>
        <v>0</v>
      </c>
      <c r="Q111" s="69">
        <f t="shared" si="36"/>
        <v>0</v>
      </c>
      <c r="R111" s="205"/>
    </row>
    <row r="112" spans="1:19" ht="60" customHeight="1" x14ac:dyDescent="0.25">
      <c r="A112" s="213"/>
      <c r="B112" s="213"/>
      <c r="C112" s="213"/>
      <c r="D112" s="213"/>
      <c r="E112" s="213"/>
      <c r="F112" s="213"/>
      <c r="G112" s="213"/>
      <c r="H112" s="213"/>
      <c r="I112" s="213"/>
      <c r="J112" s="67" t="s">
        <v>11</v>
      </c>
      <c r="K112" s="71">
        <f>L112+M112+N112+O112+P112</f>
        <v>409188.95</v>
      </c>
      <c r="L112" s="69">
        <f>L100+L103+L106+L109</f>
        <v>244097.96000000002</v>
      </c>
      <c r="M112" s="69">
        <f t="shared" ref="M112:Q112" si="37">M100+M103+M106+M109</f>
        <v>129585.25</v>
      </c>
      <c r="N112" s="69">
        <f t="shared" si="37"/>
        <v>35505.74</v>
      </c>
      <c r="O112" s="69">
        <f t="shared" si="37"/>
        <v>0</v>
      </c>
      <c r="P112" s="69">
        <f t="shared" si="37"/>
        <v>0</v>
      </c>
      <c r="Q112" s="69">
        <f t="shared" si="37"/>
        <v>0</v>
      </c>
      <c r="R112" s="205"/>
    </row>
    <row r="113" spans="1:21" ht="34.5" customHeight="1" x14ac:dyDescent="0.25">
      <c r="A113" s="240" t="s">
        <v>103</v>
      </c>
      <c r="B113" s="240"/>
      <c r="C113" s="240"/>
      <c r="D113" s="240"/>
      <c r="E113" s="240"/>
      <c r="F113" s="240"/>
      <c r="G113" s="240"/>
      <c r="H113" s="240"/>
      <c r="I113" s="240"/>
      <c r="J113" s="240"/>
      <c r="K113" s="240"/>
      <c r="L113" s="240"/>
      <c r="M113" s="240"/>
      <c r="N113" s="240"/>
      <c r="O113" s="240"/>
      <c r="P113" s="240"/>
      <c r="Q113" s="240"/>
      <c r="R113" s="240"/>
    </row>
    <row r="114" spans="1:21" ht="33" customHeight="1" x14ac:dyDescent="0.25">
      <c r="A114" s="205">
        <v>1</v>
      </c>
      <c r="B114" s="205" t="s">
        <v>75</v>
      </c>
      <c r="C114" s="206" t="s">
        <v>157</v>
      </c>
      <c r="D114" s="206" t="s">
        <v>158</v>
      </c>
      <c r="E114" s="206" t="s">
        <v>152</v>
      </c>
      <c r="F114" s="206" t="s">
        <v>382</v>
      </c>
      <c r="G114" s="210">
        <v>46356</v>
      </c>
      <c r="H114" s="249">
        <v>4138618.83</v>
      </c>
      <c r="I114" s="77">
        <f>I115+I116+I117</f>
        <v>2128267.5861800001</v>
      </c>
      <c r="J114" s="67" t="s">
        <v>14</v>
      </c>
      <c r="K114" s="71">
        <f>L114+M114+N114+O114+P114</f>
        <v>2010351.23</v>
      </c>
      <c r="L114" s="71">
        <f t="shared" ref="L114" si="38">L116+L117+L115</f>
        <v>2010351.23</v>
      </c>
      <c r="M114" s="71">
        <f t="shared" ref="M114:P114" si="39">M116+M117+M115</f>
        <v>0</v>
      </c>
      <c r="N114" s="71">
        <f>N116+N117+N115</f>
        <v>0</v>
      </c>
      <c r="O114" s="71">
        <f t="shared" si="39"/>
        <v>0</v>
      </c>
      <c r="P114" s="71">
        <f t="shared" si="39"/>
        <v>0</v>
      </c>
      <c r="Q114" s="71">
        <v>0</v>
      </c>
      <c r="R114" s="206" t="s">
        <v>128</v>
      </c>
    </row>
    <row r="115" spans="1:21" ht="49.5" customHeight="1" x14ac:dyDescent="0.25">
      <c r="A115" s="205"/>
      <c r="B115" s="205"/>
      <c r="C115" s="207"/>
      <c r="D115" s="207"/>
      <c r="E115" s="207"/>
      <c r="F115" s="207"/>
      <c r="G115" s="207"/>
      <c r="H115" s="250"/>
      <c r="I115" s="71">
        <f>200000+312943.79979</f>
        <v>512943.79979000002</v>
      </c>
      <c r="J115" s="67" t="s">
        <v>9</v>
      </c>
      <c r="K115" s="71">
        <f t="shared" ref="K115" si="40">L115+M115+N115+O115+P115</f>
        <v>0</v>
      </c>
      <c r="L115" s="71">
        <v>0</v>
      </c>
      <c r="M115" s="71">
        <v>0</v>
      </c>
      <c r="N115" s="71">
        <v>0</v>
      </c>
      <c r="O115" s="71">
        <v>0</v>
      </c>
      <c r="P115" s="71">
        <v>0</v>
      </c>
      <c r="Q115" s="71">
        <v>0</v>
      </c>
      <c r="R115" s="207"/>
    </row>
    <row r="116" spans="1:21" ht="43.5" customHeight="1" x14ac:dyDescent="0.25">
      <c r="A116" s="205"/>
      <c r="B116" s="205"/>
      <c r="C116" s="207"/>
      <c r="D116" s="207"/>
      <c r="E116" s="207"/>
      <c r="F116" s="207"/>
      <c r="G116" s="207"/>
      <c r="H116" s="250"/>
      <c r="I116" s="71">
        <f>157142.86+1139121.52731+297772.98196</f>
        <v>1594037.3692700001</v>
      </c>
      <c r="J116" s="67" t="s">
        <v>142</v>
      </c>
      <c r="K116" s="71">
        <f t="shared" ref="K116:K121" si="41">L116+M116+N116+O116+P116</f>
        <v>1990245.53</v>
      </c>
      <c r="L116" s="71">
        <f>1816554.01+173691.52</f>
        <v>1990245.53</v>
      </c>
      <c r="M116" s="71">
        <v>0</v>
      </c>
      <c r="N116" s="72">
        <v>0</v>
      </c>
      <c r="O116" s="72">
        <v>0</v>
      </c>
      <c r="P116" s="72">
        <v>0</v>
      </c>
      <c r="Q116" s="71">
        <v>0</v>
      </c>
      <c r="R116" s="207"/>
    </row>
    <row r="117" spans="1:21" ht="57" customHeight="1" x14ac:dyDescent="0.25">
      <c r="A117" s="205"/>
      <c r="B117" s="205"/>
      <c r="C117" s="208"/>
      <c r="D117" s="208"/>
      <c r="E117" s="208"/>
      <c r="F117" s="208"/>
      <c r="G117" s="208"/>
      <c r="H117" s="251"/>
      <c r="I117" s="71">
        <f>3607.51+14667.32725+3011.57987</f>
        <v>21286.417120000002</v>
      </c>
      <c r="J117" s="67" t="s">
        <v>18</v>
      </c>
      <c r="K117" s="71">
        <f t="shared" si="41"/>
        <v>20105.699999999997</v>
      </c>
      <c r="L117" s="71">
        <f>18349.03+1756.67</f>
        <v>20105.699999999997</v>
      </c>
      <c r="M117" s="71">
        <v>0</v>
      </c>
      <c r="N117" s="72">
        <v>0</v>
      </c>
      <c r="O117" s="72">
        <v>0</v>
      </c>
      <c r="P117" s="72">
        <v>0</v>
      </c>
      <c r="Q117" s="71">
        <v>0</v>
      </c>
      <c r="R117" s="208"/>
    </row>
    <row r="118" spans="1:21" ht="27" customHeight="1" x14ac:dyDescent="0.25">
      <c r="A118" s="213" t="s">
        <v>176</v>
      </c>
      <c r="B118" s="213"/>
      <c r="C118" s="213"/>
      <c r="D118" s="213"/>
      <c r="E118" s="213"/>
      <c r="F118" s="213"/>
      <c r="G118" s="213"/>
      <c r="H118" s="213"/>
      <c r="I118" s="213"/>
      <c r="J118" s="67" t="s">
        <v>8</v>
      </c>
      <c r="K118" s="71">
        <f t="shared" si="41"/>
        <v>2010351.23</v>
      </c>
      <c r="L118" s="69">
        <f>L114</f>
        <v>2010351.23</v>
      </c>
      <c r="M118" s="69">
        <f t="shared" ref="M118:P118" si="42">M114</f>
        <v>0</v>
      </c>
      <c r="N118" s="69">
        <f t="shared" si="42"/>
        <v>0</v>
      </c>
      <c r="O118" s="69">
        <f t="shared" si="42"/>
        <v>0</v>
      </c>
      <c r="P118" s="69">
        <f t="shared" si="42"/>
        <v>0</v>
      </c>
      <c r="Q118" s="69">
        <f>Q29+Q33+Q76+Q96+Q100+Q110+Q114</f>
        <v>0</v>
      </c>
      <c r="R118" s="205"/>
    </row>
    <row r="119" spans="1:21" ht="45" customHeight="1" x14ac:dyDescent="0.25">
      <c r="A119" s="213"/>
      <c r="B119" s="213"/>
      <c r="C119" s="213"/>
      <c r="D119" s="213"/>
      <c r="E119" s="213"/>
      <c r="F119" s="213"/>
      <c r="G119" s="213"/>
      <c r="H119" s="213"/>
      <c r="I119" s="213"/>
      <c r="J119" s="67" t="s">
        <v>9</v>
      </c>
      <c r="K119" s="71">
        <f t="shared" si="41"/>
        <v>0</v>
      </c>
      <c r="L119" s="69">
        <f t="shared" ref="L119:P121" si="43">L115</f>
        <v>0</v>
      </c>
      <c r="M119" s="69">
        <f t="shared" si="43"/>
        <v>0</v>
      </c>
      <c r="N119" s="69">
        <f t="shared" si="43"/>
        <v>0</v>
      </c>
      <c r="O119" s="69">
        <f t="shared" si="43"/>
        <v>0</v>
      </c>
      <c r="P119" s="69">
        <f t="shared" si="43"/>
        <v>0</v>
      </c>
      <c r="Q119" s="69">
        <f t="shared" ref="Q119:Q121" si="44">Q30+Q34+Q77+Q97+Q101+Q111+Q115</f>
        <v>0</v>
      </c>
      <c r="R119" s="205"/>
    </row>
    <row r="120" spans="1:21" ht="40.5" customHeight="1" x14ac:dyDescent="0.25">
      <c r="A120" s="213"/>
      <c r="B120" s="213"/>
      <c r="C120" s="213"/>
      <c r="D120" s="213"/>
      <c r="E120" s="213"/>
      <c r="F120" s="213"/>
      <c r="G120" s="213"/>
      <c r="H120" s="213"/>
      <c r="I120" s="213"/>
      <c r="J120" s="67" t="s">
        <v>10</v>
      </c>
      <c r="K120" s="71">
        <f t="shared" si="41"/>
        <v>1990245.53</v>
      </c>
      <c r="L120" s="69">
        <f t="shared" si="43"/>
        <v>1990245.53</v>
      </c>
      <c r="M120" s="69">
        <f t="shared" si="43"/>
        <v>0</v>
      </c>
      <c r="N120" s="69">
        <f t="shared" si="43"/>
        <v>0</v>
      </c>
      <c r="O120" s="69">
        <f t="shared" si="43"/>
        <v>0</v>
      </c>
      <c r="P120" s="69">
        <f t="shared" si="43"/>
        <v>0</v>
      </c>
      <c r="Q120" s="69">
        <f t="shared" si="44"/>
        <v>0</v>
      </c>
      <c r="R120" s="205"/>
    </row>
    <row r="121" spans="1:21" ht="67.5" customHeight="1" x14ac:dyDescent="0.25">
      <c r="A121" s="213"/>
      <c r="B121" s="213"/>
      <c r="C121" s="213"/>
      <c r="D121" s="213"/>
      <c r="E121" s="213"/>
      <c r="F121" s="213"/>
      <c r="G121" s="213"/>
      <c r="H121" s="213"/>
      <c r="I121" s="213"/>
      <c r="J121" s="67" t="s">
        <v>11</v>
      </c>
      <c r="K121" s="71">
        <f t="shared" si="41"/>
        <v>20105.699999999997</v>
      </c>
      <c r="L121" s="69">
        <f t="shared" si="43"/>
        <v>20105.699999999997</v>
      </c>
      <c r="M121" s="69">
        <f t="shared" si="43"/>
        <v>0</v>
      </c>
      <c r="N121" s="69">
        <f>N117</f>
        <v>0</v>
      </c>
      <c r="O121" s="69">
        <f>O117</f>
        <v>0</v>
      </c>
      <c r="P121" s="69">
        <f t="shared" si="43"/>
        <v>0</v>
      </c>
      <c r="Q121" s="69">
        <f t="shared" si="44"/>
        <v>0</v>
      </c>
      <c r="R121" s="205"/>
    </row>
    <row r="122" spans="1:21" ht="26.25" customHeight="1" x14ac:dyDescent="0.25">
      <c r="A122" s="240" t="s">
        <v>67</v>
      </c>
      <c r="B122" s="240"/>
      <c r="C122" s="240"/>
      <c r="D122" s="240"/>
      <c r="E122" s="240"/>
      <c r="F122" s="240"/>
      <c r="G122" s="240"/>
      <c r="H122" s="240"/>
      <c r="I122" s="240"/>
      <c r="J122" s="240"/>
      <c r="K122" s="240"/>
      <c r="L122" s="240"/>
      <c r="M122" s="240"/>
      <c r="N122" s="240"/>
      <c r="O122" s="240"/>
      <c r="P122" s="240"/>
      <c r="Q122" s="240"/>
      <c r="R122" s="240"/>
    </row>
    <row r="123" spans="1:21" ht="31.5" customHeight="1" x14ac:dyDescent="0.25">
      <c r="A123" s="205">
        <v>1</v>
      </c>
      <c r="B123" s="205" t="s">
        <v>417</v>
      </c>
      <c r="C123" s="205" t="s">
        <v>472</v>
      </c>
      <c r="D123" s="205" t="s">
        <v>418</v>
      </c>
      <c r="E123" s="205" t="s">
        <v>420</v>
      </c>
      <c r="F123" s="205" t="s">
        <v>482</v>
      </c>
      <c r="G123" s="214">
        <v>47452</v>
      </c>
      <c r="H123" s="226">
        <f>K123</f>
        <v>440000</v>
      </c>
      <c r="I123" s="78">
        <v>0</v>
      </c>
      <c r="J123" s="67" t="s">
        <v>14</v>
      </c>
      <c r="K123" s="71">
        <f t="shared" ref="K123:K143" si="45">N123+O123+P123+L123+M123</f>
        <v>440000</v>
      </c>
      <c r="L123" s="71">
        <f>L124+L125</f>
        <v>42028.5</v>
      </c>
      <c r="M123" s="71">
        <f t="shared" ref="M123:N123" si="46">M124+M125</f>
        <v>154000</v>
      </c>
      <c r="N123" s="71">
        <f t="shared" si="46"/>
        <v>154000</v>
      </c>
      <c r="O123" s="71">
        <f t="shared" ref="O123:Q123" si="47">O124+O125</f>
        <v>89971.5</v>
      </c>
      <c r="P123" s="71">
        <f t="shared" si="47"/>
        <v>0</v>
      </c>
      <c r="Q123" s="71">
        <f t="shared" si="47"/>
        <v>0</v>
      </c>
      <c r="R123" s="205" t="s">
        <v>128</v>
      </c>
    </row>
    <row r="124" spans="1:21" ht="57.75" customHeight="1" x14ac:dyDescent="0.25">
      <c r="A124" s="205"/>
      <c r="B124" s="205"/>
      <c r="C124" s="205"/>
      <c r="D124" s="205"/>
      <c r="E124" s="205"/>
      <c r="F124" s="205"/>
      <c r="G124" s="205"/>
      <c r="H124" s="226"/>
      <c r="I124" s="78">
        <v>0</v>
      </c>
      <c r="J124" s="67" t="s">
        <v>142</v>
      </c>
      <c r="K124" s="71">
        <f t="shared" si="45"/>
        <v>273679.99</v>
      </c>
      <c r="L124" s="71">
        <v>26141.72</v>
      </c>
      <c r="M124" s="71">
        <v>95788</v>
      </c>
      <c r="N124" s="72">
        <v>95788</v>
      </c>
      <c r="O124" s="72">
        <v>55962.27</v>
      </c>
      <c r="P124" s="72">
        <v>0</v>
      </c>
      <c r="Q124" s="71">
        <v>0</v>
      </c>
      <c r="R124" s="205"/>
      <c r="S124" s="79"/>
      <c r="T124" s="79"/>
      <c r="U124" s="79"/>
    </row>
    <row r="125" spans="1:21" ht="75.75" customHeight="1" x14ac:dyDescent="0.25">
      <c r="A125" s="205"/>
      <c r="B125" s="205"/>
      <c r="C125" s="205"/>
      <c r="D125" s="205"/>
      <c r="E125" s="205"/>
      <c r="F125" s="205"/>
      <c r="G125" s="205"/>
      <c r="H125" s="226"/>
      <c r="I125" s="78">
        <v>0</v>
      </c>
      <c r="J125" s="67" t="s">
        <v>18</v>
      </c>
      <c r="K125" s="71">
        <f t="shared" si="45"/>
        <v>166320.01</v>
      </c>
      <c r="L125" s="71">
        <v>15886.78</v>
      </c>
      <c r="M125" s="71">
        <v>58212</v>
      </c>
      <c r="N125" s="72">
        <v>58212</v>
      </c>
      <c r="O125" s="72">
        <v>34009.230000000003</v>
      </c>
      <c r="P125" s="72">
        <v>0</v>
      </c>
      <c r="Q125" s="71">
        <v>0</v>
      </c>
      <c r="R125" s="205"/>
      <c r="S125" s="79"/>
      <c r="T125" s="79"/>
      <c r="U125" s="79"/>
    </row>
    <row r="126" spans="1:21" ht="31.5" customHeight="1" x14ac:dyDescent="0.25">
      <c r="A126" s="205">
        <v>2</v>
      </c>
      <c r="B126" s="205" t="s">
        <v>419</v>
      </c>
      <c r="C126" s="205" t="s">
        <v>471</v>
      </c>
      <c r="D126" s="205" t="s">
        <v>421</v>
      </c>
      <c r="E126" s="205" t="s">
        <v>420</v>
      </c>
      <c r="F126" s="205" t="s">
        <v>422</v>
      </c>
      <c r="G126" s="214">
        <v>46721</v>
      </c>
      <c r="H126" s="226">
        <f t="shared" ref="H126" si="48">K126</f>
        <v>305000</v>
      </c>
      <c r="I126" s="78">
        <v>0</v>
      </c>
      <c r="J126" s="67" t="s">
        <v>14</v>
      </c>
      <c r="K126" s="71">
        <f t="shared" si="45"/>
        <v>305000</v>
      </c>
      <c r="L126" s="71">
        <f t="shared" ref="L126:Q126" si="49">L127+L128</f>
        <v>152500</v>
      </c>
      <c r="M126" s="71">
        <f t="shared" si="49"/>
        <v>152500</v>
      </c>
      <c r="N126" s="71">
        <f t="shared" si="49"/>
        <v>0</v>
      </c>
      <c r="O126" s="71">
        <f t="shared" si="49"/>
        <v>0</v>
      </c>
      <c r="P126" s="71">
        <f t="shared" si="49"/>
        <v>0</v>
      </c>
      <c r="Q126" s="71">
        <f t="shared" si="49"/>
        <v>0</v>
      </c>
      <c r="R126" s="205" t="s">
        <v>128</v>
      </c>
    </row>
    <row r="127" spans="1:21" ht="57.75" customHeight="1" x14ac:dyDescent="0.25">
      <c r="A127" s="205"/>
      <c r="B127" s="205"/>
      <c r="C127" s="205"/>
      <c r="D127" s="205"/>
      <c r="E127" s="205"/>
      <c r="F127" s="205"/>
      <c r="G127" s="205"/>
      <c r="H127" s="226"/>
      <c r="I127" s="78">
        <v>0</v>
      </c>
      <c r="J127" s="67" t="s">
        <v>142</v>
      </c>
      <c r="K127" s="71">
        <f t="shared" si="45"/>
        <v>189710</v>
      </c>
      <c r="L127" s="71">
        <v>94855</v>
      </c>
      <c r="M127" s="71">
        <v>94855</v>
      </c>
      <c r="N127" s="72">
        <v>0</v>
      </c>
      <c r="O127" s="72">
        <v>0</v>
      </c>
      <c r="P127" s="72">
        <v>0</v>
      </c>
      <c r="Q127" s="71">
        <v>0</v>
      </c>
      <c r="R127" s="205"/>
      <c r="S127" s="79"/>
      <c r="T127" s="79"/>
      <c r="U127" s="79"/>
    </row>
    <row r="128" spans="1:21" ht="75.75" customHeight="1" x14ac:dyDescent="0.25">
      <c r="A128" s="205"/>
      <c r="B128" s="205"/>
      <c r="C128" s="205"/>
      <c r="D128" s="205"/>
      <c r="E128" s="205"/>
      <c r="F128" s="205"/>
      <c r="G128" s="205"/>
      <c r="H128" s="226"/>
      <c r="I128" s="78">
        <v>0</v>
      </c>
      <c r="J128" s="67" t="s">
        <v>18</v>
      </c>
      <c r="K128" s="71">
        <f t="shared" si="45"/>
        <v>115290</v>
      </c>
      <c r="L128" s="71">
        <v>57645</v>
      </c>
      <c r="M128" s="71">
        <v>57645</v>
      </c>
      <c r="N128" s="72">
        <v>0</v>
      </c>
      <c r="O128" s="72">
        <v>0</v>
      </c>
      <c r="P128" s="72">
        <v>0</v>
      </c>
      <c r="Q128" s="71">
        <v>0</v>
      </c>
      <c r="R128" s="205"/>
      <c r="S128" s="79"/>
      <c r="T128" s="79"/>
      <c r="U128" s="79"/>
    </row>
    <row r="129" spans="1:21" ht="31.5" customHeight="1" x14ac:dyDescent="0.25">
      <c r="A129" s="205">
        <v>3</v>
      </c>
      <c r="B129" s="205" t="s">
        <v>423</v>
      </c>
      <c r="C129" s="205" t="s">
        <v>468</v>
      </c>
      <c r="D129" s="205" t="s">
        <v>173</v>
      </c>
      <c r="E129" s="205" t="s">
        <v>420</v>
      </c>
      <c r="F129" s="205" t="s">
        <v>411</v>
      </c>
      <c r="G129" s="214">
        <v>47087</v>
      </c>
      <c r="H129" s="226">
        <f t="shared" ref="H129" si="50">K129</f>
        <v>42500</v>
      </c>
      <c r="I129" s="78">
        <v>0</v>
      </c>
      <c r="J129" s="67" t="s">
        <v>14</v>
      </c>
      <c r="K129" s="71">
        <f t="shared" si="45"/>
        <v>42500</v>
      </c>
      <c r="L129" s="71">
        <f t="shared" ref="L129:Q129" si="51">L130+L131</f>
        <v>0</v>
      </c>
      <c r="M129" s="71">
        <f t="shared" si="51"/>
        <v>0</v>
      </c>
      <c r="N129" s="71">
        <f t="shared" si="51"/>
        <v>42500</v>
      </c>
      <c r="O129" s="71">
        <f t="shared" si="51"/>
        <v>0</v>
      </c>
      <c r="P129" s="71">
        <f t="shared" si="51"/>
        <v>0</v>
      </c>
      <c r="Q129" s="71">
        <f t="shared" si="51"/>
        <v>0</v>
      </c>
      <c r="R129" s="205" t="s">
        <v>128</v>
      </c>
    </row>
    <row r="130" spans="1:21" ht="57.75" customHeight="1" x14ac:dyDescent="0.25">
      <c r="A130" s="205"/>
      <c r="B130" s="205"/>
      <c r="C130" s="205"/>
      <c r="D130" s="205"/>
      <c r="E130" s="205"/>
      <c r="F130" s="205"/>
      <c r="G130" s="205"/>
      <c r="H130" s="226"/>
      <c r="I130" s="78">
        <v>0</v>
      </c>
      <c r="J130" s="67" t="s">
        <v>142</v>
      </c>
      <c r="K130" s="71">
        <f t="shared" si="45"/>
        <v>26435</v>
      </c>
      <c r="L130" s="71">
        <v>0</v>
      </c>
      <c r="M130" s="71">
        <v>0</v>
      </c>
      <c r="N130" s="72">
        <v>26435</v>
      </c>
      <c r="O130" s="72">
        <v>0</v>
      </c>
      <c r="P130" s="72">
        <v>0</v>
      </c>
      <c r="Q130" s="71">
        <v>0</v>
      </c>
      <c r="R130" s="205"/>
      <c r="S130" s="79"/>
      <c r="T130" s="79"/>
      <c r="U130" s="79"/>
    </row>
    <row r="131" spans="1:21" ht="75.75" customHeight="1" x14ac:dyDescent="0.25">
      <c r="A131" s="205"/>
      <c r="B131" s="205"/>
      <c r="C131" s="205"/>
      <c r="D131" s="205"/>
      <c r="E131" s="205"/>
      <c r="F131" s="205"/>
      <c r="G131" s="205"/>
      <c r="H131" s="226"/>
      <c r="I131" s="78">
        <v>0</v>
      </c>
      <c r="J131" s="67" t="s">
        <v>18</v>
      </c>
      <c r="K131" s="71">
        <f t="shared" si="45"/>
        <v>16065</v>
      </c>
      <c r="L131" s="71">
        <v>0</v>
      </c>
      <c r="M131" s="71">
        <v>0</v>
      </c>
      <c r="N131" s="72">
        <v>16065</v>
      </c>
      <c r="O131" s="72">
        <v>0</v>
      </c>
      <c r="P131" s="72">
        <v>0</v>
      </c>
      <c r="Q131" s="71">
        <v>0</v>
      </c>
      <c r="R131" s="205"/>
      <c r="S131" s="79"/>
      <c r="T131" s="79"/>
      <c r="U131" s="79"/>
    </row>
    <row r="132" spans="1:21" ht="31.15" customHeight="1" x14ac:dyDescent="0.25">
      <c r="A132" s="205">
        <v>4</v>
      </c>
      <c r="B132" s="205" t="s">
        <v>424</v>
      </c>
      <c r="C132" s="205" t="s">
        <v>469</v>
      </c>
      <c r="D132" s="205" t="s">
        <v>425</v>
      </c>
      <c r="E132" s="205" t="s">
        <v>415</v>
      </c>
      <c r="F132" s="205" t="s">
        <v>411</v>
      </c>
      <c r="G132" s="214">
        <v>47087</v>
      </c>
      <c r="H132" s="226">
        <f t="shared" ref="H132" si="52">K132</f>
        <v>34325</v>
      </c>
      <c r="I132" s="78">
        <v>0</v>
      </c>
      <c r="J132" s="67" t="s">
        <v>14</v>
      </c>
      <c r="K132" s="71">
        <f t="shared" si="45"/>
        <v>34325</v>
      </c>
      <c r="L132" s="71">
        <f t="shared" ref="L132:Q132" si="53">L133+L134</f>
        <v>0</v>
      </c>
      <c r="M132" s="71">
        <f t="shared" si="53"/>
        <v>0</v>
      </c>
      <c r="N132" s="71">
        <f t="shared" si="53"/>
        <v>34325</v>
      </c>
      <c r="O132" s="71">
        <f t="shared" si="53"/>
        <v>0</v>
      </c>
      <c r="P132" s="71">
        <f t="shared" si="53"/>
        <v>0</v>
      </c>
      <c r="Q132" s="71">
        <f t="shared" si="53"/>
        <v>0</v>
      </c>
      <c r="R132" s="205" t="s">
        <v>128</v>
      </c>
    </row>
    <row r="133" spans="1:21" ht="57.75" customHeight="1" x14ac:dyDescent="0.25">
      <c r="A133" s="205"/>
      <c r="B133" s="205"/>
      <c r="C133" s="205"/>
      <c r="D133" s="205"/>
      <c r="E133" s="205"/>
      <c r="F133" s="205"/>
      <c r="G133" s="205"/>
      <c r="H133" s="226"/>
      <c r="I133" s="78">
        <v>0</v>
      </c>
      <c r="J133" s="67" t="s">
        <v>142</v>
      </c>
      <c r="K133" s="71">
        <f t="shared" si="45"/>
        <v>21350.15</v>
      </c>
      <c r="L133" s="71">
        <v>0</v>
      </c>
      <c r="M133" s="71">
        <v>0</v>
      </c>
      <c r="N133" s="72">
        <v>21350.15</v>
      </c>
      <c r="O133" s="72">
        <v>0</v>
      </c>
      <c r="P133" s="72">
        <v>0</v>
      </c>
      <c r="Q133" s="71">
        <v>0</v>
      </c>
      <c r="R133" s="205"/>
      <c r="S133" s="79"/>
      <c r="T133" s="79"/>
      <c r="U133" s="79"/>
    </row>
    <row r="134" spans="1:21" ht="75.75" customHeight="1" x14ac:dyDescent="0.25">
      <c r="A134" s="205"/>
      <c r="B134" s="205"/>
      <c r="C134" s="205"/>
      <c r="D134" s="205"/>
      <c r="E134" s="205"/>
      <c r="F134" s="205"/>
      <c r="G134" s="205"/>
      <c r="H134" s="226"/>
      <c r="I134" s="78">
        <v>0</v>
      </c>
      <c r="J134" s="67" t="s">
        <v>18</v>
      </c>
      <c r="K134" s="71">
        <f t="shared" si="45"/>
        <v>12974.85</v>
      </c>
      <c r="L134" s="71">
        <v>0</v>
      </c>
      <c r="M134" s="71">
        <v>0</v>
      </c>
      <c r="N134" s="72">
        <v>12974.85</v>
      </c>
      <c r="O134" s="72">
        <v>0</v>
      </c>
      <c r="P134" s="72">
        <v>0</v>
      </c>
      <c r="Q134" s="71">
        <v>0</v>
      </c>
      <c r="R134" s="205"/>
      <c r="S134" s="79"/>
      <c r="T134" s="79"/>
      <c r="U134" s="79"/>
    </row>
    <row r="135" spans="1:21" ht="31.15" customHeight="1" x14ac:dyDescent="0.25">
      <c r="A135" s="205">
        <v>5</v>
      </c>
      <c r="B135" s="205" t="s">
        <v>426</v>
      </c>
      <c r="C135" s="205" t="s">
        <v>473</v>
      </c>
      <c r="D135" s="205" t="s">
        <v>425</v>
      </c>
      <c r="E135" s="205" t="s">
        <v>415</v>
      </c>
      <c r="F135" s="205" t="s">
        <v>411</v>
      </c>
      <c r="G135" s="214">
        <v>47087</v>
      </c>
      <c r="H135" s="226">
        <f t="shared" ref="H135" si="54">K135</f>
        <v>17700</v>
      </c>
      <c r="I135" s="78">
        <v>0</v>
      </c>
      <c r="J135" s="67" t="s">
        <v>14</v>
      </c>
      <c r="K135" s="71">
        <f t="shared" si="45"/>
        <v>17700</v>
      </c>
      <c r="L135" s="71">
        <f t="shared" ref="L135:Q135" si="55">L136+L137</f>
        <v>0</v>
      </c>
      <c r="M135" s="71">
        <f t="shared" si="55"/>
        <v>0</v>
      </c>
      <c r="N135" s="71">
        <f t="shared" si="55"/>
        <v>17700</v>
      </c>
      <c r="O135" s="71">
        <f t="shared" si="55"/>
        <v>0</v>
      </c>
      <c r="P135" s="71">
        <f t="shared" si="55"/>
        <v>0</v>
      </c>
      <c r="Q135" s="71">
        <f t="shared" si="55"/>
        <v>0</v>
      </c>
      <c r="R135" s="205" t="s">
        <v>128</v>
      </c>
    </row>
    <row r="136" spans="1:21" ht="57.75" customHeight="1" x14ac:dyDescent="0.25">
      <c r="A136" s="205"/>
      <c r="B136" s="205"/>
      <c r="C136" s="205"/>
      <c r="D136" s="205"/>
      <c r="E136" s="205"/>
      <c r="F136" s="205"/>
      <c r="G136" s="205"/>
      <c r="H136" s="226"/>
      <c r="I136" s="78">
        <v>0</v>
      </c>
      <c r="J136" s="67" t="s">
        <v>142</v>
      </c>
      <c r="K136" s="71">
        <f t="shared" si="45"/>
        <v>11009.4</v>
      </c>
      <c r="L136" s="71">
        <v>0</v>
      </c>
      <c r="M136" s="71">
        <v>0</v>
      </c>
      <c r="N136" s="72">
        <v>11009.4</v>
      </c>
      <c r="O136" s="72">
        <v>0</v>
      </c>
      <c r="P136" s="72">
        <v>0</v>
      </c>
      <c r="Q136" s="71">
        <v>0</v>
      </c>
      <c r="R136" s="205"/>
      <c r="S136" s="79"/>
      <c r="T136" s="79"/>
      <c r="U136" s="79"/>
    </row>
    <row r="137" spans="1:21" ht="75.75" customHeight="1" x14ac:dyDescent="0.25">
      <c r="A137" s="205"/>
      <c r="B137" s="205"/>
      <c r="C137" s="205"/>
      <c r="D137" s="205"/>
      <c r="E137" s="205"/>
      <c r="F137" s="205"/>
      <c r="G137" s="205"/>
      <c r="H137" s="226"/>
      <c r="I137" s="78">
        <v>0</v>
      </c>
      <c r="J137" s="67" t="s">
        <v>18</v>
      </c>
      <c r="K137" s="71">
        <f t="shared" si="45"/>
        <v>6690.6</v>
      </c>
      <c r="L137" s="71">
        <v>0</v>
      </c>
      <c r="M137" s="71">
        <v>0</v>
      </c>
      <c r="N137" s="72">
        <v>6690.6</v>
      </c>
      <c r="O137" s="72">
        <v>0</v>
      </c>
      <c r="P137" s="72">
        <v>0</v>
      </c>
      <c r="Q137" s="71">
        <v>0</v>
      </c>
      <c r="R137" s="205"/>
      <c r="S137" s="79"/>
      <c r="T137" s="79"/>
      <c r="U137" s="79"/>
    </row>
    <row r="138" spans="1:21" ht="31.5" customHeight="1" x14ac:dyDescent="0.25">
      <c r="A138" s="205">
        <v>6</v>
      </c>
      <c r="B138" s="205" t="s">
        <v>427</v>
      </c>
      <c r="C138" s="205" t="s">
        <v>470</v>
      </c>
      <c r="D138" s="205" t="s">
        <v>173</v>
      </c>
      <c r="E138" s="205" t="s">
        <v>420</v>
      </c>
      <c r="F138" s="205" t="s">
        <v>411</v>
      </c>
      <c r="G138" s="214">
        <v>47087</v>
      </c>
      <c r="H138" s="226">
        <f t="shared" ref="H138" si="56">K138</f>
        <v>42500</v>
      </c>
      <c r="I138" s="78">
        <v>0</v>
      </c>
      <c r="J138" s="67" t="s">
        <v>14</v>
      </c>
      <c r="K138" s="71">
        <f t="shared" si="45"/>
        <v>42500</v>
      </c>
      <c r="L138" s="71">
        <f t="shared" ref="L138:Q138" si="57">L139+L140</f>
        <v>0</v>
      </c>
      <c r="M138" s="71">
        <f t="shared" si="57"/>
        <v>0</v>
      </c>
      <c r="N138" s="71">
        <f t="shared" si="57"/>
        <v>42500</v>
      </c>
      <c r="O138" s="71">
        <f t="shared" si="57"/>
        <v>0</v>
      </c>
      <c r="P138" s="71">
        <f t="shared" si="57"/>
        <v>0</v>
      </c>
      <c r="Q138" s="71">
        <f t="shared" si="57"/>
        <v>0</v>
      </c>
      <c r="R138" s="205" t="s">
        <v>128</v>
      </c>
    </row>
    <row r="139" spans="1:21" ht="57.75" customHeight="1" x14ac:dyDescent="0.25">
      <c r="A139" s="205"/>
      <c r="B139" s="205"/>
      <c r="C139" s="205"/>
      <c r="D139" s="205"/>
      <c r="E139" s="205"/>
      <c r="F139" s="205"/>
      <c r="G139" s="205"/>
      <c r="H139" s="226"/>
      <c r="I139" s="78">
        <v>0</v>
      </c>
      <c r="J139" s="67" t="s">
        <v>142</v>
      </c>
      <c r="K139" s="71">
        <f t="shared" si="45"/>
        <v>26435</v>
      </c>
      <c r="L139" s="71">
        <v>0</v>
      </c>
      <c r="M139" s="71">
        <v>0</v>
      </c>
      <c r="N139" s="72">
        <v>26435</v>
      </c>
      <c r="O139" s="72">
        <v>0</v>
      </c>
      <c r="P139" s="72">
        <v>0</v>
      </c>
      <c r="Q139" s="71">
        <v>0</v>
      </c>
      <c r="R139" s="205"/>
      <c r="S139" s="79"/>
      <c r="T139" s="79"/>
      <c r="U139" s="79"/>
    </row>
    <row r="140" spans="1:21" ht="75.75" customHeight="1" x14ac:dyDescent="0.25">
      <c r="A140" s="205"/>
      <c r="B140" s="205"/>
      <c r="C140" s="205"/>
      <c r="D140" s="205"/>
      <c r="E140" s="205"/>
      <c r="F140" s="205"/>
      <c r="G140" s="205"/>
      <c r="H140" s="226"/>
      <c r="I140" s="78">
        <v>0</v>
      </c>
      <c r="J140" s="67" t="s">
        <v>18</v>
      </c>
      <c r="K140" s="71">
        <f t="shared" si="45"/>
        <v>16065</v>
      </c>
      <c r="L140" s="71">
        <v>0</v>
      </c>
      <c r="M140" s="71">
        <v>0</v>
      </c>
      <c r="N140" s="72">
        <v>16065</v>
      </c>
      <c r="O140" s="72">
        <v>0</v>
      </c>
      <c r="P140" s="72">
        <v>0</v>
      </c>
      <c r="Q140" s="71">
        <v>0</v>
      </c>
      <c r="R140" s="205"/>
      <c r="S140" s="79"/>
      <c r="T140" s="79"/>
      <c r="U140" s="79"/>
    </row>
    <row r="141" spans="1:21" ht="31.5" customHeight="1" x14ac:dyDescent="0.25">
      <c r="A141" s="205">
        <v>7</v>
      </c>
      <c r="B141" s="205" t="s">
        <v>180</v>
      </c>
      <c r="C141" s="205" t="s">
        <v>340</v>
      </c>
      <c r="D141" s="205" t="s">
        <v>159</v>
      </c>
      <c r="E141" s="205" t="s">
        <v>350</v>
      </c>
      <c r="F141" s="205" t="s">
        <v>413</v>
      </c>
      <c r="G141" s="214">
        <v>47087</v>
      </c>
      <c r="H141" s="226">
        <f>K141</f>
        <v>177109.32</v>
      </c>
      <c r="I141" s="78">
        <v>0</v>
      </c>
      <c r="J141" s="67" t="s">
        <v>14</v>
      </c>
      <c r="K141" s="71">
        <f>N141+O141+P141+L141+M141</f>
        <v>177109.32</v>
      </c>
      <c r="L141" s="71">
        <f t="shared" ref="L141:Q141" si="58">L142+L143</f>
        <v>59000</v>
      </c>
      <c r="M141" s="71">
        <f t="shared" si="58"/>
        <v>41855.199999999997</v>
      </c>
      <c r="N141" s="71">
        <f t="shared" si="58"/>
        <v>76254.12</v>
      </c>
      <c r="O141" s="71">
        <f t="shared" si="58"/>
        <v>0</v>
      </c>
      <c r="P141" s="71">
        <f t="shared" si="58"/>
        <v>0</v>
      </c>
      <c r="Q141" s="71">
        <f t="shared" si="58"/>
        <v>0</v>
      </c>
      <c r="R141" s="205" t="s">
        <v>128</v>
      </c>
    </row>
    <row r="142" spans="1:21" ht="57.75" customHeight="1" x14ac:dyDescent="0.25">
      <c r="A142" s="205"/>
      <c r="B142" s="205"/>
      <c r="C142" s="205"/>
      <c r="D142" s="205"/>
      <c r="E142" s="205"/>
      <c r="F142" s="205"/>
      <c r="G142" s="205"/>
      <c r="H142" s="226"/>
      <c r="I142" s="78">
        <v>0</v>
      </c>
      <c r="J142" s="67" t="s">
        <v>142</v>
      </c>
      <c r="K142" s="71">
        <f t="shared" si="45"/>
        <v>119775.51999999999</v>
      </c>
      <c r="L142" s="71">
        <v>36108</v>
      </c>
      <c r="M142" s="71">
        <v>37000</v>
      </c>
      <c r="N142" s="72">
        <v>46667.519999999997</v>
      </c>
      <c r="O142" s="72">
        <v>0</v>
      </c>
      <c r="P142" s="72">
        <v>0</v>
      </c>
      <c r="Q142" s="71">
        <v>0</v>
      </c>
      <c r="R142" s="205"/>
      <c r="S142" s="79"/>
      <c r="T142" s="79"/>
      <c r="U142" s="79"/>
    </row>
    <row r="143" spans="1:21" ht="75.75" customHeight="1" x14ac:dyDescent="0.25">
      <c r="A143" s="205"/>
      <c r="B143" s="205"/>
      <c r="C143" s="205"/>
      <c r="D143" s="205"/>
      <c r="E143" s="205"/>
      <c r="F143" s="205"/>
      <c r="G143" s="205"/>
      <c r="H143" s="226"/>
      <c r="I143" s="78">
        <v>0</v>
      </c>
      <c r="J143" s="67" t="s">
        <v>18</v>
      </c>
      <c r="K143" s="71">
        <f t="shared" si="45"/>
        <v>57333.799999999996</v>
      </c>
      <c r="L143" s="71">
        <v>22892</v>
      </c>
      <c r="M143" s="71">
        <v>4855.2</v>
      </c>
      <c r="N143" s="72">
        <v>29586.6</v>
      </c>
      <c r="O143" s="72">
        <v>0</v>
      </c>
      <c r="P143" s="72">
        <v>0</v>
      </c>
      <c r="Q143" s="71">
        <v>0</v>
      </c>
      <c r="R143" s="205"/>
      <c r="S143" s="79"/>
      <c r="T143" s="79"/>
      <c r="U143" s="79"/>
    </row>
    <row r="144" spans="1:21" ht="27.75" customHeight="1" x14ac:dyDescent="0.25">
      <c r="A144" s="216" t="s">
        <v>174</v>
      </c>
      <c r="B144" s="217"/>
      <c r="C144" s="217"/>
      <c r="D144" s="217"/>
      <c r="E144" s="217"/>
      <c r="F144" s="217"/>
      <c r="G144" s="217"/>
      <c r="H144" s="217"/>
      <c r="I144" s="218"/>
      <c r="J144" s="67" t="s">
        <v>8</v>
      </c>
      <c r="K144" s="69">
        <f>K123+K126+K129+K132+K135+K138+K141</f>
        <v>1059134.32</v>
      </c>
      <c r="L144" s="69">
        <f t="shared" ref="L144:N144" si="59">L123+L126+L129+L132+L135+L138+L141</f>
        <v>253528.5</v>
      </c>
      <c r="M144" s="69">
        <f t="shared" si="59"/>
        <v>348355.2</v>
      </c>
      <c r="N144" s="69">
        <f t="shared" si="59"/>
        <v>367279.12</v>
      </c>
      <c r="O144" s="69">
        <f t="shared" ref="O144:Q144" si="60">O123+O126+O129+O132+O135+O138</f>
        <v>89971.5</v>
      </c>
      <c r="P144" s="69">
        <f t="shared" si="60"/>
        <v>0</v>
      </c>
      <c r="Q144" s="69">
        <f t="shared" si="60"/>
        <v>0</v>
      </c>
      <c r="R144" s="206"/>
    </row>
    <row r="145" spans="1:19" ht="40.5" customHeight="1" x14ac:dyDescent="0.25">
      <c r="A145" s="219"/>
      <c r="B145" s="220"/>
      <c r="C145" s="220"/>
      <c r="D145" s="220"/>
      <c r="E145" s="220"/>
      <c r="F145" s="220"/>
      <c r="G145" s="220"/>
      <c r="H145" s="220"/>
      <c r="I145" s="221"/>
      <c r="J145" s="67" t="s">
        <v>10</v>
      </c>
      <c r="K145" s="69">
        <f t="shared" ref="K145:O146" si="61">K124+K127+K130+K133+K136+K139+K142</f>
        <v>668395.06000000006</v>
      </c>
      <c r="L145" s="69">
        <f t="shared" si="61"/>
        <v>157104.72</v>
      </c>
      <c r="M145" s="69">
        <f t="shared" si="61"/>
        <v>227643</v>
      </c>
      <c r="N145" s="69">
        <f t="shared" si="61"/>
        <v>227685.06999999998</v>
      </c>
      <c r="O145" s="69">
        <f t="shared" si="61"/>
        <v>55962.27</v>
      </c>
      <c r="P145" s="69">
        <f t="shared" ref="P145:Q145" si="62">P124+P127+P130+P133+P136+P139</f>
        <v>0</v>
      </c>
      <c r="Q145" s="69">
        <f t="shared" si="62"/>
        <v>0</v>
      </c>
      <c r="R145" s="207"/>
    </row>
    <row r="146" spans="1:19" ht="60" customHeight="1" x14ac:dyDescent="0.25">
      <c r="A146" s="222"/>
      <c r="B146" s="223"/>
      <c r="C146" s="223"/>
      <c r="D146" s="223"/>
      <c r="E146" s="223"/>
      <c r="F146" s="223"/>
      <c r="G146" s="223"/>
      <c r="H146" s="223"/>
      <c r="I146" s="224"/>
      <c r="J146" s="67" t="s">
        <v>11</v>
      </c>
      <c r="K146" s="69">
        <f t="shared" si="61"/>
        <v>390739.25999999995</v>
      </c>
      <c r="L146" s="69">
        <f t="shared" si="61"/>
        <v>96423.78</v>
      </c>
      <c r="M146" s="69">
        <f t="shared" si="61"/>
        <v>120712.2</v>
      </c>
      <c r="N146" s="69">
        <f t="shared" si="61"/>
        <v>139594.05000000002</v>
      </c>
      <c r="O146" s="69">
        <f t="shared" ref="O146:Q146" si="63">O125+O128+O131+O134+O137+O140</f>
        <v>34009.230000000003</v>
      </c>
      <c r="P146" s="69">
        <f t="shared" si="63"/>
        <v>0</v>
      </c>
      <c r="Q146" s="69">
        <f t="shared" si="63"/>
        <v>0</v>
      </c>
      <c r="R146" s="208"/>
    </row>
    <row r="147" spans="1:19" ht="23.25" customHeight="1" x14ac:dyDescent="0.3">
      <c r="A147" s="228" t="s">
        <v>108</v>
      </c>
      <c r="B147" s="228"/>
      <c r="C147" s="228"/>
      <c r="D147" s="228"/>
      <c r="E147" s="228"/>
      <c r="F147" s="228"/>
      <c r="G147" s="228"/>
      <c r="H147" s="228"/>
      <c r="I147" s="228"/>
      <c r="J147" s="228"/>
      <c r="K147" s="228"/>
      <c r="L147" s="228"/>
      <c r="M147" s="228"/>
      <c r="N147" s="228"/>
      <c r="O147" s="228"/>
      <c r="P147" s="228"/>
      <c r="Q147" s="228"/>
      <c r="R147" s="228"/>
    </row>
    <row r="148" spans="1:19" ht="24.75" customHeight="1" x14ac:dyDescent="0.3">
      <c r="A148" s="229" t="s">
        <v>179</v>
      </c>
      <c r="B148" s="230"/>
      <c r="C148" s="230"/>
      <c r="D148" s="230"/>
      <c r="E148" s="230"/>
      <c r="F148" s="230"/>
      <c r="G148" s="230"/>
      <c r="H148" s="230"/>
      <c r="I148" s="230"/>
      <c r="J148" s="230"/>
      <c r="K148" s="230"/>
      <c r="L148" s="230"/>
      <c r="M148" s="230"/>
      <c r="N148" s="230"/>
      <c r="O148" s="230"/>
      <c r="P148" s="230"/>
      <c r="Q148" s="230"/>
      <c r="R148" s="231"/>
    </row>
    <row r="149" spans="1:19" ht="27.75" customHeight="1" x14ac:dyDescent="0.25">
      <c r="A149" s="205">
        <v>1</v>
      </c>
      <c r="B149" s="205" t="s">
        <v>488</v>
      </c>
      <c r="C149" s="205" t="s">
        <v>489</v>
      </c>
      <c r="D149" s="206" t="s">
        <v>490</v>
      </c>
      <c r="E149" s="206" t="s">
        <v>152</v>
      </c>
      <c r="F149" s="206" t="s">
        <v>494</v>
      </c>
      <c r="G149" s="210">
        <v>46174</v>
      </c>
      <c r="H149" s="226">
        <v>294153.03000000003</v>
      </c>
      <c r="I149" s="71">
        <f>I150+I151</f>
        <v>172219.20973</v>
      </c>
      <c r="J149" s="67" t="s">
        <v>14</v>
      </c>
      <c r="K149" s="71">
        <f t="shared" ref="K149:K151" si="64">L149+M149+N149+O149+P149</f>
        <v>53710.009999999995</v>
      </c>
      <c r="L149" s="71">
        <f t="shared" ref="L149:O149" si="65">L150+L151</f>
        <v>53710.009999999995</v>
      </c>
      <c r="M149" s="71">
        <f t="shared" si="65"/>
        <v>0</v>
      </c>
      <c r="N149" s="71">
        <f t="shared" si="65"/>
        <v>0</v>
      </c>
      <c r="O149" s="71">
        <f t="shared" si="65"/>
        <v>0</v>
      </c>
      <c r="P149" s="71">
        <f>P150+P151</f>
        <v>0</v>
      </c>
      <c r="Q149" s="71">
        <f>Q150+Q151</f>
        <v>0</v>
      </c>
      <c r="R149" s="205" t="s">
        <v>128</v>
      </c>
    </row>
    <row r="150" spans="1:19" ht="39" customHeight="1" x14ac:dyDescent="0.25">
      <c r="A150" s="205"/>
      <c r="B150" s="205"/>
      <c r="C150" s="205"/>
      <c r="D150" s="207"/>
      <c r="E150" s="207"/>
      <c r="F150" s="207"/>
      <c r="G150" s="207"/>
      <c r="H150" s="226"/>
      <c r="I150" s="71">
        <f>33445.8+71952.34304</f>
        <v>105398.14304000001</v>
      </c>
      <c r="J150" s="67" t="s">
        <v>142</v>
      </c>
      <c r="K150" s="71">
        <f t="shared" si="64"/>
        <v>32870.53</v>
      </c>
      <c r="L150" s="71">
        <v>32870.53</v>
      </c>
      <c r="M150" s="71">
        <v>0</v>
      </c>
      <c r="N150" s="71">
        <v>0</v>
      </c>
      <c r="O150" s="71">
        <v>0</v>
      </c>
      <c r="P150" s="71">
        <v>0</v>
      </c>
      <c r="Q150" s="78">
        <v>0</v>
      </c>
      <c r="R150" s="205"/>
      <c r="S150" s="79"/>
    </row>
    <row r="151" spans="1:19" ht="63.75" customHeight="1" x14ac:dyDescent="0.35">
      <c r="A151" s="205"/>
      <c r="B151" s="205"/>
      <c r="C151" s="205"/>
      <c r="D151" s="208"/>
      <c r="E151" s="208"/>
      <c r="F151" s="208"/>
      <c r="G151" s="208"/>
      <c r="H151" s="226"/>
      <c r="I151" s="71">
        <f>21204.2+45616.86669</f>
        <v>66821.066690000007</v>
      </c>
      <c r="J151" s="67" t="s">
        <v>18</v>
      </c>
      <c r="K151" s="71">
        <f t="shared" si="64"/>
        <v>20839.48</v>
      </c>
      <c r="L151" s="71">
        <v>20839.48</v>
      </c>
      <c r="M151" s="71">
        <v>0</v>
      </c>
      <c r="N151" s="71">
        <v>0</v>
      </c>
      <c r="O151" s="71">
        <v>0</v>
      </c>
      <c r="P151" s="71">
        <v>0</v>
      </c>
      <c r="Q151" s="78">
        <v>0</v>
      </c>
      <c r="R151" s="205"/>
      <c r="S151" s="80"/>
    </row>
    <row r="152" spans="1:19" ht="41.25" customHeight="1" x14ac:dyDescent="0.25">
      <c r="A152" s="205">
        <v>2</v>
      </c>
      <c r="B152" s="205" t="s">
        <v>491</v>
      </c>
      <c r="C152" s="205" t="s">
        <v>492</v>
      </c>
      <c r="D152" s="206" t="s">
        <v>493</v>
      </c>
      <c r="E152" s="206" t="s">
        <v>156</v>
      </c>
      <c r="F152" s="206" t="s">
        <v>495</v>
      </c>
      <c r="G152" s="210">
        <v>46174</v>
      </c>
      <c r="H152" s="226">
        <v>105274.4</v>
      </c>
      <c r="I152" s="71">
        <f>I153+I154</f>
        <v>72448.934309999997</v>
      </c>
      <c r="J152" s="67" t="s">
        <v>14</v>
      </c>
      <c r="K152" s="71">
        <f t="shared" ref="K152:K154" si="66">L152+M152+N152+O152+P152</f>
        <v>11485.88</v>
      </c>
      <c r="L152" s="71">
        <f t="shared" ref="L152:O152" si="67">L153+L154</f>
        <v>11485.88</v>
      </c>
      <c r="M152" s="71">
        <f t="shared" si="67"/>
        <v>0</v>
      </c>
      <c r="N152" s="71">
        <f t="shared" si="67"/>
        <v>0</v>
      </c>
      <c r="O152" s="71">
        <f t="shared" si="67"/>
        <v>0</v>
      </c>
      <c r="P152" s="71">
        <f>P153+P154</f>
        <v>0</v>
      </c>
      <c r="Q152" s="71">
        <f>Q153+Q154</f>
        <v>0</v>
      </c>
      <c r="R152" s="205" t="s">
        <v>128</v>
      </c>
    </row>
    <row r="153" spans="1:19" ht="48" customHeight="1" x14ac:dyDescent="0.25">
      <c r="A153" s="205"/>
      <c r="B153" s="205"/>
      <c r="C153" s="205"/>
      <c r="D153" s="207"/>
      <c r="E153" s="207"/>
      <c r="F153" s="207"/>
      <c r="G153" s="207"/>
      <c r="H153" s="226"/>
      <c r="I153" s="71">
        <f>18819+26020.1372</f>
        <v>44839.137199999997</v>
      </c>
      <c r="J153" s="67" t="s">
        <v>142</v>
      </c>
      <c r="K153" s="71">
        <f t="shared" si="66"/>
        <v>7167.19</v>
      </c>
      <c r="L153" s="71">
        <v>7167.19</v>
      </c>
      <c r="M153" s="71">
        <v>0</v>
      </c>
      <c r="N153" s="71">
        <v>0</v>
      </c>
      <c r="O153" s="71">
        <v>0</v>
      </c>
      <c r="P153" s="71">
        <v>0</v>
      </c>
      <c r="Q153" s="78">
        <v>0</v>
      </c>
      <c r="R153" s="205"/>
      <c r="S153" s="79"/>
    </row>
    <row r="154" spans="1:19" ht="66.75" customHeight="1" x14ac:dyDescent="0.35">
      <c r="A154" s="205"/>
      <c r="B154" s="205"/>
      <c r="C154" s="205"/>
      <c r="D154" s="208"/>
      <c r="E154" s="208"/>
      <c r="F154" s="208"/>
      <c r="G154" s="208"/>
      <c r="H154" s="226"/>
      <c r="I154" s="71">
        <f>11931+15678.79711</f>
        <v>27609.79711</v>
      </c>
      <c r="J154" s="67" t="s">
        <v>18</v>
      </c>
      <c r="K154" s="71">
        <f t="shared" si="66"/>
        <v>4318.6899999999996</v>
      </c>
      <c r="L154" s="71">
        <v>4318.6899999999996</v>
      </c>
      <c r="M154" s="71">
        <v>0</v>
      </c>
      <c r="N154" s="71">
        <v>0</v>
      </c>
      <c r="O154" s="71">
        <v>0</v>
      </c>
      <c r="P154" s="71">
        <v>0</v>
      </c>
      <c r="Q154" s="78">
        <v>0</v>
      </c>
      <c r="R154" s="205"/>
      <c r="S154" s="80"/>
    </row>
    <row r="155" spans="1:19" ht="27.75" customHeight="1" x14ac:dyDescent="0.25">
      <c r="A155" s="216" t="s">
        <v>175</v>
      </c>
      <c r="B155" s="217"/>
      <c r="C155" s="217"/>
      <c r="D155" s="217"/>
      <c r="E155" s="217"/>
      <c r="F155" s="217"/>
      <c r="G155" s="217"/>
      <c r="H155" s="217"/>
      <c r="I155" s="218"/>
      <c r="J155" s="67" t="s">
        <v>8</v>
      </c>
      <c r="K155" s="69">
        <f>K149+K152</f>
        <v>65195.889999999992</v>
      </c>
      <c r="L155" s="69">
        <f>L149+L152</f>
        <v>65195.889999999992</v>
      </c>
      <c r="M155" s="69">
        <f t="shared" ref="M155:Q155" si="68">M149</f>
        <v>0</v>
      </c>
      <c r="N155" s="69">
        <f t="shared" si="68"/>
        <v>0</v>
      </c>
      <c r="O155" s="69">
        <f t="shared" si="68"/>
        <v>0</v>
      </c>
      <c r="P155" s="69">
        <f t="shared" si="68"/>
        <v>0</v>
      </c>
      <c r="Q155" s="69">
        <f t="shared" si="68"/>
        <v>0</v>
      </c>
      <c r="R155" s="206"/>
    </row>
    <row r="156" spans="1:19" ht="40.5" customHeight="1" x14ac:dyDescent="0.25">
      <c r="A156" s="219"/>
      <c r="B156" s="220"/>
      <c r="C156" s="220"/>
      <c r="D156" s="220"/>
      <c r="E156" s="220"/>
      <c r="F156" s="220"/>
      <c r="G156" s="220"/>
      <c r="H156" s="220"/>
      <c r="I156" s="221"/>
      <c r="J156" s="67" t="s">
        <v>10</v>
      </c>
      <c r="K156" s="69">
        <f t="shared" ref="K156:K157" si="69">K150+K153</f>
        <v>40037.72</v>
      </c>
      <c r="L156" s="69">
        <f t="shared" ref="L156:L157" si="70">L150+L153</f>
        <v>40037.72</v>
      </c>
      <c r="M156" s="69">
        <f t="shared" ref="M156:Q156" si="71">M150</f>
        <v>0</v>
      </c>
      <c r="N156" s="69">
        <f t="shared" si="71"/>
        <v>0</v>
      </c>
      <c r="O156" s="69">
        <f t="shared" si="71"/>
        <v>0</v>
      </c>
      <c r="P156" s="69">
        <f t="shared" si="71"/>
        <v>0</v>
      </c>
      <c r="Q156" s="69">
        <f t="shared" si="71"/>
        <v>0</v>
      </c>
      <c r="R156" s="207"/>
    </row>
    <row r="157" spans="1:19" ht="60" customHeight="1" x14ac:dyDescent="0.25">
      <c r="A157" s="222"/>
      <c r="B157" s="223"/>
      <c r="C157" s="223"/>
      <c r="D157" s="223"/>
      <c r="E157" s="223"/>
      <c r="F157" s="223"/>
      <c r="G157" s="223"/>
      <c r="H157" s="223"/>
      <c r="I157" s="224"/>
      <c r="J157" s="67" t="s">
        <v>11</v>
      </c>
      <c r="K157" s="69">
        <f t="shared" si="69"/>
        <v>25158.17</v>
      </c>
      <c r="L157" s="69">
        <f t="shared" si="70"/>
        <v>25158.17</v>
      </c>
      <c r="M157" s="69">
        <f t="shared" ref="M157:Q157" si="72">M151</f>
        <v>0</v>
      </c>
      <c r="N157" s="69">
        <f t="shared" si="72"/>
        <v>0</v>
      </c>
      <c r="O157" s="69">
        <f t="shared" si="72"/>
        <v>0</v>
      </c>
      <c r="P157" s="69">
        <f t="shared" si="72"/>
        <v>0</v>
      </c>
      <c r="Q157" s="69">
        <f t="shared" si="72"/>
        <v>0</v>
      </c>
      <c r="R157" s="208"/>
    </row>
    <row r="158" spans="1:19" ht="24.75" customHeight="1" x14ac:dyDescent="0.3">
      <c r="A158" s="229" t="s">
        <v>237</v>
      </c>
      <c r="B158" s="230"/>
      <c r="C158" s="230"/>
      <c r="D158" s="230"/>
      <c r="E158" s="230"/>
      <c r="F158" s="230"/>
      <c r="G158" s="230"/>
      <c r="H158" s="230"/>
      <c r="I158" s="230"/>
      <c r="J158" s="230"/>
      <c r="K158" s="230"/>
      <c r="L158" s="230"/>
      <c r="M158" s="230"/>
      <c r="N158" s="230"/>
      <c r="O158" s="230"/>
      <c r="P158" s="230"/>
      <c r="Q158" s="230"/>
      <c r="R158" s="231"/>
    </row>
    <row r="159" spans="1:19" ht="27.75" customHeight="1" x14ac:dyDescent="0.25">
      <c r="A159" s="205">
        <v>1</v>
      </c>
      <c r="B159" s="205" t="s">
        <v>479</v>
      </c>
      <c r="C159" s="205" t="s">
        <v>480</v>
      </c>
      <c r="D159" s="206" t="s">
        <v>481</v>
      </c>
      <c r="E159" s="206" t="s">
        <v>156</v>
      </c>
      <c r="F159" s="206" t="s">
        <v>557</v>
      </c>
      <c r="G159" s="210">
        <v>46310</v>
      </c>
      <c r="H159" s="226">
        <v>0</v>
      </c>
      <c r="I159" s="78">
        <v>0</v>
      </c>
      <c r="J159" s="67" t="s">
        <v>14</v>
      </c>
      <c r="K159" s="71">
        <f t="shared" ref="K159:K161" si="73">L159+M159+N159+O159+P159</f>
        <v>0</v>
      </c>
      <c r="L159" s="71">
        <f t="shared" ref="L159:O159" si="74">L160+L161</f>
        <v>0</v>
      </c>
      <c r="M159" s="71">
        <f t="shared" si="74"/>
        <v>0</v>
      </c>
      <c r="N159" s="71">
        <f t="shared" si="74"/>
        <v>0</v>
      </c>
      <c r="O159" s="71">
        <f t="shared" si="74"/>
        <v>0</v>
      </c>
      <c r="P159" s="71">
        <f>P160+P161</f>
        <v>0</v>
      </c>
      <c r="Q159" s="71">
        <f>Q160+Q161</f>
        <v>0</v>
      </c>
      <c r="R159" s="205" t="s">
        <v>128</v>
      </c>
    </row>
    <row r="160" spans="1:19" ht="39" customHeight="1" x14ac:dyDescent="0.25">
      <c r="A160" s="205"/>
      <c r="B160" s="205"/>
      <c r="C160" s="205"/>
      <c r="D160" s="207"/>
      <c r="E160" s="207"/>
      <c r="F160" s="207"/>
      <c r="G160" s="207"/>
      <c r="H160" s="226"/>
      <c r="I160" s="78">
        <v>0</v>
      </c>
      <c r="J160" s="67" t="s">
        <v>142</v>
      </c>
      <c r="K160" s="71">
        <f t="shared" si="73"/>
        <v>0</v>
      </c>
      <c r="L160" s="71">
        <v>0</v>
      </c>
      <c r="M160" s="71">
        <v>0</v>
      </c>
      <c r="N160" s="71">
        <v>0</v>
      </c>
      <c r="O160" s="71">
        <v>0</v>
      </c>
      <c r="P160" s="71">
        <v>0</v>
      </c>
      <c r="Q160" s="78">
        <v>0</v>
      </c>
      <c r="R160" s="205"/>
      <c r="S160" s="79"/>
    </row>
    <row r="161" spans="1:19" ht="63.75" customHeight="1" x14ac:dyDescent="0.35">
      <c r="A161" s="205"/>
      <c r="B161" s="205"/>
      <c r="C161" s="205"/>
      <c r="D161" s="208"/>
      <c r="E161" s="208"/>
      <c r="F161" s="208"/>
      <c r="G161" s="208"/>
      <c r="H161" s="226"/>
      <c r="I161" s="78">
        <v>0</v>
      </c>
      <c r="J161" s="67" t="s">
        <v>18</v>
      </c>
      <c r="K161" s="71">
        <f t="shared" si="73"/>
        <v>0</v>
      </c>
      <c r="L161" s="71">
        <v>0</v>
      </c>
      <c r="M161" s="71">
        <v>0</v>
      </c>
      <c r="N161" s="71">
        <v>0</v>
      </c>
      <c r="O161" s="71">
        <v>0</v>
      </c>
      <c r="P161" s="71">
        <v>0</v>
      </c>
      <c r="Q161" s="78">
        <v>0</v>
      </c>
      <c r="R161" s="205"/>
      <c r="S161" s="80"/>
    </row>
    <row r="162" spans="1:19" ht="27.75" customHeight="1" x14ac:dyDescent="0.25">
      <c r="A162" s="213" t="s">
        <v>478</v>
      </c>
      <c r="B162" s="213"/>
      <c r="C162" s="213"/>
      <c r="D162" s="213"/>
      <c r="E162" s="213"/>
      <c r="F162" s="213"/>
      <c r="G162" s="213"/>
      <c r="H162" s="213"/>
      <c r="I162" s="213"/>
      <c r="J162" s="67" t="s">
        <v>8</v>
      </c>
      <c r="K162" s="69">
        <f>K159</f>
        <v>0</v>
      </c>
      <c r="L162" s="69">
        <f t="shared" ref="L162:Q162" si="75">L159</f>
        <v>0</v>
      </c>
      <c r="M162" s="69">
        <f t="shared" si="75"/>
        <v>0</v>
      </c>
      <c r="N162" s="69">
        <f t="shared" si="75"/>
        <v>0</v>
      </c>
      <c r="O162" s="69">
        <f t="shared" si="75"/>
        <v>0</v>
      </c>
      <c r="P162" s="69">
        <f t="shared" si="75"/>
        <v>0</v>
      </c>
      <c r="Q162" s="69">
        <f t="shared" si="75"/>
        <v>0</v>
      </c>
      <c r="R162" s="205"/>
    </row>
    <row r="163" spans="1:19" ht="40.5" customHeight="1" x14ac:dyDescent="0.25">
      <c r="A163" s="213"/>
      <c r="B163" s="213"/>
      <c r="C163" s="213"/>
      <c r="D163" s="213"/>
      <c r="E163" s="213"/>
      <c r="F163" s="213"/>
      <c r="G163" s="213"/>
      <c r="H163" s="213"/>
      <c r="I163" s="213"/>
      <c r="J163" s="67" t="s">
        <v>10</v>
      </c>
      <c r="K163" s="69">
        <f t="shared" ref="K163:Q164" si="76">K160</f>
        <v>0</v>
      </c>
      <c r="L163" s="69">
        <f t="shared" si="76"/>
        <v>0</v>
      </c>
      <c r="M163" s="69">
        <f t="shared" si="76"/>
        <v>0</v>
      </c>
      <c r="N163" s="69">
        <f t="shared" si="76"/>
        <v>0</v>
      </c>
      <c r="O163" s="69">
        <f t="shared" si="76"/>
        <v>0</v>
      </c>
      <c r="P163" s="69">
        <f t="shared" si="76"/>
        <v>0</v>
      </c>
      <c r="Q163" s="69">
        <f t="shared" si="76"/>
        <v>0</v>
      </c>
      <c r="R163" s="205"/>
    </row>
    <row r="164" spans="1:19" ht="60" customHeight="1" x14ac:dyDescent="0.25">
      <c r="A164" s="213"/>
      <c r="B164" s="213"/>
      <c r="C164" s="213"/>
      <c r="D164" s="213"/>
      <c r="E164" s="213"/>
      <c r="F164" s="213"/>
      <c r="G164" s="213"/>
      <c r="H164" s="213"/>
      <c r="I164" s="213"/>
      <c r="J164" s="67" t="s">
        <v>11</v>
      </c>
      <c r="K164" s="69">
        <f t="shared" si="76"/>
        <v>0</v>
      </c>
      <c r="L164" s="69">
        <f t="shared" si="76"/>
        <v>0</v>
      </c>
      <c r="M164" s="69">
        <f t="shared" si="76"/>
        <v>0</v>
      </c>
      <c r="N164" s="69">
        <f t="shared" si="76"/>
        <v>0</v>
      </c>
      <c r="O164" s="69">
        <f t="shared" si="76"/>
        <v>0</v>
      </c>
      <c r="P164" s="69">
        <f t="shared" si="76"/>
        <v>0</v>
      </c>
      <c r="Q164" s="69">
        <f t="shared" si="76"/>
        <v>0</v>
      </c>
      <c r="R164" s="205"/>
    </row>
    <row r="165" spans="1:19" ht="24.75" customHeight="1" x14ac:dyDescent="0.3">
      <c r="A165" s="228" t="s">
        <v>333</v>
      </c>
      <c r="B165" s="228"/>
      <c r="C165" s="228"/>
      <c r="D165" s="228"/>
      <c r="E165" s="228"/>
      <c r="F165" s="228"/>
      <c r="G165" s="228"/>
      <c r="H165" s="228"/>
      <c r="I165" s="228"/>
      <c r="J165" s="228"/>
      <c r="K165" s="228"/>
      <c r="L165" s="228"/>
      <c r="M165" s="228"/>
      <c r="N165" s="228"/>
      <c r="O165" s="228"/>
      <c r="P165" s="228"/>
      <c r="Q165" s="228"/>
      <c r="R165" s="228"/>
    </row>
    <row r="166" spans="1:19" ht="27.75" customHeight="1" x14ac:dyDescent="0.25">
      <c r="A166" s="205">
        <v>1</v>
      </c>
      <c r="B166" s="205" t="s">
        <v>239</v>
      </c>
      <c r="C166" s="205" t="s">
        <v>243</v>
      </c>
      <c r="D166" s="206" t="s">
        <v>240</v>
      </c>
      <c r="E166" s="206" t="s">
        <v>152</v>
      </c>
      <c r="F166" s="206" t="s">
        <v>509</v>
      </c>
      <c r="G166" s="210">
        <v>46675</v>
      </c>
      <c r="H166" s="227">
        <v>265801.64</v>
      </c>
      <c r="I166" s="71">
        <f>I167+I168</f>
        <v>78943.087079999998</v>
      </c>
      <c r="J166" s="67" t="s">
        <v>14</v>
      </c>
      <c r="K166" s="113">
        <f t="shared" ref="K166:K177" si="77">L166+M166+N166+O166+P166</f>
        <v>186858.54</v>
      </c>
      <c r="L166" s="113">
        <f t="shared" ref="L166" si="78">L167+L168</f>
        <v>67247.790000000008</v>
      </c>
      <c r="M166" s="113">
        <f t="shared" ref="M166:O166" si="79">M167+M168</f>
        <v>119610.75</v>
      </c>
      <c r="N166" s="71">
        <f t="shared" si="79"/>
        <v>0</v>
      </c>
      <c r="O166" s="71">
        <f t="shared" si="79"/>
        <v>0</v>
      </c>
      <c r="P166" s="71">
        <f>P167+P168</f>
        <v>0</v>
      </c>
      <c r="Q166" s="71">
        <f>Q167+Q168</f>
        <v>0</v>
      </c>
      <c r="R166" s="205" t="s">
        <v>128</v>
      </c>
    </row>
    <row r="167" spans="1:19" ht="39" customHeight="1" x14ac:dyDescent="0.25">
      <c r="A167" s="205"/>
      <c r="B167" s="205"/>
      <c r="C167" s="205"/>
      <c r="D167" s="207"/>
      <c r="E167" s="207"/>
      <c r="F167" s="207"/>
      <c r="G167" s="207"/>
      <c r="H167" s="227"/>
      <c r="I167" s="71">
        <v>47911.273860000001</v>
      </c>
      <c r="J167" s="67" t="s">
        <v>142</v>
      </c>
      <c r="K167" s="113">
        <f t="shared" si="77"/>
        <v>115450.4</v>
      </c>
      <c r="L167" s="113">
        <v>41351.54</v>
      </c>
      <c r="M167" s="113">
        <v>74098.86</v>
      </c>
      <c r="N167" s="71">
        <v>0</v>
      </c>
      <c r="O167" s="71">
        <v>0</v>
      </c>
      <c r="P167" s="71">
        <v>0</v>
      </c>
      <c r="Q167" s="78">
        <v>0</v>
      </c>
      <c r="R167" s="205"/>
      <c r="S167" s="79"/>
    </row>
    <row r="168" spans="1:19" ht="63.75" customHeight="1" x14ac:dyDescent="0.35">
      <c r="A168" s="205"/>
      <c r="B168" s="205"/>
      <c r="C168" s="205"/>
      <c r="D168" s="208"/>
      <c r="E168" s="208"/>
      <c r="F168" s="208"/>
      <c r="G168" s="208"/>
      <c r="H168" s="227"/>
      <c r="I168" s="71">
        <v>31031.81322</v>
      </c>
      <c r="J168" s="67" t="s">
        <v>18</v>
      </c>
      <c r="K168" s="113">
        <f t="shared" si="77"/>
        <v>71408.14</v>
      </c>
      <c r="L168" s="113">
        <v>25896.25</v>
      </c>
      <c r="M168" s="113">
        <v>45511.89</v>
      </c>
      <c r="N168" s="71">
        <v>0</v>
      </c>
      <c r="O168" s="71">
        <v>0</v>
      </c>
      <c r="P168" s="71">
        <v>0</v>
      </c>
      <c r="Q168" s="78">
        <v>0</v>
      </c>
      <c r="R168" s="205"/>
      <c r="S168" s="80"/>
    </row>
    <row r="169" spans="1:19" ht="27.75" customHeight="1" x14ac:dyDescent="0.35">
      <c r="A169" s="205">
        <v>2</v>
      </c>
      <c r="B169" s="205" t="s">
        <v>241</v>
      </c>
      <c r="C169" s="205" t="s">
        <v>252</v>
      </c>
      <c r="D169" s="205" t="s">
        <v>242</v>
      </c>
      <c r="E169" s="205" t="s">
        <v>152</v>
      </c>
      <c r="F169" s="206" t="s">
        <v>509</v>
      </c>
      <c r="G169" s="210">
        <v>46675</v>
      </c>
      <c r="H169" s="226">
        <v>56867.8</v>
      </c>
      <c r="I169" s="71">
        <f>I170+I171</f>
        <v>17060.34</v>
      </c>
      <c r="J169" s="67" t="s">
        <v>14</v>
      </c>
      <c r="K169" s="113">
        <f t="shared" si="77"/>
        <v>36807.46</v>
      </c>
      <c r="L169" s="113">
        <f>L170+L171</f>
        <v>0</v>
      </c>
      <c r="M169" s="113">
        <f t="shared" ref="M169" si="80">M170+M171</f>
        <v>36807.46</v>
      </c>
      <c r="N169" s="71">
        <f>N170+N171</f>
        <v>0</v>
      </c>
      <c r="O169" s="71">
        <f>O170+O171</f>
        <v>0</v>
      </c>
      <c r="P169" s="71">
        <f>P170+P171</f>
        <v>0</v>
      </c>
      <c r="Q169" s="71">
        <f>Q170+Q171</f>
        <v>0</v>
      </c>
      <c r="R169" s="205" t="s">
        <v>128</v>
      </c>
      <c r="S169" s="75"/>
    </row>
    <row r="170" spans="1:19" ht="54" customHeight="1" x14ac:dyDescent="0.25">
      <c r="A170" s="205"/>
      <c r="B170" s="205"/>
      <c r="C170" s="205"/>
      <c r="D170" s="205"/>
      <c r="E170" s="205"/>
      <c r="F170" s="207"/>
      <c r="G170" s="207"/>
      <c r="H170" s="226"/>
      <c r="I170" s="71">
        <v>10111.09</v>
      </c>
      <c r="J170" s="67" t="s">
        <v>142</v>
      </c>
      <c r="K170" s="113">
        <f t="shared" si="77"/>
        <v>24839.86</v>
      </c>
      <c r="L170" s="113">
        <v>0</v>
      </c>
      <c r="M170" s="113">
        <v>24839.86</v>
      </c>
      <c r="N170" s="71">
        <v>0</v>
      </c>
      <c r="O170" s="71">
        <v>0</v>
      </c>
      <c r="P170" s="71">
        <v>0</v>
      </c>
      <c r="Q170" s="78">
        <v>0</v>
      </c>
      <c r="R170" s="205"/>
      <c r="S170" s="79"/>
    </row>
    <row r="171" spans="1:19" ht="72" customHeight="1" x14ac:dyDescent="0.35">
      <c r="A171" s="205"/>
      <c r="B171" s="205"/>
      <c r="C171" s="205"/>
      <c r="D171" s="205"/>
      <c r="E171" s="205"/>
      <c r="F171" s="208"/>
      <c r="G171" s="208"/>
      <c r="H171" s="226"/>
      <c r="I171" s="71">
        <v>6949.25</v>
      </c>
      <c r="J171" s="67" t="s">
        <v>18</v>
      </c>
      <c r="K171" s="113">
        <f t="shared" si="77"/>
        <v>11967.6</v>
      </c>
      <c r="L171" s="113">
        <v>0</v>
      </c>
      <c r="M171" s="113">
        <v>11967.6</v>
      </c>
      <c r="N171" s="71">
        <v>0</v>
      </c>
      <c r="O171" s="71">
        <v>0</v>
      </c>
      <c r="P171" s="71">
        <v>0</v>
      </c>
      <c r="Q171" s="78">
        <v>0</v>
      </c>
      <c r="R171" s="205"/>
      <c r="S171" s="80"/>
    </row>
    <row r="172" spans="1:19" ht="27.75" customHeight="1" x14ac:dyDescent="0.35">
      <c r="A172" s="205">
        <v>3</v>
      </c>
      <c r="B172" s="205" t="s">
        <v>244</v>
      </c>
      <c r="C172" s="205" t="s">
        <v>484</v>
      </c>
      <c r="D172" s="205" t="s">
        <v>245</v>
      </c>
      <c r="E172" s="205" t="s">
        <v>152</v>
      </c>
      <c r="F172" s="206" t="s">
        <v>509</v>
      </c>
      <c r="G172" s="210">
        <v>46675</v>
      </c>
      <c r="H172" s="226">
        <v>168477.34</v>
      </c>
      <c r="I172" s="71">
        <f>I173+I174</f>
        <v>50543.199999999997</v>
      </c>
      <c r="J172" s="67" t="s">
        <v>14</v>
      </c>
      <c r="K172" s="113">
        <f t="shared" si="77"/>
        <v>117934.13999999998</v>
      </c>
      <c r="L172" s="113">
        <f t="shared" ref="L172" si="81">L173+L174</f>
        <v>0</v>
      </c>
      <c r="M172" s="113">
        <f t="shared" ref="M172:O172" si="82">M173+M174</f>
        <v>117934.13999999998</v>
      </c>
      <c r="N172" s="71">
        <f t="shared" si="82"/>
        <v>0</v>
      </c>
      <c r="O172" s="71">
        <f t="shared" si="82"/>
        <v>0</v>
      </c>
      <c r="P172" s="71">
        <f>P173+P174</f>
        <v>0</v>
      </c>
      <c r="Q172" s="71">
        <f>Q173+Q174</f>
        <v>0</v>
      </c>
      <c r="R172" s="205" t="s">
        <v>128</v>
      </c>
      <c r="S172" s="75"/>
    </row>
    <row r="173" spans="1:19" ht="39" customHeight="1" x14ac:dyDescent="0.25">
      <c r="A173" s="205"/>
      <c r="B173" s="205"/>
      <c r="C173" s="205"/>
      <c r="D173" s="205"/>
      <c r="E173" s="205"/>
      <c r="F173" s="207"/>
      <c r="G173" s="207"/>
      <c r="H173" s="226"/>
      <c r="I173" s="71">
        <v>31538.959999999999</v>
      </c>
      <c r="J173" s="67" t="s">
        <v>142</v>
      </c>
      <c r="K173" s="113">
        <f t="shared" si="77"/>
        <v>73590.899999999994</v>
      </c>
      <c r="L173" s="113">
        <v>0</v>
      </c>
      <c r="M173" s="113">
        <v>73590.899999999994</v>
      </c>
      <c r="N173" s="71">
        <v>0</v>
      </c>
      <c r="O173" s="71">
        <v>0</v>
      </c>
      <c r="P173" s="71">
        <v>0</v>
      </c>
      <c r="Q173" s="78">
        <v>0</v>
      </c>
      <c r="R173" s="205"/>
      <c r="S173" s="79"/>
    </row>
    <row r="174" spans="1:19" ht="63.75" customHeight="1" x14ac:dyDescent="0.35">
      <c r="A174" s="205"/>
      <c r="B174" s="205"/>
      <c r="C174" s="205"/>
      <c r="D174" s="205"/>
      <c r="E174" s="205"/>
      <c r="F174" s="208"/>
      <c r="G174" s="208"/>
      <c r="H174" s="226"/>
      <c r="I174" s="71">
        <v>19004.240000000002</v>
      </c>
      <c r="J174" s="67" t="s">
        <v>18</v>
      </c>
      <c r="K174" s="113">
        <f t="shared" si="77"/>
        <v>44343.24</v>
      </c>
      <c r="L174" s="113">
        <v>0</v>
      </c>
      <c r="M174" s="113">
        <v>44343.24</v>
      </c>
      <c r="N174" s="71">
        <v>0</v>
      </c>
      <c r="O174" s="71">
        <v>0</v>
      </c>
      <c r="P174" s="71">
        <v>0</v>
      </c>
      <c r="Q174" s="78">
        <v>0</v>
      </c>
      <c r="R174" s="205"/>
      <c r="S174" s="80"/>
    </row>
    <row r="175" spans="1:19" ht="27.75" customHeight="1" x14ac:dyDescent="0.35">
      <c r="A175" s="205">
        <v>4</v>
      </c>
      <c r="B175" s="205" t="s">
        <v>272</v>
      </c>
      <c r="C175" s="205" t="s">
        <v>273</v>
      </c>
      <c r="D175" s="205" t="s">
        <v>274</v>
      </c>
      <c r="E175" s="206" t="s">
        <v>152</v>
      </c>
      <c r="F175" s="206" t="s">
        <v>509</v>
      </c>
      <c r="G175" s="210">
        <v>46675</v>
      </c>
      <c r="H175" s="226">
        <v>213123.89</v>
      </c>
      <c r="I175" s="71">
        <f>I176+I177</f>
        <v>10656.2</v>
      </c>
      <c r="J175" s="67" t="s">
        <v>14</v>
      </c>
      <c r="K175" s="113">
        <f t="shared" si="77"/>
        <v>202467.69</v>
      </c>
      <c r="L175" s="113">
        <f t="shared" ref="L175" si="83">L176+L177</f>
        <v>40134.199999999997</v>
      </c>
      <c r="M175" s="113">
        <f t="shared" ref="M175:O175" si="84">M176+M177</f>
        <v>162333.49</v>
      </c>
      <c r="N175" s="71">
        <f>N176+N177</f>
        <v>0</v>
      </c>
      <c r="O175" s="71">
        <f t="shared" si="84"/>
        <v>0</v>
      </c>
      <c r="P175" s="71">
        <f>P176+P177</f>
        <v>0</v>
      </c>
      <c r="Q175" s="71">
        <f>Q176+Q177</f>
        <v>0</v>
      </c>
      <c r="R175" s="205" t="s">
        <v>128</v>
      </c>
      <c r="S175" s="75"/>
    </row>
    <row r="176" spans="1:19" ht="39" customHeight="1" x14ac:dyDescent="0.25">
      <c r="A176" s="205"/>
      <c r="B176" s="205"/>
      <c r="C176" s="205"/>
      <c r="D176" s="205"/>
      <c r="E176" s="207"/>
      <c r="F176" s="207"/>
      <c r="G176" s="207"/>
      <c r="H176" s="226"/>
      <c r="I176" s="71">
        <v>4704.45</v>
      </c>
      <c r="J176" s="67" t="s">
        <v>142</v>
      </c>
      <c r="K176" s="113">
        <f t="shared" si="77"/>
        <v>126339.84</v>
      </c>
      <c r="L176" s="113">
        <v>25043.75</v>
      </c>
      <c r="M176" s="113">
        <v>101296.09</v>
      </c>
      <c r="N176" s="71">
        <v>0</v>
      </c>
      <c r="O176" s="71">
        <v>0</v>
      </c>
      <c r="P176" s="71">
        <v>0</v>
      </c>
      <c r="Q176" s="78">
        <v>0</v>
      </c>
      <c r="R176" s="205"/>
      <c r="S176" s="79"/>
    </row>
    <row r="177" spans="1:19" ht="63.75" customHeight="1" x14ac:dyDescent="0.35">
      <c r="A177" s="205"/>
      <c r="B177" s="205"/>
      <c r="C177" s="205"/>
      <c r="D177" s="205"/>
      <c r="E177" s="208"/>
      <c r="F177" s="208"/>
      <c r="G177" s="208"/>
      <c r="H177" s="226"/>
      <c r="I177" s="71">
        <v>5951.75</v>
      </c>
      <c r="J177" s="67" t="s">
        <v>18</v>
      </c>
      <c r="K177" s="113">
        <f t="shared" si="77"/>
        <v>76127.850000000006</v>
      </c>
      <c r="L177" s="113">
        <v>15090.45</v>
      </c>
      <c r="M177" s="113">
        <v>61037.4</v>
      </c>
      <c r="N177" s="71">
        <v>0</v>
      </c>
      <c r="O177" s="71">
        <v>0</v>
      </c>
      <c r="P177" s="71">
        <v>0</v>
      </c>
      <c r="Q177" s="78">
        <v>0</v>
      </c>
      <c r="R177" s="205"/>
      <c r="S177" s="80"/>
    </row>
    <row r="178" spans="1:19" ht="35.450000000000003" customHeight="1" x14ac:dyDescent="0.35">
      <c r="A178" s="205">
        <v>5</v>
      </c>
      <c r="B178" s="205" t="s">
        <v>391</v>
      </c>
      <c r="C178" s="205" t="s">
        <v>392</v>
      </c>
      <c r="D178" s="205" t="s">
        <v>393</v>
      </c>
      <c r="E178" s="206" t="s">
        <v>152</v>
      </c>
      <c r="F178" s="206" t="s">
        <v>356</v>
      </c>
      <c r="G178" s="210">
        <v>46310</v>
      </c>
      <c r="H178" s="226">
        <v>136827.25</v>
      </c>
      <c r="I178" s="71">
        <f>I179+I180</f>
        <v>21457.681410000001</v>
      </c>
      <c r="J178" s="67" t="s">
        <v>14</v>
      </c>
      <c r="K178" s="71">
        <f t="shared" ref="K178:K180" si="85">L178+M178+N178+O178+P178</f>
        <v>115369.55</v>
      </c>
      <c r="L178" s="71">
        <f t="shared" ref="L178:M178" si="86">L179+L180</f>
        <v>115369.55</v>
      </c>
      <c r="M178" s="71">
        <f t="shared" si="86"/>
        <v>0</v>
      </c>
      <c r="N178" s="71">
        <f>N179+N180</f>
        <v>0</v>
      </c>
      <c r="O178" s="71">
        <f t="shared" ref="O178" si="87">O179+O180</f>
        <v>0</v>
      </c>
      <c r="P178" s="71">
        <f>P179+P180</f>
        <v>0</v>
      </c>
      <c r="Q178" s="71">
        <f>Q179+Q180</f>
        <v>0</v>
      </c>
      <c r="R178" s="205" t="s">
        <v>128</v>
      </c>
      <c r="S178" s="75"/>
    </row>
    <row r="179" spans="1:19" ht="42" customHeight="1" x14ac:dyDescent="0.25">
      <c r="A179" s="205"/>
      <c r="B179" s="205"/>
      <c r="C179" s="205"/>
      <c r="D179" s="205"/>
      <c r="E179" s="207"/>
      <c r="F179" s="207"/>
      <c r="G179" s="207"/>
      <c r="H179" s="226"/>
      <c r="I179" s="71">
        <v>13187.89133</v>
      </c>
      <c r="J179" s="67" t="s">
        <v>142</v>
      </c>
      <c r="K179" s="71">
        <f t="shared" si="85"/>
        <v>70906.13</v>
      </c>
      <c r="L179" s="71">
        <v>70906.13</v>
      </c>
      <c r="M179" s="71">
        <v>0</v>
      </c>
      <c r="N179" s="71">
        <v>0</v>
      </c>
      <c r="O179" s="71">
        <v>0</v>
      </c>
      <c r="P179" s="71">
        <v>0</v>
      </c>
      <c r="Q179" s="78">
        <v>0</v>
      </c>
      <c r="R179" s="205"/>
      <c r="S179" s="79"/>
    </row>
    <row r="180" spans="1:19" ht="74.45" customHeight="1" x14ac:dyDescent="0.35">
      <c r="A180" s="205"/>
      <c r="B180" s="205"/>
      <c r="C180" s="205"/>
      <c r="D180" s="205"/>
      <c r="E180" s="208"/>
      <c r="F180" s="208"/>
      <c r="G180" s="208"/>
      <c r="H180" s="226"/>
      <c r="I180" s="71">
        <v>8269.7900800000007</v>
      </c>
      <c r="J180" s="67" t="s">
        <v>18</v>
      </c>
      <c r="K180" s="71">
        <f t="shared" si="85"/>
        <v>44463.42</v>
      </c>
      <c r="L180" s="71">
        <v>44463.42</v>
      </c>
      <c r="M180" s="71">
        <v>0</v>
      </c>
      <c r="N180" s="71">
        <v>0</v>
      </c>
      <c r="O180" s="71">
        <v>0</v>
      </c>
      <c r="P180" s="71">
        <v>0</v>
      </c>
      <c r="Q180" s="78">
        <v>0</v>
      </c>
      <c r="R180" s="205"/>
      <c r="S180" s="80"/>
    </row>
    <row r="181" spans="1:19" ht="27.75" customHeight="1" x14ac:dyDescent="0.35">
      <c r="A181" s="205">
        <v>6</v>
      </c>
      <c r="B181" s="205" t="s">
        <v>397</v>
      </c>
      <c r="C181" s="205" t="s">
        <v>398</v>
      </c>
      <c r="D181" s="205" t="s">
        <v>399</v>
      </c>
      <c r="E181" s="206" t="s">
        <v>152</v>
      </c>
      <c r="F181" s="206" t="s">
        <v>356</v>
      </c>
      <c r="G181" s="210">
        <v>46310</v>
      </c>
      <c r="H181" s="226">
        <v>99366.63</v>
      </c>
      <c r="I181" s="71">
        <f>I182+I183</f>
        <v>27000</v>
      </c>
      <c r="J181" s="67" t="s">
        <v>14</v>
      </c>
      <c r="K181" s="71">
        <f t="shared" ref="K181:K183" si="88">L181+M181+N181+O181+P181</f>
        <v>72366.63</v>
      </c>
      <c r="L181" s="71">
        <f t="shared" ref="L181:M181" si="89">L182+L183</f>
        <v>72366.63</v>
      </c>
      <c r="M181" s="71">
        <f t="shared" si="89"/>
        <v>0</v>
      </c>
      <c r="N181" s="71">
        <f>N182+N183</f>
        <v>0</v>
      </c>
      <c r="O181" s="71">
        <f t="shared" ref="O181" si="90">O182+O183</f>
        <v>0</v>
      </c>
      <c r="P181" s="71">
        <f>P182+P183</f>
        <v>0</v>
      </c>
      <c r="Q181" s="71">
        <f>Q182+Q183</f>
        <v>0</v>
      </c>
      <c r="R181" s="205" t="s">
        <v>128</v>
      </c>
      <c r="S181" s="75"/>
    </row>
    <row r="182" spans="1:19" ht="39" customHeight="1" x14ac:dyDescent="0.25">
      <c r="A182" s="205"/>
      <c r="B182" s="205"/>
      <c r="C182" s="205"/>
      <c r="D182" s="205"/>
      <c r="E182" s="207"/>
      <c r="F182" s="207"/>
      <c r="G182" s="207"/>
      <c r="H182" s="226"/>
      <c r="I182" s="71">
        <v>16594.2</v>
      </c>
      <c r="J182" s="67" t="s">
        <v>142</v>
      </c>
      <c r="K182" s="71">
        <f t="shared" si="88"/>
        <v>44476.53</v>
      </c>
      <c r="L182" s="71">
        <v>44476.53</v>
      </c>
      <c r="M182" s="71">
        <v>0</v>
      </c>
      <c r="N182" s="71">
        <v>0</v>
      </c>
      <c r="O182" s="71">
        <v>0</v>
      </c>
      <c r="P182" s="71">
        <v>0</v>
      </c>
      <c r="Q182" s="78">
        <v>0</v>
      </c>
      <c r="R182" s="205"/>
      <c r="S182" s="79"/>
    </row>
    <row r="183" spans="1:19" ht="63.75" customHeight="1" x14ac:dyDescent="0.35">
      <c r="A183" s="205"/>
      <c r="B183" s="205"/>
      <c r="C183" s="205"/>
      <c r="D183" s="205"/>
      <c r="E183" s="208"/>
      <c r="F183" s="208"/>
      <c r="G183" s="208"/>
      <c r="H183" s="226"/>
      <c r="I183" s="71">
        <v>10405.799999999999</v>
      </c>
      <c r="J183" s="67" t="s">
        <v>18</v>
      </c>
      <c r="K183" s="71">
        <f t="shared" si="88"/>
        <v>27890.1</v>
      </c>
      <c r="L183" s="71">
        <v>27890.1</v>
      </c>
      <c r="M183" s="71">
        <v>0</v>
      </c>
      <c r="N183" s="71">
        <v>0</v>
      </c>
      <c r="O183" s="71">
        <v>0</v>
      </c>
      <c r="P183" s="71">
        <v>0</v>
      </c>
      <c r="Q183" s="78">
        <v>0</v>
      </c>
      <c r="R183" s="205"/>
      <c r="S183" s="80"/>
    </row>
    <row r="184" spans="1:19" ht="27.75" customHeight="1" x14ac:dyDescent="0.35">
      <c r="A184" s="205">
        <v>7</v>
      </c>
      <c r="B184" s="205" t="s">
        <v>446</v>
      </c>
      <c r="C184" s="205" t="s">
        <v>447</v>
      </c>
      <c r="D184" s="205" t="s">
        <v>274</v>
      </c>
      <c r="E184" s="206" t="s">
        <v>152</v>
      </c>
      <c r="F184" s="206" t="s">
        <v>485</v>
      </c>
      <c r="G184" s="210">
        <v>46310</v>
      </c>
      <c r="H184" s="226">
        <v>54550.150000000009</v>
      </c>
      <c r="I184" s="71">
        <f>I185+I186</f>
        <v>16365.045</v>
      </c>
      <c r="J184" s="67" t="s">
        <v>14</v>
      </c>
      <c r="K184" s="71">
        <f t="shared" ref="K184:K186" si="91">L184+M184+N184+O184+P184</f>
        <v>38185.100000000006</v>
      </c>
      <c r="L184" s="71">
        <f t="shared" ref="L184:M184" si="92">L185+L186</f>
        <v>38185.100000000006</v>
      </c>
      <c r="M184" s="71">
        <f t="shared" si="92"/>
        <v>0</v>
      </c>
      <c r="N184" s="71">
        <f>N185+N186</f>
        <v>0</v>
      </c>
      <c r="O184" s="71">
        <f t="shared" ref="O184" si="93">O185+O186</f>
        <v>0</v>
      </c>
      <c r="P184" s="71">
        <f>P185+P186</f>
        <v>0</v>
      </c>
      <c r="Q184" s="71">
        <f>Q185+Q186</f>
        <v>0</v>
      </c>
      <c r="R184" s="205" t="s">
        <v>128</v>
      </c>
      <c r="S184" s="75"/>
    </row>
    <row r="185" spans="1:19" ht="39" customHeight="1" x14ac:dyDescent="0.25">
      <c r="A185" s="205"/>
      <c r="B185" s="205"/>
      <c r="C185" s="205"/>
      <c r="D185" s="205"/>
      <c r="E185" s="207"/>
      <c r="F185" s="207"/>
      <c r="G185" s="207"/>
      <c r="H185" s="226"/>
      <c r="I185" s="71">
        <v>10057.956</v>
      </c>
      <c r="J185" s="67" t="s">
        <v>142</v>
      </c>
      <c r="K185" s="71">
        <f t="shared" si="91"/>
        <v>23468.560000000001</v>
      </c>
      <c r="L185" s="71">
        <v>23468.560000000001</v>
      </c>
      <c r="M185" s="71">
        <v>0</v>
      </c>
      <c r="N185" s="71">
        <v>0</v>
      </c>
      <c r="O185" s="71">
        <v>0</v>
      </c>
      <c r="P185" s="71">
        <v>0</v>
      </c>
      <c r="Q185" s="78">
        <v>0</v>
      </c>
      <c r="R185" s="205"/>
      <c r="S185" s="79"/>
    </row>
    <row r="186" spans="1:19" ht="63.75" customHeight="1" x14ac:dyDescent="0.35">
      <c r="A186" s="205"/>
      <c r="B186" s="205"/>
      <c r="C186" s="205"/>
      <c r="D186" s="205"/>
      <c r="E186" s="208"/>
      <c r="F186" s="208"/>
      <c r="G186" s="208"/>
      <c r="H186" s="226"/>
      <c r="I186" s="71">
        <v>6307.0889999999999</v>
      </c>
      <c r="J186" s="67" t="s">
        <v>18</v>
      </c>
      <c r="K186" s="71">
        <f t="shared" si="91"/>
        <v>14716.54</v>
      </c>
      <c r="L186" s="71">
        <v>14716.54</v>
      </c>
      <c r="M186" s="71">
        <v>0</v>
      </c>
      <c r="N186" s="71">
        <v>0</v>
      </c>
      <c r="O186" s="71">
        <v>0</v>
      </c>
      <c r="P186" s="71">
        <v>0</v>
      </c>
      <c r="Q186" s="78">
        <v>0</v>
      </c>
      <c r="R186" s="205"/>
      <c r="S186" s="80"/>
    </row>
    <row r="187" spans="1:19" ht="35.25" customHeight="1" x14ac:dyDescent="0.35">
      <c r="A187" s="205">
        <v>8</v>
      </c>
      <c r="B187" s="205" t="s">
        <v>517</v>
      </c>
      <c r="C187" s="205" t="s">
        <v>392</v>
      </c>
      <c r="D187" s="205" t="s">
        <v>519</v>
      </c>
      <c r="E187" s="206" t="s">
        <v>152</v>
      </c>
      <c r="F187" s="206" t="s">
        <v>518</v>
      </c>
      <c r="G187" s="210">
        <v>46174</v>
      </c>
      <c r="H187" s="215">
        <v>301279.36499999999</v>
      </c>
      <c r="I187" s="71">
        <f>I188+I189</f>
        <v>71084.755000000005</v>
      </c>
      <c r="J187" s="67" t="s">
        <v>14</v>
      </c>
      <c r="K187" s="71">
        <f t="shared" ref="K187:K189" si="94">L187+M187+N187+O187+P187</f>
        <v>230194.61</v>
      </c>
      <c r="L187" s="71">
        <f t="shared" ref="L187:M187" si="95">L188+L189</f>
        <v>230194.61</v>
      </c>
      <c r="M187" s="71">
        <f t="shared" si="95"/>
        <v>0</v>
      </c>
      <c r="N187" s="71">
        <f>N188+N189</f>
        <v>0</v>
      </c>
      <c r="O187" s="71">
        <f t="shared" ref="O187" si="96">O188+O189</f>
        <v>0</v>
      </c>
      <c r="P187" s="71">
        <f>P188+P189</f>
        <v>0</v>
      </c>
      <c r="Q187" s="71">
        <f>Q188+Q189</f>
        <v>0</v>
      </c>
      <c r="R187" s="205" t="s">
        <v>128</v>
      </c>
      <c r="S187" s="75"/>
    </row>
    <row r="188" spans="1:19" ht="54" customHeight="1" x14ac:dyDescent="0.25">
      <c r="A188" s="205"/>
      <c r="B188" s="205"/>
      <c r="C188" s="205"/>
      <c r="D188" s="205"/>
      <c r="E188" s="207"/>
      <c r="F188" s="207"/>
      <c r="G188" s="207"/>
      <c r="H188" s="215"/>
      <c r="I188" s="71">
        <v>43688.684999999998</v>
      </c>
      <c r="J188" s="67" t="s">
        <v>142</v>
      </c>
      <c r="K188" s="71">
        <f t="shared" si="94"/>
        <v>142972.68</v>
      </c>
      <c r="L188" s="71">
        <v>142972.68</v>
      </c>
      <c r="M188" s="71">
        <v>0</v>
      </c>
      <c r="N188" s="71">
        <v>0</v>
      </c>
      <c r="O188" s="71">
        <v>0</v>
      </c>
      <c r="P188" s="71">
        <v>0</v>
      </c>
      <c r="Q188" s="78">
        <v>0</v>
      </c>
      <c r="R188" s="205"/>
      <c r="S188" s="79"/>
    </row>
    <row r="189" spans="1:19" ht="63.75" customHeight="1" x14ac:dyDescent="0.35">
      <c r="A189" s="205"/>
      <c r="B189" s="205"/>
      <c r="C189" s="205"/>
      <c r="D189" s="205"/>
      <c r="E189" s="208"/>
      <c r="F189" s="208"/>
      <c r="G189" s="208"/>
      <c r="H189" s="215"/>
      <c r="I189" s="71">
        <v>27396.07</v>
      </c>
      <c r="J189" s="67" t="s">
        <v>18</v>
      </c>
      <c r="K189" s="71">
        <f t="shared" si="94"/>
        <v>87221.93</v>
      </c>
      <c r="L189" s="71">
        <v>87221.93</v>
      </c>
      <c r="M189" s="71">
        <v>0</v>
      </c>
      <c r="N189" s="71">
        <v>0</v>
      </c>
      <c r="O189" s="71">
        <v>0</v>
      </c>
      <c r="P189" s="71">
        <v>0</v>
      </c>
      <c r="Q189" s="78">
        <v>0</v>
      </c>
      <c r="R189" s="205"/>
      <c r="S189" s="80"/>
    </row>
    <row r="190" spans="1:19" ht="27.75" customHeight="1" x14ac:dyDescent="0.25">
      <c r="A190" s="216" t="s">
        <v>258</v>
      </c>
      <c r="B190" s="217"/>
      <c r="C190" s="217"/>
      <c r="D190" s="217"/>
      <c r="E190" s="217"/>
      <c r="F190" s="217"/>
      <c r="G190" s="217"/>
      <c r="H190" s="217"/>
      <c r="I190" s="218"/>
      <c r="J190" s="67" t="s">
        <v>8</v>
      </c>
      <c r="K190" s="69">
        <f t="shared" ref="K190:L192" si="97">K166+K169+K172+K175+K178+K181+K184+K187</f>
        <v>1000183.7200000001</v>
      </c>
      <c r="L190" s="114">
        <f t="shared" si="97"/>
        <v>563497.88</v>
      </c>
      <c r="M190" s="114">
        <f t="shared" ref="M190:N190" si="98">M166+M169+M172+M175+M178+M181+M184</f>
        <v>436685.83999999997</v>
      </c>
      <c r="N190" s="69">
        <f t="shared" si="98"/>
        <v>0</v>
      </c>
      <c r="O190" s="69">
        <f t="shared" ref="O190:Q190" si="99">O166+O169+O172+O175+O178+O181</f>
        <v>0</v>
      </c>
      <c r="P190" s="69">
        <f t="shared" si="99"/>
        <v>0</v>
      </c>
      <c r="Q190" s="69">
        <f t="shared" si="99"/>
        <v>0</v>
      </c>
      <c r="R190" s="206"/>
    </row>
    <row r="191" spans="1:19" ht="40.5" customHeight="1" x14ac:dyDescent="0.25">
      <c r="A191" s="219"/>
      <c r="B191" s="220"/>
      <c r="C191" s="220"/>
      <c r="D191" s="220"/>
      <c r="E191" s="220"/>
      <c r="F191" s="220"/>
      <c r="G191" s="220"/>
      <c r="H191" s="220"/>
      <c r="I191" s="221"/>
      <c r="J191" s="67" t="s">
        <v>10</v>
      </c>
      <c r="K191" s="69">
        <f t="shared" si="97"/>
        <v>622044.9</v>
      </c>
      <c r="L191" s="114">
        <f t="shared" si="97"/>
        <v>348219.19</v>
      </c>
      <c r="M191" s="114">
        <f t="shared" ref="M191:O191" si="100">M167+M170+M173+M176+M179+M182+M185</f>
        <v>273825.70999999996</v>
      </c>
      <c r="N191" s="69">
        <f t="shared" si="100"/>
        <v>0</v>
      </c>
      <c r="O191" s="69">
        <f t="shared" si="100"/>
        <v>0</v>
      </c>
      <c r="P191" s="69">
        <f t="shared" ref="P191:Q191" si="101">P167+P170+P173+P176+P179+P182</f>
        <v>0</v>
      </c>
      <c r="Q191" s="69">
        <f t="shared" si="101"/>
        <v>0</v>
      </c>
      <c r="R191" s="207"/>
    </row>
    <row r="192" spans="1:19" ht="60" customHeight="1" x14ac:dyDescent="0.25">
      <c r="A192" s="222"/>
      <c r="B192" s="223"/>
      <c r="C192" s="223"/>
      <c r="D192" s="223"/>
      <c r="E192" s="223"/>
      <c r="F192" s="223"/>
      <c r="G192" s="223"/>
      <c r="H192" s="223"/>
      <c r="I192" s="224"/>
      <c r="J192" s="67" t="s">
        <v>11</v>
      </c>
      <c r="K192" s="69">
        <f t="shared" si="97"/>
        <v>378138.81999999995</v>
      </c>
      <c r="L192" s="114">
        <f t="shared" si="97"/>
        <v>215278.69</v>
      </c>
      <c r="M192" s="114">
        <f t="shared" ref="M192:N192" si="102">M168+M171+M174+M177+M180+M183+M186</f>
        <v>162860.13</v>
      </c>
      <c r="N192" s="69">
        <f t="shared" si="102"/>
        <v>0</v>
      </c>
      <c r="O192" s="69">
        <f t="shared" ref="O192:Q192" si="103">O168+O171+O174+O177+O180+O183</f>
        <v>0</v>
      </c>
      <c r="P192" s="69">
        <f t="shared" si="103"/>
        <v>0</v>
      </c>
      <c r="Q192" s="69">
        <f t="shared" si="103"/>
        <v>0</v>
      </c>
      <c r="R192" s="208"/>
    </row>
    <row r="193" spans="1:19" ht="25.5" customHeight="1" x14ac:dyDescent="0.25">
      <c r="A193" s="225" t="s">
        <v>390</v>
      </c>
      <c r="B193" s="225"/>
      <c r="C193" s="225"/>
      <c r="D193" s="225"/>
      <c r="E193" s="225"/>
      <c r="F193" s="225"/>
      <c r="G193" s="225"/>
      <c r="H193" s="225"/>
      <c r="I193" s="225"/>
      <c r="J193" s="225"/>
      <c r="K193" s="225"/>
      <c r="L193" s="225"/>
      <c r="M193" s="225"/>
      <c r="N193" s="225"/>
      <c r="O193" s="225"/>
      <c r="P193" s="225"/>
      <c r="Q193" s="225"/>
      <c r="R193" s="225"/>
    </row>
    <row r="194" spans="1:19" ht="25.5" customHeight="1" x14ac:dyDescent="0.25">
      <c r="A194" s="205">
        <v>1</v>
      </c>
      <c r="B194" s="205" t="s">
        <v>391</v>
      </c>
      <c r="C194" s="205" t="s">
        <v>392</v>
      </c>
      <c r="D194" s="205" t="s">
        <v>393</v>
      </c>
      <c r="E194" s="205" t="s">
        <v>394</v>
      </c>
      <c r="F194" s="214" t="s">
        <v>395</v>
      </c>
      <c r="G194" s="214">
        <v>46387</v>
      </c>
      <c r="H194" s="226">
        <f>K194+981.28594</f>
        <v>67976.068430000014</v>
      </c>
      <c r="I194" s="71">
        <f>I195+I196</f>
        <v>981.28593999999998</v>
      </c>
      <c r="J194" s="67" t="s">
        <v>14</v>
      </c>
      <c r="K194" s="71">
        <f>K195+K196</f>
        <v>66994.782490000012</v>
      </c>
      <c r="L194" s="71">
        <f t="shared" ref="L194" si="104">L195+L196</f>
        <v>30687.359380000002</v>
      </c>
      <c r="M194" s="71">
        <f>M195+M196</f>
        <v>36307.423110000003</v>
      </c>
      <c r="N194" s="71">
        <f t="shared" ref="N194:P194" si="105">N195+N196</f>
        <v>0</v>
      </c>
      <c r="O194" s="71">
        <f t="shared" si="105"/>
        <v>0</v>
      </c>
      <c r="P194" s="71">
        <f t="shared" si="105"/>
        <v>0</v>
      </c>
      <c r="Q194" s="78">
        <v>0</v>
      </c>
      <c r="R194" s="205" t="s">
        <v>128</v>
      </c>
    </row>
    <row r="195" spans="1:19" ht="45.75" customHeight="1" x14ac:dyDescent="0.4">
      <c r="A195" s="205"/>
      <c r="B195" s="205"/>
      <c r="C195" s="205"/>
      <c r="D195" s="209"/>
      <c r="E195" s="205"/>
      <c r="F195" s="205"/>
      <c r="G195" s="214"/>
      <c r="H195" s="226"/>
      <c r="I195" s="71">
        <v>0</v>
      </c>
      <c r="J195" s="67" t="s">
        <v>142</v>
      </c>
      <c r="K195" s="71">
        <f>L195+M195+N195+O195+P195</f>
        <v>0</v>
      </c>
      <c r="L195" s="71">
        <v>0</v>
      </c>
      <c r="M195" s="71">
        <v>0</v>
      </c>
      <c r="N195" s="71">
        <v>0</v>
      </c>
      <c r="O195" s="71">
        <v>0</v>
      </c>
      <c r="P195" s="71">
        <v>0</v>
      </c>
      <c r="Q195" s="78">
        <v>0</v>
      </c>
      <c r="R195" s="205"/>
      <c r="S195" s="73"/>
    </row>
    <row r="196" spans="1:19" ht="64.5" customHeight="1" x14ac:dyDescent="0.25">
      <c r="A196" s="205"/>
      <c r="B196" s="205"/>
      <c r="C196" s="205"/>
      <c r="D196" s="209"/>
      <c r="E196" s="205"/>
      <c r="F196" s="205"/>
      <c r="G196" s="214"/>
      <c r="H196" s="226"/>
      <c r="I196" s="71">
        <v>981.28593999999998</v>
      </c>
      <c r="J196" s="67" t="s">
        <v>18</v>
      </c>
      <c r="K196" s="71">
        <f>L196+M196+N196+O196+P196</f>
        <v>66994.782490000012</v>
      </c>
      <c r="L196" s="71">
        <f>981.28593+29706.07345</f>
        <v>30687.359380000002</v>
      </c>
      <c r="M196" s="71">
        <v>36307.423110000003</v>
      </c>
      <c r="N196" s="71">
        <v>0</v>
      </c>
      <c r="O196" s="71">
        <v>0</v>
      </c>
      <c r="P196" s="71"/>
      <c r="Q196" s="78">
        <v>0</v>
      </c>
      <c r="R196" s="205"/>
    </row>
    <row r="197" spans="1:19" ht="25.5" customHeight="1" x14ac:dyDescent="0.25">
      <c r="A197" s="205">
        <v>2</v>
      </c>
      <c r="B197" s="205" t="s">
        <v>396</v>
      </c>
      <c r="C197" s="205" t="s">
        <v>243</v>
      </c>
      <c r="D197" s="205" t="s">
        <v>240</v>
      </c>
      <c r="E197" s="205" t="s">
        <v>394</v>
      </c>
      <c r="F197" s="214" t="s">
        <v>395</v>
      </c>
      <c r="G197" s="214">
        <v>46387</v>
      </c>
      <c r="H197" s="226">
        <v>132.60484</v>
      </c>
      <c r="I197" s="71">
        <f>I198+I199</f>
        <v>33.151209999999999</v>
      </c>
      <c r="J197" s="67" t="s">
        <v>14</v>
      </c>
      <c r="K197" s="71">
        <f>K198+K199</f>
        <v>66.302419999999998</v>
      </c>
      <c r="L197" s="71">
        <f t="shared" ref="L197" si="106">L198+L199</f>
        <v>66.302419999999998</v>
      </c>
      <c r="M197" s="71">
        <f>M198+M199</f>
        <v>0</v>
      </c>
      <c r="N197" s="71">
        <f t="shared" ref="N197:P197" si="107">N198+N199</f>
        <v>0</v>
      </c>
      <c r="O197" s="71">
        <f t="shared" si="107"/>
        <v>0</v>
      </c>
      <c r="P197" s="71">
        <f t="shared" si="107"/>
        <v>0</v>
      </c>
      <c r="Q197" s="78">
        <v>0</v>
      </c>
      <c r="R197" s="205" t="s">
        <v>128</v>
      </c>
    </row>
    <row r="198" spans="1:19" ht="45.75" customHeight="1" x14ac:dyDescent="0.4">
      <c r="A198" s="205"/>
      <c r="B198" s="205"/>
      <c r="C198" s="205"/>
      <c r="D198" s="205"/>
      <c r="E198" s="205"/>
      <c r="F198" s="205"/>
      <c r="G198" s="214"/>
      <c r="H198" s="226"/>
      <c r="I198" s="71">
        <v>0</v>
      </c>
      <c r="J198" s="67" t="s">
        <v>142</v>
      </c>
      <c r="K198" s="71">
        <f>L198+M198+N198+O198+P198</f>
        <v>0</v>
      </c>
      <c r="L198" s="71">
        <v>0</v>
      </c>
      <c r="M198" s="71">
        <v>0</v>
      </c>
      <c r="N198" s="71">
        <v>0</v>
      </c>
      <c r="O198" s="71">
        <v>0</v>
      </c>
      <c r="P198" s="71">
        <v>0</v>
      </c>
      <c r="Q198" s="78">
        <v>0</v>
      </c>
      <c r="R198" s="205"/>
      <c r="S198" s="73"/>
    </row>
    <row r="199" spans="1:19" ht="64.5" customHeight="1" x14ac:dyDescent="0.25">
      <c r="A199" s="205"/>
      <c r="B199" s="205"/>
      <c r="C199" s="205"/>
      <c r="D199" s="205"/>
      <c r="E199" s="205"/>
      <c r="F199" s="205"/>
      <c r="G199" s="214"/>
      <c r="H199" s="226"/>
      <c r="I199" s="71">
        <v>33.151209999999999</v>
      </c>
      <c r="J199" s="67" t="s">
        <v>18</v>
      </c>
      <c r="K199" s="71">
        <f>L199+M199+N199+O199+P199</f>
        <v>66.302419999999998</v>
      </c>
      <c r="L199" s="71">
        <v>66.302419999999998</v>
      </c>
      <c r="M199" s="71">
        <v>0</v>
      </c>
      <c r="N199" s="71">
        <v>0</v>
      </c>
      <c r="O199" s="71">
        <v>0</v>
      </c>
      <c r="P199" s="71">
        <v>0</v>
      </c>
      <c r="Q199" s="78">
        <v>0</v>
      </c>
      <c r="R199" s="205"/>
    </row>
    <row r="200" spans="1:19" ht="25.5" customHeight="1" x14ac:dyDescent="0.25">
      <c r="A200" s="206">
        <v>3</v>
      </c>
      <c r="B200" s="206" t="s">
        <v>397</v>
      </c>
      <c r="C200" s="206" t="s">
        <v>398</v>
      </c>
      <c r="D200" s="206" t="s">
        <v>399</v>
      </c>
      <c r="E200" s="206" t="s">
        <v>394</v>
      </c>
      <c r="F200" s="210" t="s">
        <v>395</v>
      </c>
      <c r="G200" s="214">
        <v>46387</v>
      </c>
      <c r="H200" s="249">
        <v>23827.09045</v>
      </c>
      <c r="I200" s="71">
        <f>I201+I202</f>
        <v>14828.787560000001</v>
      </c>
      <c r="J200" s="67" t="s">
        <v>14</v>
      </c>
      <c r="K200" s="71">
        <f>K201+K202</f>
        <v>5652.88897</v>
      </c>
      <c r="L200" s="71">
        <f t="shared" ref="L200" si="108">L201+L202</f>
        <v>5652.88897</v>
      </c>
      <c r="M200" s="71">
        <f>M201+M202</f>
        <v>0</v>
      </c>
      <c r="N200" s="71">
        <f t="shared" ref="N200:P200" si="109">N201+N202</f>
        <v>0</v>
      </c>
      <c r="O200" s="71">
        <f t="shared" si="109"/>
        <v>0</v>
      </c>
      <c r="P200" s="71">
        <f t="shared" si="109"/>
        <v>0</v>
      </c>
      <c r="Q200" s="78">
        <v>0</v>
      </c>
      <c r="R200" s="206" t="s">
        <v>128</v>
      </c>
    </row>
    <row r="201" spans="1:19" ht="45.75" customHeight="1" x14ac:dyDescent="0.4">
      <c r="A201" s="207"/>
      <c r="B201" s="207"/>
      <c r="C201" s="207"/>
      <c r="D201" s="252"/>
      <c r="E201" s="207"/>
      <c r="F201" s="207"/>
      <c r="G201" s="214"/>
      <c r="H201" s="250"/>
      <c r="I201" s="71">
        <v>0</v>
      </c>
      <c r="J201" s="67" t="s">
        <v>142</v>
      </c>
      <c r="K201" s="71">
        <f>L201+M201+N201+O201+P201</f>
        <v>0</v>
      </c>
      <c r="L201" s="71">
        <v>0</v>
      </c>
      <c r="M201" s="71">
        <v>0</v>
      </c>
      <c r="N201" s="71">
        <v>0</v>
      </c>
      <c r="O201" s="71">
        <v>0</v>
      </c>
      <c r="P201" s="71">
        <v>0</v>
      </c>
      <c r="Q201" s="78">
        <v>0</v>
      </c>
      <c r="R201" s="207"/>
      <c r="S201" s="73"/>
    </row>
    <row r="202" spans="1:19" ht="64.5" customHeight="1" x14ac:dyDescent="0.25">
      <c r="A202" s="208"/>
      <c r="B202" s="208"/>
      <c r="C202" s="208"/>
      <c r="D202" s="253"/>
      <c r="E202" s="208"/>
      <c r="F202" s="208"/>
      <c r="G202" s="214"/>
      <c r="H202" s="251"/>
      <c r="I202" s="71">
        <v>14828.787560000001</v>
      </c>
      <c r="J202" s="67" t="s">
        <v>18</v>
      </c>
      <c r="K202" s="71">
        <f>L202+M202+N202+O202+P202</f>
        <v>5652.88897</v>
      </c>
      <c r="L202" s="71">
        <v>5652.88897</v>
      </c>
      <c r="M202" s="71">
        <v>0</v>
      </c>
      <c r="N202" s="71">
        <v>0</v>
      </c>
      <c r="O202" s="71">
        <v>0</v>
      </c>
      <c r="P202" s="71">
        <v>0</v>
      </c>
      <c r="Q202" s="78">
        <v>0</v>
      </c>
      <c r="R202" s="208"/>
    </row>
    <row r="203" spans="1:19" ht="25.5" customHeight="1" x14ac:dyDescent="0.25">
      <c r="A203" s="206">
        <v>3</v>
      </c>
      <c r="B203" s="206" t="s">
        <v>446</v>
      </c>
      <c r="C203" s="206" t="s">
        <v>447</v>
      </c>
      <c r="D203" s="206" t="s">
        <v>274</v>
      </c>
      <c r="E203" s="206" t="s">
        <v>394</v>
      </c>
      <c r="F203" s="210" t="s">
        <v>524</v>
      </c>
      <c r="G203" s="214">
        <v>46387</v>
      </c>
      <c r="H203" s="254">
        <f>K203</f>
        <v>1950.93426</v>
      </c>
      <c r="I203" s="71">
        <f>I204+I205</f>
        <v>0</v>
      </c>
      <c r="J203" s="67" t="s">
        <v>14</v>
      </c>
      <c r="K203" s="71">
        <f>K204+K205</f>
        <v>1950.93426</v>
      </c>
      <c r="L203" s="71">
        <f t="shared" ref="L203" si="110">L204+L205</f>
        <v>1950.93426</v>
      </c>
      <c r="M203" s="71">
        <f>M204+M205</f>
        <v>0</v>
      </c>
      <c r="N203" s="71">
        <f t="shared" ref="N203:P203" si="111">N204+N205</f>
        <v>0</v>
      </c>
      <c r="O203" s="71">
        <f t="shared" si="111"/>
        <v>0</v>
      </c>
      <c r="P203" s="71">
        <f t="shared" si="111"/>
        <v>0</v>
      </c>
      <c r="Q203" s="78">
        <v>0</v>
      </c>
      <c r="R203" s="206" t="s">
        <v>128</v>
      </c>
    </row>
    <row r="204" spans="1:19" ht="45.75" customHeight="1" x14ac:dyDescent="0.4">
      <c r="A204" s="207"/>
      <c r="B204" s="207"/>
      <c r="C204" s="207"/>
      <c r="D204" s="252"/>
      <c r="E204" s="207"/>
      <c r="F204" s="207"/>
      <c r="G204" s="214"/>
      <c r="H204" s="255"/>
      <c r="I204" s="71">
        <v>0</v>
      </c>
      <c r="J204" s="67" t="s">
        <v>142</v>
      </c>
      <c r="K204" s="71">
        <f>L204+M204+N204+O204+P204</f>
        <v>0</v>
      </c>
      <c r="L204" s="71">
        <v>0</v>
      </c>
      <c r="M204" s="71">
        <v>0</v>
      </c>
      <c r="N204" s="71">
        <v>0</v>
      </c>
      <c r="O204" s="71">
        <v>0</v>
      </c>
      <c r="P204" s="71">
        <v>0</v>
      </c>
      <c r="Q204" s="78">
        <v>0</v>
      </c>
      <c r="R204" s="207"/>
      <c r="S204" s="73"/>
    </row>
    <row r="205" spans="1:19" ht="64.5" customHeight="1" x14ac:dyDescent="0.25">
      <c r="A205" s="208"/>
      <c r="B205" s="208"/>
      <c r="C205" s="208"/>
      <c r="D205" s="253"/>
      <c r="E205" s="208"/>
      <c r="F205" s="208"/>
      <c r="G205" s="214"/>
      <c r="H205" s="256"/>
      <c r="I205" s="71">
        <v>0</v>
      </c>
      <c r="J205" s="67" t="s">
        <v>18</v>
      </c>
      <c r="K205" s="71">
        <f>L205+M205+N205+O205+P205</f>
        <v>1950.93426</v>
      </c>
      <c r="L205" s="71">
        <v>1950.93426</v>
      </c>
      <c r="M205" s="71">
        <v>0</v>
      </c>
      <c r="N205" s="71">
        <v>0</v>
      </c>
      <c r="O205" s="71">
        <v>0</v>
      </c>
      <c r="P205" s="71">
        <v>0</v>
      </c>
      <c r="Q205" s="78">
        <v>0</v>
      </c>
      <c r="R205" s="208"/>
    </row>
    <row r="206" spans="1:19" ht="30.75" customHeight="1" x14ac:dyDescent="0.25">
      <c r="A206" s="213" t="s">
        <v>400</v>
      </c>
      <c r="B206" s="213"/>
      <c r="C206" s="213"/>
      <c r="D206" s="213"/>
      <c r="E206" s="213"/>
      <c r="F206" s="213"/>
      <c r="G206" s="213"/>
      <c r="H206" s="213"/>
      <c r="I206" s="213"/>
      <c r="J206" s="67" t="s">
        <v>8</v>
      </c>
      <c r="K206" s="69">
        <f>K194+K197+K200+K203</f>
        <v>74664.908140000014</v>
      </c>
      <c r="L206" s="69">
        <f>L194+L197+L200+L203</f>
        <v>38357.485030000003</v>
      </c>
      <c r="M206" s="69">
        <f>M194</f>
        <v>36307.423110000003</v>
      </c>
      <c r="N206" s="69">
        <f>N194+N197+N200</f>
        <v>0</v>
      </c>
      <c r="O206" s="69">
        <f>O194+O197+O200</f>
        <v>0</v>
      </c>
      <c r="P206" s="69">
        <f t="shared" ref="P206" si="112">P194</f>
        <v>0</v>
      </c>
      <c r="Q206" s="69">
        <v>0</v>
      </c>
      <c r="R206" s="205"/>
    </row>
    <row r="207" spans="1:19" ht="40.5" customHeight="1" x14ac:dyDescent="0.25">
      <c r="A207" s="213"/>
      <c r="B207" s="213"/>
      <c r="C207" s="213"/>
      <c r="D207" s="213"/>
      <c r="E207" s="213"/>
      <c r="F207" s="213"/>
      <c r="G207" s="213"/>
      <c r="H207" s="213"/>
      <c r="I207" s="213"/>
      <c r="J207" s="67" t="s">
        <v>10</v>
      </c>
      <c r="K207" s="69">
        <f>K195</f>
        <v>0</v>
      </c>
      <c r="L207" s="69">
        <f>L195+L198+L201</f>
        <v>0</v>
      </c>
      <c r="M207" s="69">
        <f>M195</f>
        <v>0</v>
      </c>
      <c r="N207" s="69">
        <f t="shared" ref="N207:P207" si="113">N195</f>
        <v>0</v>
      </c>
      <c r="O207" s="69">
        <f t="shared" si="113"/>
        <v>0</v>
      </c>
      <c r="P207" s="69">
        <f t="shared" si="113"/>
        <v>0</v>
      </c>
      <c r="Q207" s="69">
        <v>0</v>
      </c>
      <c r="R207" s="205"/>
    </row>
    <row r="208" spans="1:19" ht="60" customHeight="1" x14ac:dyDescent="0.25">
      <c r="A208" s="213"/>
      <c r="B208" s="213"/>
      <c r="C208" s="213"/>
      <c r="D208" s="213"/>
      <c r="E208" s="213"/>
      <c r="F208" s="213"/>
      <c r="G208" s="213"/>
      <c r="H208" s="213"/>
      <c r="I208" s="213"/>
      <c r="J208" s="67" t="s">
        <v>11</v>
      </c>
      <c r="K208" s="69">
        <f>K196+K199+K202+K205</f>
        <v>74664.908140000014</v>
      </c>
      <c r="L208" s="69">
        <f>L196+L199+L202+L205</f>
        <v>38357.485030000003</v>
      </c>
      <c r="M208" s="69">
        <f t="shared" ref="M208:P208" si="114">M196</f>
        <v>36307.423110000003</v>
      </c>
      <c r="N208" s="69">
        <f>N196+N199+N202</f>
        <v>0</v>
      </c>
      <c r="O208" s="69">
        <f>O196+O199+O202</f>
        <v>0</v>
      </c>
      <c r="P208" s="69">
        <f t="shared" si="114"/>
        <v>0</v>
      </c>
      <c r="Q208" s="69">
        <v>0</v>
      </c>
      <c r="R208" s="205"/>
    </row>
    <row r="209" spans="1:19" ht="25.5" customHeight="1" x14ac:dyDescent="0.3">
      <c r="A209" s="228" t="s">
        <v>70</v>
      </c>
      <c r="B209" s="228"/>
      <c r="C209" s="228"/>
      <c r="D209" s="228"/>
      <c r="E209" s="228"/>
      <c r="F209" s="228"/>
      <c r="G209" s="228"/>
      <c r="H209" s="228"/>
      <c r="I209" s="228"/>
      <c r="J209" s="228"/>
      <c r="K209" s="228"/>
      <c r="L209" s="228"/>
      <c r="M209" s="228"/>
      <c r="N209" s="228"/>
      <c r="O209" s="228"/>
      <c r="P209" s="228"/>
      <c r="Q209" s="228"/>
      <c r="R209" s="228"/>
    </row>
    <row r="210" spans="1:19" ht="22.5" customHeight="1" x14ac:dyDescent="0.25">
      <c r="A210" s="206">
        <v>1</v>
      </c>
      <c r="B210" s="205" t="s">
        <v>353</v>
      </c>
      <c r="C210" s="205" t="s">
        <v>475</v>
      </c>
      <c r="D210" s="206" t="s">
        <v>160</v>
      </c>
      <c r="E210" s="206" t="s">
        <v>161</v>
      </c>
      <c r="F210" s="206" t="s">
        <v>343</v>
      </c>
      <c r="G210" s="210">
        <v>46356</v>
      </c>
      <c r="H210" s="226">
        <v>119340.34000000001</v>
      </c>
      <c r="I210" s="71">
        <f>I211+I212</f>
        <v>35802.100000000006</v>
      </c>
      <c r="J210" s="67" t="s">
        <v>14</v>
      </c>
      <c r="K210" s="71">
        <f>K212+K211</f>
        <v>83538.240000000005</v>
      </c>
      <c r="L210" s="71">
        <f>L211+L212</f>
        <v>83538.240000000005</v>
      </c>
      <c r="M210" s="71">
        <f t="shared" ref="M210:P210" si="115">M211+M212</f>
        <v>0</v>
      </c>
      <c r="N210" s="71">
        <f>N211+N212</f>
        <v>0</v>
      </c>
      <c r="O210" s="71">
        <f t="shared" si="115"/>
        <v>0</v>
      </c>
      <c r="P210" s="71">
        <f t="shared" si="115"/>
        <v>0</v>
      </c>
      <c r="Q210" s="78">
        <v>0</v>
      </c>
      <c r="R210" s="205" t="s">
        <v>128</v>
      </c>
    </row>
    <row r="211" spans="1:19" ht="45" customHeight="1" x14ac:dyDescent="0.25">
      <c r="A211" s="207"/>
      <c r="B211" s="205"/>
      <c r="C211" s="205"/>
      <c r="D211" s="207"/>
      <c r="E211" s="207"/>
      <c r="F211" s="207"/>
      <c r="G211" s="207"/>
      <c r="H211" s="226"/>
      <c r="I211" s="71">
        <v>22376.31</v>
      </c>
      <c r="J211" s="67" t="s">
        <v>142</v>
      </c>
      <c r="K211" s="71">
        <f>SUM(L211:P211)</f>
        <v>52211.4</v>
      </c>
      <c r="L211" s="71">
        <v>52211.4</v>
      </c>
      <c r="M211" s="71">
        <v>0</v>
      </c>
      <c r="N211" s="71">
        <v>0</v>
      </c>
      <c r="O211" s="71">
        <v>0</v>
      </c>
      <c r="P211" s="71">
        <v>0</v>
      </c>
      <c r="Q211" s="78">
        <v>0</v>
      </c>
      <c r="R211" s="205"/>
    </row>
    <row r="212" spans="1:19" ht="59.25" customHeight="1" x14ac:dyDescent="0.25">
      <c r="A212" s="208"/>
      <c r="B212" s="205"/>
      <c r="C212" s="205"/>
      <c r="D212" s="208"/>
      <c r="E212" s="208"/>
      <c r="F212" s="208"/>
      <c r="G212" s="208"/>
      <c r="H212" s="226"/>
      <c r="I212" s="71">
        <v>13425.79</v>
      </c>
      <c r="J212" s="67" t="s">
        <v>18</v>
      </c>
      <c r="K212" s="71">
        <f>SUM(L212:P212)</f>
        <v>31326.84</v>
      </c>
      <c r="L212" s="71">
        <v>31326.84</v>
      </c>
      <c r="M212" s="71">
        <v>0</v>
      </c>
      <c r="N212" s="71">
        <v>0</v>
      </c>
      <c r="O212" s="71">
        <v>0</v>
      </c>
      <c r="P212" s="71">
        <v>0</v>
      </c>
      <c r="Q212" s="78">
        <v>0</v>
      </c>
      <c r="R212" s="205"/>
    </row>
    <row r="213" spans="1:19" ht="27.75" customHeight="1" x14ac:dyDescent="0.25">
      <c r="A213" s="206">
        <v>2</v>
      </c>
      <c r="B213" s="205" t="s">
        <v>162</v>
      </c>
      <c r="C213" s="205" t="s">
        <v>163</v>
      </c>
      <c r="D213" s="206" t="s">
        <v>164</v>
      </c>
      <c r="E213" s="206" t="s">
        <v>165</v>
      </c>
      <c r="F213" s="206" t="s">
        <v>313</v>
      </c>
      <c r="G213" s="210">
        <v>47087</v>
      </c>
      <c r="H213" s="226">
        <v>979747.76</v>
      </c>
      <c r="I213" s="71">
        <f>I214+I215</f>
        <v>12537.9143</v>
      </c>
      <c r="J213" s="67" t="s">
        <v>14</v>
      </c>
      <c r="K213" s="71">
        <f>L213+M213+N213+O213+P213</f>
        <v>967209.83000000007</v>
      </c>
      <c r="L213" s="71">
        <f t="shared" ref="L213:M213" si="116">L214+L215</f>
        <v>134580.74</v>
      </c>
      <c r="M213" s="71">
        <f t="shared" si="116"/>
        <v>676820.78</v>
      </c>
      <c r="N213" s="71">
        <f>N214+N215</f>
        <v>155808.31</v>
      </c>
      <c r="O213" s="71">
        <f t="shared" ref="O213:P213" si="117">O214+O215</f>
        <v>0</v>
      </c>
      <c r="P213" s="71">
        <f t="shared" si="117"/>
        <v>0</v>
      </c>
      <c r="Q213" s="78">
        <v>0</v>
      </c>
      <c r="R213" s="205" t="s">
        <v>128</v>
      </c>
    </row>
    <row r="214" spans="1:19" ht="43.5" customHeight="1" x14ac:dyDescent="0.3">
      <c r="A214" s="207"/>
      <c r="B214" s="205"/>
      <c r="C214" s="205"/>
      <c r="D214" s="207"/>
      <c r="E214" s="207"/>
      <c r="F214" s="207"/>
      <c r="G214" s="207"/>
      <c r="H214" s="226"/>
      <c r="I214" s="71">
        <v>7861.2722700000004</v>
      </c>
      <c r="J214" s="67" t="s">
        <v>142</v>
      </c>
      <c r="K214" s="71">
        <f>L214+M214+N214+O214+P214</f>
        <v>679086.53</v>
      </c>
      <c r="L214" s="71">
        <v>133234.93</v>
      </c>
      <c r="M214" s="71">
        <v>448159.79</v>
      </c>
      <c r="N214" s="71">
        <v>97691.81</v>
      </c>
      <c r="O214" s="71">
        <v>0</v>
      </c>
      <c r="P214" s="71">
        <v>0</v>
      </c>
      <c r="Q214" s="78">
        <v>0</v>
      </c>
      <c r="R214" s="205"/>
      <c r="S214" s="81"/>
    </row>
    <row r="215" spans="1:19" ht="62.25" customHeight="1" x14ac:dyDescent="0.25">
      <c r="A215" s="208"/>
      <c r="B215" s="205"/>
      <c r="C215" s="205"/>
      <c r="D215" s="208"/>
      <c r="E215" s="208"/>
      <c r="F215" s="208"/>
      <c r="G215" s="208"/>
      <c r="H215" s="226"/>
      <c r="I215" s="71">
        <v>4676.64203</v>
      </c>
      <c r="J215" s="67" t="s">
        <v>18</v>
      </c>
      <c r="K215" s="71">
        <f>L215+M215+N215+O215+P215</f>
        <v>288123.3</v>
      </c>
      <c r="L215" s="71">
        <v>1345.81</v>
      </c>
      <c r="M215" s="71">
        <v>228660.99</v>
      </c>
      <c r="N215" s="71">
        <v>58116.5</v>
      </c>
      <c r="O215" s="71">
        <v>0</v>
      </c>
      <c r="P215" s="71">
        <v>0</v>
      </c>
      <c r="Q215" s="78">
        <v>0</v>
      </c>
      <c r="R215" s="205"/>
    </row>
    <row r="216" spans="1:19" ht="27.75" hidden="1" customHeight="1" x14ac:dyDescent="0.25">
      <c r="A216" s="205">
        <v>4</v>
      </c>
      <c r="B216" s="205" t="s">
        <v>62</v>
      </c>
      <c r="C216" s="205" t="s">
        <v>166</v>
      </c>
      <c r="D216" s="205" t="s">
        <v>167</v>
      </c>
      <c r="E216" s="205" t="s">
        <v>156</v>
      </c>
      <c r="F216" s="205" t="s">
        <v>89</v>
      </c>
      <c r="G216" s="214" t="s">
        <v>89</v>
      </c>
      <c r="H216" s="226">
        <f>K216</f>
        <v>0</v>
      </c>
      <c r="I216" s="78">
        <v>0</v>
      </c>
      <c r="J216" s="67" t="s">
        <v>14</v>
      </c>
      <c r="K216" s="71">
        <f t="shared" ref="K216:K224" si="118">L216+M216+N216+O216+P216</f>
        <v>0</v>
      </c>
      <c r="L216" s="71">
        <f t="shared" ref="L216:M216" si="119">L217+L218</f>
        <v>0</v>
      </c>
      <c r="M216" s="71">
        <f t="shared" si="119"/>
        <v>0</v>
      </c>
      <c r="N216" s="71">
        <f t="shared" ref="N216:P216" si="120">N217+N218</f>
        <v>0</v>
      </c>
      <c r="O216" s="71">
        <f t="shared" si="120"/>
        <v>0</v>
      </c>
      <c r="P216" s="71">
        <f t="shared" si="120"/>
        <v>0</v>
      </c>
      <c r="Q216" s="78">
        <v>0</v>
      </c>
      <c r="R216" s="205" t="s">
        <v>128</v>
      </c>
    </row>
    <row r="217" spans="1:19" ht="38.25" hidden="1" customHeight="1" x14ac:dyDescent="0.25">
      <c r="A217" s="205"/>
      <c r="B217" s="205"/>
      <c r="C217" s="205"/>
      <c r="D217" s="209"/>
      <c r="E217" s="205"/>
      <c r="F217" s="205"/>
      <c r="G217" s="205"/>
      <c r="H217" s="226"/>
      <c r="I217" s="78">
        <v>0</v>
      </c>
      <c r="J217" s="67" t="s">
        <v>142</v>
      </c>
      <c r="K217" s="71">
        <f t="shared" si="118"/>
        <v>0</v>
      </c>
      <c r="L217" s="71">
        <v>0</v>
      </c>
      <c r="M217" s="71">
        <v>0</v>
      </c>
      <c r="N217" s="71">
        <v>0</v>
      </c>
      <c r="O217" s="71">
        <v>0</v>
      </c>
      <c r="P217" s="71">
        <v>0</v>
      </c>
      <c r="Q217" s="78">
        <v>0</v>
      </c>
      <c r="R217" s="205"/>
    </row>
    <row r="218" spans="1:19" ht="77.25" hidden="1" customHeight="1" x14ac:dyDescent="0.25">
      <c r="A218" s="205"/>
      <c r="B218" s="205"/>
      <c r="C218" s="205"/>
      <c r="D218" s="209"/>
      <c r="E218" s="205"/>
      <c r="F218" s="205"/>
      <c r="G218" s="205"/>
      <c r="H218" s="226"/>
      <c r="I218" s="78">
        <v>0</v>
      </c>
      <c r="J218" s="67" t="s">
        <v>18</v>
      </c>
      <c r="K218" s="71">
        <f t="shared" si="118"/>
        <v>0</v>
      </c>
      <c r="L218" s="71">
        <v>0</v>
      </c>
      <c r="M218" s="71">
        <v>0</v>
      </c>
      <c r="N218" s="71">
        <v>0</v>
      </c>
      <c r="O218" s="71">
        <v>0</v>
      </c>
      <c r="P218" s="71">
        <v>0</v>
      </c>
      <c r="Q218" s="78">
        <v>0</v>
      </c>
      <c r="R218" s="205"/>
    </row>
    <row r="219" spans="1:19" ht="28.5" hidden="1" customHeight="1" x14ac:dyDescent="0.25">
      <c r="A219" s="205">
        <v>5</v>
      </c>
      <c r="B219" s="205" t="s">
        <v>259</v>
      </c>
      <c r="C219" s="205" t="s">
        <v>168</v>
      </c>
      <c r="D219" s="205" t="s">
        <v>169</v>
      </c>
      <c r="E219" s="205" t="s">
        <v>216</v>
      </c>
      <c r="F219" s="205" t="s">
        <v>332</v>
      </c>
      <c r="G219" s="214">
        <v>46022</v>
      </c>
      <c r="H219" s="226">
        <f>K219</f>
        <v>0</v>
      </c>
      <c r="I219" s="78">
        <v>0</v>
      </c>
      <c r="J219" s="67" t="s">
        <v>14</v>
      </c>
      <c r="K219" s="71">
        <f t="shared" si="118"/>
        <v>0</v>
      </c>
      <c r="L219" s="71">
        <f t="shared" ref="L219:M219" si="121">L220+L221</f>
        <v>0</v>
      </c>
      <c r="M219" s="71">
        <f t="shared" si="121"/>
        <v>0</v>
      </c>
      <c r="N219" s="71">
        <f t="shared" ref="N219:P219" si="122">N220+N221</f>
        <v>0</v>
      </c>
      <c r="O219" s="71">
        <f t="shared" si="122"/>
        <v>0</v>
      </c>
      <c r="P219" s="71">
        <f t="shared" si="122"/>
        <v>0</v>
      </c>
      <c r="Q219" s="78">
        <v>0</v>
      </c>
      <c r="R219" s="205" t="s">
        <v>128</v>
      </c>
    </row>
    <row r="220" spans="1:19" ht="42.75" hidden="1" customHeight="1" x14ac:dyDescent="0.25">
      <c r="A220" s="205"/>
      <c r="B220" s="205"/>
      <c r="C220" s="205"/>
      <c r="D220" s="209"/>
      <c r="E220" s="205"/>
      <c r="F220" s="205"/>
      <c r="G220" s="205"/>
      <c r="H220" s="226"/>
      <c r="I220" s="78">
        <v>0</v>
      </c>
      <c r="J220" s="67" t="s">
        <v>142</v>
      </c>
      <c r="K220" s="71">
        <f t="shared" si="118"/>
        <v>0</v>
      </c>
      <c r="L220" s="71">
        <v>0</v>
      </c>
      <c r="M220" s="71">
        <v>0</v>
      </c>
      <c r="N220" s="71">
        <v>0</v>
      </c>
      <c r="O220" s="71">
        <v>0</v>
      </c>
      <c r="P220" s="71">
        <v>0</v>
      </c>
      <c r="Q220" s="78">
        <v>0</v>
      </c>
      <c r="R220" s="205"/>
    </row>
    <row r="221" spans="1:19" ht="60" hidden="1" customHeight="1" x14ac:dyDescent="0.25">
      <c r="A221" s="205"/>
      <c r="B221" s="205"/>
      <c r="C221" s="205"/>
      <c r="D221" s="209"/>
      <c r="E221" s="205"/>
      <c r="F221" s="205"/>
      <c r="G221" s="205"/>
      <c r="H221" s="226"/>
      <c r="I221" s="78">
        <v>0</v>
      </c>
      <c r="J221" s="67" t="s">
        <v>18</v>
      </c>
      <c r="K221" s="71">
        <f t="shared" si="118"/>
        <v>0</v>
      </c>
      <c r="L221" s="71">
        <v>0</v>
      </c>
      <c r="M221" s="71">
        <v>0</v>
      </c>
      <c r="N221" s="71">
        <v>0</v>
      </c>
      <c r="O221" s="71">
        <v>0</v>
      </c>
      <c r="P221" s="71">
        <v>0</v>
      </c>
      <c r="Q221" s="78">
        <v>0</v>
      </c>
      <c r="R221" s="205"/>
    </row>
    <row r="222" spans="1:19" ht="31.5" hidden="1" customHeight="1" x14ac:dyDescent="0.25">
      <c r="A222" s="205">
        <v>6</v>
      </c>
      <c r="B222" s="205" t="s">
        <v>111</v>
      </c>
      <c r="C222" s="205" t="s">
        <v>170</v>
      </c>
      <c r="D222" s="205" t="s">
        <v>171</v>
      </c>
      <c r="E222" s="205" t="s">
        <v>216</v>
      </c>
      <c r="F222" s="205" t="s">
        <v>332</v>
      </c>
      <c r="G222" s="214">
        <v>46022</v>
      </c>
      <c r="H222" s="226">
        <f>K222</f>
        <v>0</v>
      </c>
      <c r="I222" s="78">
        <v>0</v>
      </c>
      <c r="J222" s="67" t="s">
        <v>14</v>
      </c>
      <c r="K222" s="71">
        <f t="shared" si="118"/>
        <v>0</v>
      </c>
      <c r="L222" s="71">
        <f t="shared" ref="L222:M222" si="123">L223+L224</f>
        <v>0</v>
      </c>
      <c r="M222" s="71">
        <f t="shared" si="123"/>
        <v>0</v>
      </c>
      <c r="N222" s="71">
        <f t="shared" ref="N222:P222" si="124">N223+N224</f>
        <v>0</v>
      </c>
      <c r="O222" s="71">
        <f t="shared" si="124"/>
        <v>0</v>
      </c>
      <c r="P222" s="71">
        <f t="shared" si="124"/>
        <v>0</v>
      </c>
      <c r="Q222" s="78">
        <v>0</v>
      </c>
      <c r="R222" s="205" t="s">
        <v>128</v>
      </c>
    </row>
    <row r="223" spans="1:19" ht="64.5" hidden="1" customHeight="1" x14ac:dyDescent="0.25">
      <c r="A223" s="205"/>
      <c r="B223" s="205"/>
      <c r="C223" s="205"/>
      <c r="D223" s="209"/>
      <c r="E223" s="205"/>
      <c r="F223" s="205"/>
      <c r="G223" s="205"/>
      <c r="H223" s="226"/>
      <c r="I223" s="78">
        <v>0</v>
      </c>
      <c r="J223" s="67" t="s">
        <v>142</v>
      </c>
      <c r="K223" s="71">
        <f t="shared" si="118"/>
        <v>0</v>
      </c>
      <c r="L223" s="71">
        <v>0</v>
      </c>
      <c r="M223" s="71">
        <v>0</v>
      </c>
      <c r="N223" s="71">
        <v>0</v>
      </c>
      <c r="O223" s="71">
        <v>0</v>
      </c>
      <c r="P223" s="71">
        <v>0</v>
      </c>
      <c r="Q223" s="78">
        <v>0</v>
      </c>
      <c r="R223" s="205"/>
    </row>
    <row r="224" spans="1:19" ht="62.25" hidden="1" customHeight="1" x14ac:dyDescent="0.25">
      <c r="A224" s="205"/>
      <c r="B224" s="205"/>
      <c r="C224" s="205"/>
      <c r="D224" s="209"/>
      <c r="E224" s="205"/>
      <c r="F224" s="205"/>
      <c r="G224" s="205"/>
      <c r="H224" s="226"/>
      <c r="I224" s="78">
        <v>0</v>
      </c>
      <c r="J224" s="67" t="s">
        <v>18</v>
      </c>
      <c r="K224" s="71">
        <f t="shared" si="118"/>
        <v>0</v>
      </c>
      <c r="L224" s="71">
        <v>0</v>
      </c>
      <c r="M224" s="71">
        <v>0</v>
      </c>
      <c r="N224" s="71">
        <v>0</v>
      </c>
      <c r="O224" s="71">
        <v>0</v>
      </c>
      <c r="P224" s="71">
        <v>0</v>
      </c>
      <c r="Q224" s="78">
        <v>0</v>
      </c>
      <c r="R224" s="205"/>
    </row>
    <row r="225" spans="1:21" ht="21" customHeight="1" x14ac:dyDescent="0.25">
      <c r="A225" s="206">
        <v>3</v>
      </c>
      <c r="B225" s="205" t="s">
        <v>81</v>
      </c>
      <c r="C225" s="205" t="s">
        <v>172</v>
      </c>
      <c r="D225" s="205" t="s">
        <v>173</v>
      </c>
      <c r="E225" s="205" t="s">
        <v>127</v>
      </c>
      <c r="F225" s="205" t="s">
        <v>410</v>
      </c>
      <c r="G225" s="214">
        <v>47087</v>
      </c>
      <c r="H225" s="226">
        <f>K225</f>
        <v>36530</v>
      </c>
      <c r="I225" s="78">
        <v>0</v>
      </c>
      <c r="J225" s="67" t="s">
        <v>14</v>
      </c>
      <c r="K225" s="71">
        <f t="shared" ref="K225:K251" si="125">L225+M225+N225+O225+P225</f>
        <v>36530</v>
      </c>
      <c r="L225" s="71">
        <f>L226+L227</f>
        <v>0</v>
      </c>
      <c r="M225" s="71">
        <f>M226+M227</f>
        <v>0</v>
      </c>
      <c r="N225" s="71">
        <f>N226+N227</f>
        <v>36530</v>
      </c>
      <c r="O225" s="71">
        <f>O226+O227</f>
        <v>0</v>
      </c>
      <c r="P225" s="71">
        <f>P226+P227</f>
        <v>0</v>
      </c>
      <c r="Q225" s="78">
        <v>0</v>
      </c>
      <c r="R225" s="205" t="s">
        <v>128</v>
      </c>
    </row>
    <row r="226" spans="1:21" ht="42.75" customHeight="1" x14ac:dyDescent="0.25">
      <c r="A226" s="207"/>
      <c r="B226" s="205"/>
      <c r="C226" s="205"/>
      <c r="D226" s="209"/>
      <c r="E226" s="205"/>
      <c r="F226" s="205"/>
      <c r="G226" s="214"/>
      <c r="H226" s="226"/>
      <c r="I226" s="78">
        <v>0</v>
      </c>
      <c r="J226" s="67" t="s">
        <v>142</v>
      </c>
      <c r="K226" s="71">
        <f t="shared" si="125"/>
        <v>22721.66</v>
      </c>
      <c r="L226" s="71">
        <v>0</v>
      </c>
      <c r="M226" s="71">
        <v>0</v>
      </c>
      <c r="N226" s="71">
        <v>22721.66</v>
      </c>
      <c r="O226" s="71">
        <v>0</v>
      </c>
      <c r="P226" s="71">
        <v>0</v>
      </c>
      <c r="Q226" s="78">
        <v>0</v>
      </c>
      <c r="R226" s="205"/>
    </row>
    <row r="227" spans="1:21" ht="57" customHeight="1" x14ac:dyDescent="0.25">
      <c r="A227" s="208"/>
      <c r="B227" s="205"/>
      <c r="C227" s="205"/>
      <c r="D227" s="209"/>
      <c r="E227" s="205"/>
      <c r="F227" s="205"/>
      <c r="G227" s="214"/>
      <c r="H227" s="226"/>
      <c r="I227" s="78">
        <v>0</v>
      </c>
      <c r="J227" s="67" t="s">
        <v>18</v>
      </c>
      <c r="K227" s="71">
        <f t="shared" si="125"/>
        <v>13808.34</v>
      </c>
      <c r="L227" s="71">
        <v>0</v>
      </c>
      <c r="M227" s="71">
        <v>0</v>
      </c>
      <c r="N227" s="71">
        <v>13808.34</v>
      </c>
      <c r="O227" s="71">
        <v>0</v>
      </c>
      <c r="P227" s="71">
        <v>0</v>
      </c>
      <c r="Q227" s="78">
        <v>0</v>
      </c>
      <c r="R227" s="205"/>
    </row>
    <row r="228" spans="1:21" ht="25.5" customHeight="1" x14ac:dyDescent="0.25">
      <c r="A228" s="206">
        <v>4</v>
      </c>
      <c r="B228" s="205" t="s">
        <v>218</v>
      </c>
      <c r="C228" s="205" t="s">
        <v>219</v>
      </c>
      <c r="D228" s="205" t="s">
        <v>182</v>
      </c>
      <c r="E228" s="205" t="s">
        <v>156</v>
      </c>
      <c r="F228" s="214" t="s">
        <v>189</v>
      </c>
      <c r="G228" s="214">
        <v>46356</v>
      </c>
      <c r="H228" s="226">
        <v>252739.21</v>
      </c>
      <c r="I228" s="71">
        <f>I229+I230</f>
        <v>96635.437940000003</v>
      </c>
      <c r="J228" s="67" t="s">
        <v>14</v>
      </c>
      <c r="K228" s="71">
        <f t="shared" si="125"/>
        <v>156103.73000000001</v>
      </c>
      <c r="L228" s="71">
        <f>L229+L230</f>
        <v>156103.73000000001</v>
      </c>
      <c r="M228" s="71">
        <f t="shared" ref="M228" si="126">M229+M230</f>
        <v>0</v>
      </c>
      <c r="N228" s="71">
        <v>0</v>
      </c>
      <c r="O228" s="71">
        <v>0</v>
      </c>
      <c r="P228" s="71">
        <f t="shared" ref="P228" si="127">P229+P230</f>
        <v>0</v>
      </c>
      <c r="Q228" s="78">
        <v>0</v>
      </c>
      <c r="R228" s="205" t="s">
        <v>128</v>
      </c>
    </row>
    <row r="229" spans="1:21" ht="42" customHeight="1" x14ac:dyDescent="0.25">
      <c r="A229" s="207"/>
      <c r="B229" s="205"/>
      <c r="C229" s="205"/>
      <c r="D229" s="209"/>
      <c r="E229" s="205"/>
      <c r="F229" s="205"/>
      <c r="G229" s="214"/>
      <c r="H229" s="226"/>
      <c r="I229" s="71">
        <f>64380.2757+17759.83861</f>
        <v>82140.114310000004</v>
      </c>
      <c r="J229" s="67" t="s">
        <v>142</v>
      </c>
      <c r="K229" s="71">
        <f t="shared" si="125"/>
        <v>132688.16</v>
      </c>
      <c r="L229" s="71">
        <v>132688.16</v>
      </c>
      <c r="M229" s="71">
        <v>0</v>
      </c>
      <c r="N229" s="71">
        <v>0</v>
      </c>
      <c r="O229" s="71">
        <v>0</v>
      </c>
      <c r="P229" s="71">
        <v>0</v>
      </c>
      <c r="Q229" s="78">
        <v>0</v>
      </c>
      <c r="R229" s="205"/>
    </row>
    <row r="230" spans="1:21" ht="58.5" customHeight="1" x14ac:dyDescent="0.3">
      <c r="A230" s="208"/>
      <c r="B230" s="205"/>
      <c r="C230" s="205"/>
      <c r="D230" s="209"/>
      <c r="E230" s="205"/>
      <c r="F230" s="205"/>
      <c r="G230" s="214"/>
      <c r="H230" s="226"/>
      <c r="I230" s="71">
        <f>11361.23395+3134.08968</f>
        <v>14495.323629999999</v>
      </c>
      <c r="J230" s="67" t="s">
        <v>18</v>
      </c>
      <c r="K230" s="71">
        <f t="shared" si="125"/>
        <v>23415.57</v>
      </c>
      <c r="L230" s="71">
        <v>23415.57</v>
      </c>
      <c r="M230" s="71">
        <v>0</v>
      </c>
      <c r="N230" s="71">
        <v>0</v>
      </c>
      <c r="O230" s="71">
        <v>0</v>
      </c>
      <c r="P230" s="71">
        <v>0</v>
      </c>
      <c r="Q230" s="78">
        <v>0</v>
      </c>
      <c r="R230" s="205"/>
      <c r="S230" s="81"/>
    </row>
    <row r="231" spans="1:21" ht="25.5" customHeight="1" x14ac:dyDescent="0.25">
      <c r="A231" s="206">
        <v>5</v>
      </c>
      <c r="B231" s="206" t="s">
        <v>217</v>
      </c>
      <c r="C231" s="206" t="s">
        <v>220</v>
      </c>
      <c r="D231" s="206" t="s">
        <v>182</v>
      </c>
      <c r="E231" s="206" t="s">
        <v>156</v>
      </c>
      <c r="F231" s="210" t="s">
        <v>189</v>
      </c>
      <c r="G231" s="210">
        <v>46356</v>
      </c>
      <c r="H231" s="249">
        <v>624209.99</v>
      </c>
      <c r="I231" s="71">
        <f>I232+I233</f>
        <v>329889.44571</v>
      </c>
      <c r="J231" s="67" t="s">
        <v>14</v>
      </c>
      <c r="K231" s="71">
        <f t="shared" si="125"/>
        <v>292311.62</v>
      </c>
      <c r="L231" s="71">
        <f>L232+L233</f>
        <v>292311.62</v>
      </c>
      <c r="M231" s="71">
        <f t="shared" ref="M231" si="128">M232+M233</f>
        <v>0</v>
      </c>
      <c r="N231" s="71">
        <v>0</v>
      </c>
      <c r="O231" s="71">
        <v>0</v>
      </c>
      <c r="P231" s="71">
        <f t="shared" ref="P231" si="129">P232+P233</f>
        <v>0</v>
      </c>
      <c r="Q231" s="78">
        <v>0</v>
      </c>
      <c r="R231" s="206" t="s">
        <v>128</v>
      </c>
    </row>
    <row r="232" spans="1:21" ht="45.75" customHeight="1" x14ac:dyDescent="0.3">
      <c r="A232" s="207"/>
      <c r="B232" s="207"/>
      <c r="C232" s="207"/>
      <c r="D232" s="252"/>
      <c r="E232" s="207"/>
      <c r="F232" s="207"/>
      <c r="G232" s="211"/>
      <c r="H232" s="250"/>
      <c r="I232" s="71">
        <f>161024.75448+119381.27243</f>
        <v>280406.02691000002</v>
      </c>
      <c r="J232" s="67" t="s">
        <v>142</v>
      </c>
      <c r="K232" s="71">
        <f t="shared" si="125"/>
        <v>248464.88</v>
      </c>
      <c r="L232" s="71">
        <v>248464.88</v>
      </c>
      <c r="M232" s="71">
        <v>0</v>
      </c>
      <c r="N232" s="71">
        <v>0</v>
      </c>
      <c r="O232" s="71">
        <v>0</v>
      </c>
      <c r="P232" s="71">
        <v>0</v>
      </c>
      <c r="Q232" s="78">
        <v>0</v>
      </c>
      <c r="R232" s="207"/>
      <c r="S232" s="81"/>
    </row>
    <row r="233" spans="1:21" ht="64.5" customHeight="1" x14ac:dyDescent="0.25">
      <c r="A233" s="208"/>
      <c r="B233" s="208"/>
      <c r="C233" s="208"/>
      <c r="D233" s="253"/>
      <c r="E233" s="208"/>
      <c r="F233" s="208"/>
      <c r="G233" s="212"/>
      <c r="H233" s="251"/>
      <c r="I233" s="71">
        <f>28416.13315+21067.28565</f>
        <v>49483.418799999999</v>
      </c>
      <c r="J233" s="67" t="s">
        <v>18</v>
      </c>
      <c r="K233" s="71">
        <f t="shared" si="125"/>
        <v>43846.74</v>
      </c>
      <c r="L233" s="71">
        <v>43846.74</v>
      </c>
      <c r="M233" s="71">
        <v>0</v>
      </c>
      <c r="N233" s="71">
        <v>0</v>
      </c>
      <c r="O233" s="71">
        <v>0</v>
      </c>
      <c r="P233" s="71">
        <v>0</v>
      </c>
      <c r="Q233" s="78">
        <v>0</v>
      </c>
      <c r="R233" s="208"/>
    </row>
    <row r="234" spans="1:21" ht="27.75" customHeight="1" x14ac:dyDescent="0.25">
      <c r="A234" s="205">
        <v>6</v>
      </c>
      <c r="B234" s="205" t="s">
        <v>351</v>
      </c>
      <c r="C234" s="205" t="s">
        <v>267</v>
      </c>
      <c r="D234" s="205" t="s">
        <v>305</v>
      </c>
      <c r="E234" s="205" t="s">
        <v>156</v>
      </c>
      <c r="F234" s="205" t="s">
        <v>347</v>
      </c>
      <c r="G234" s="214">
        <v>46721</v>
      </c>
      <c r="H234" s="226">
        <v>441650</v>
      </c>
      <c r="I234" s="78">
        <v>0</v>
      </c>
      <c r="J234" s="67" t="s">
        <v>14</v>
      </c>
      <c r="K234" s="71">
        <f t="shared" si="125"/>
        <v>441650</v>
      </c>
      <c r="L234" s="71">
        <f>L235+L236</f>
        <v>40150</v>
      </c>
      <c r="M234" s="71">
        <f>M235+M236</f>
        <v>401500</v>
      </c>
      <c r="N234" s="71">
        <f t="shared" ref="N234" si="130">N235+N236</f>
        <v>0</v>
      </c>
      <c r="O234" s="71">
        <f>O235+O236</f>
        <v>0</v>
      </c>
      <c r="P234" s="71">
        <f>P235+P236</f>
        <v>0</v>
      </c>
      <c r="Q234" s="71">
        <f>Q235+Q236</f>
        <v>0</v>
      </c>
      <c r="R234" s="205" t="s">
        <v>128</v>
      </c>
    </row>
    <row r="235" spans="1:21" ht="39" customHeight="1" x14ac:dyDescent="0.35">
      <c r="A235" s="205"/>
      <c r="B235" s="205"/>
      <c r="C235" s="205"/>
      <c r="D235" s="205"/>
      <c r="E235" s="205"/>
      <c r="F235" s="205"/>
      <c r="G235" s="205"/>
      <c r="H235" s="226"/>
      <c r="I235" s="78">
        <v>0</v>
      </c>
      <c r="J235" s="67" t="s">
        <v>142</v>
      </c>
      <c r="K235" s="71">
        <f t="shared" si="125"/>
        <v>274706.3</v>
      </c>
      <c r="L235" s="71">
        <v>24973.3</v>
      </c>
      <c r="M235" s="71">
        <v>249733</v>
      </c>
      <c r="N235" s="71">
        <v>0</v>
      </c>
      <c r="O235" s="71">
        <v>0</v>
      </c>
      <c r="P235" s="71">
        <v>0</v>
      </c>
      <c r="Q235" s="78">
        <v>0</v>
      </c>
      <c r="R235" s="205"/>
      <c r="S235" s="82"/>
    </row>
    <row r="236" spans="1:21" ht="75" customHeight="1" x14ac:dyDescent="0.35">
      <c r="A236" s="205"/>
      <c r="B236" s="205"/>
      <c r="C236" s="205"/>
      <c r="D236" s="205"/>
      <c r="E236" s="205"/>
      <c r="F236" s="205"/>
      <c r="G236" s="205"/>
      <c r="H236" s="226"/>
      <c r="I236" s="78">
        <v>0</v>
      </c>
      <c r="J236" s="67" t="s">
        <v>18</v>
      </c>
      <c r="K236" s="71">
        <f t="shared" si="125"/>
        <v>166943.70000000001</v>
      </c>
      <c r="L236" s="71">
        <v>15176.7</v>
      </c>
      <c r="M236" s="71">
        <v>151767</v>
      </c>
      <c r="N236" s="71">
        <v>0</v>
      </c>
      <c r="O236" s="71">
        <v>0</v>
      </c>
      <c r="P236" s="71">
        <v>0</v>
      </c>
      <c r="Q236" s="78">
        <v>0</v>
      </c>
      <c r="R236" s="205"/>
      <c r="S236" s="80"/>
    </row>
    <row r="237" spans="1:21" ht="31.5" customHeight="1" x14ac:dyDescent="0.25">
      <c r="A237" s="205">
        <v>7</v>
      </c>
      <c r="B237" s="205" t="s">
        <v>412</v>
      </c>
      <c r="C237" s="205" t="s">
        <v>477</v>
      </c>
      <c r="D237" s="205" t="s">
        <v>496</v>
      </c>
      <c r="E237" s="205" t="s">
        <v>415</v>
      </c>
      <c r="F237" s="205" t="s">
        <v>413</v>
      </c>
      <c r="G237" s="214">
        <v>47087</v>
      </c>
      <c r="H237" s="226">
        <f>K237</f>
        <v>64700.399999999994</v>
      </c>
      <c r="I237" s="78">
        <v>0</v>
      </c>
      <c r="J237" s="67" t="s">
        <v>14</v>
      </c>
      <c r="K237" s="71">
        <f t="shared" ref="K237:K242" si="131">N237+O237+P237+L237+M237</f>
        <v>64700.399999999994</v>
      </c>
      <c r="L237" s="71">
        <f>L238+L239</f>
        <v>22645.199999999997</v>
      </c>
      <c r="M237" s="71">
        <f>M238+M239</f>
        <v>22645.199999999997</v>
      </c>
      <c r="N237" s="71">
        <f>N238+N239</f>
        <v>19410</v>
      </c>
      <c r="O237" s="71">
        <f t="shared" ref="O237:Q237" si="132">O238+O239</f>
        <v>0</v>
      </c>
      <c r="P237" s="71">
        <f t="shared" si="132"/>
        <v>0</v>
      </c>
      <c r="Q237" s="71">
        <f t="shared" si="132"/>
        <v>0</v>
      </c>
      <c r="R237" s="205" t="s">
        <v>128</v>
      </c>
    </row>
    <row r="238" spans="1:21" ht="57.75" customHeight="1" x14ac:dyDescent="0.25">
      <c r="A238" s="205"/>
      <c r="B238" s="205"/>
      <c r="C238" s="205"/>
      <c r="D238" s="205"/>
      <c r="E238" s="205"/>
      <c r="F238" s="205"/>
      <c r="G238" s="205"/>
      <c r="H238" s="226"/>
      <c r="I238" s="78">
        <v>0</v>
      </c>
      <c r="J238" s="67" t="s">
        <v>142</v>
      </c>
      <c r="K238" s="71">
        <f t="shared" si="131"/>
        <v>40243.64</v>
      </c>
      <c r="L238" s="71">
        <v>14085.31</v>
      </c>
      <c r="M238" s="71">
        <v>14085.31</v>
      </c>
      <c r="N238" s="72">
        <v>12073.02</v>
      </c>
      <c r="O238" s="72">
        <v>0</v>
      </c>
      <c r="P238" s="72">
        <v>0</v>
      </c>
      <c r="Q238" s="71">
        <v>0</v>
      </c>
      <c r="R238" s="205"/>
      <c r="S238" s="79"/>
      <c r="T238" s="79"/>
      <c r="U238" s="79"/>
    </row>
    <row r="239" spans="1:21" ht="75.75" customHeight="1" x14ac:dyDescent="0.25">
      <c r="A239" s="205"/>
      <c r="B239" s="205"/>
      <c r="C239" s="205"/>
      <c r="D239" s="205"/>
      <c r="E239" s="205"/>
      <c r="F239" s="205"/>
      <c r="G239" s="205"/>
      <c r="H239" s="226"/>
      <c r="I239" s="78">
        <v>0</v>
      </c>
      <c r="J239" s="67" t="s">
        <v>18</v>
      </c>
      <c r="K239" s="71">
        <f t="shared" si="131"/>
        <v>24456.76</v>
      </c>
      <c r="L239" s="71">
        <v>8559.89</v>
      </c>
      <c r="M239" s="71">
        <v>8559.89</v>
      </c>
      <c r="N239" s="72">
        <v>7336.98</v>
      </c>
      <c r="O239" s="72">
        <v>0</v>
      </c>
      <c r="P239" s="72">
        <v>0</v>
      </c>
      <c r="Q239" s="71">
        <v>0</v>
      </c>
      <c r="R239" s="205"/>
      <c r="S239" s="79"/>
      <c r="T239" s="79"/>
      <c r="U239" s="79"/>
    </row>
    <row r="240" spans="1:21" ht="31.5" customHeight="1" x14ac:dyDescent="0.25">
      <c r="A240" s="205">
        <v>8</v>
      </c>
      <c r="B240" s="205" t="s">
        <v>304</v>
      </c>
      <c r="C240" s="205" t="s">
        <v>476</v>
      </c>
      <c r="D240" s="205" t="s">
        <v>414</v>
      </c>
      <c r="E240" s="205" t="s">
        <v>127</v>
      </c>
      <c r="F240" s="205" t="s">
        <v>416</v>
      </c>
      <c r="G240" s="214">
        <v>47087</v>
      </c>
      <c r="H240" s="226">
        <f>K240</f>
        <v>167660</v>
      </c>
      <c r="I240" s="78">
        <v>0</v>
      </c>
      <c r="J240" s="67" t="s">
        <v>14</v>
      </c>
      <c r="K240" s="71">
        <f t="shared" si="131"/>
        <v>167660</v>
      </c>
      <c r="L240" s="71">
        <f>L241+L242</f>
        <v>0</v>
      </c>
      <c r="M240" s="71">
        <f>M241+M242</f>
        <v>83830</v>
      </c>
      <c r="N240" s="71">
        <f>N241+N242</f>
        <v>83830</v>
      </c>
      <c r="O240" s="71">
        <f t="shared" ref="O240:Q240" si="133">O241+O242</f>
        <v>0</v>
      </c>
      <c r="P240" s="71">
        <f t="shared" si="133"/>
        <v>0</v>
      </c>
      <c r="Q240" s="71">
        <f t="shared" si="133"/>
        <v>0</v>
      </c>
      <c r="R240" s="205" t="s">
        <v>128</v>
      </c>
    </row>
    <row r="241" spans="1:21" ht="57.75" customHeight="1" x14ac:dyDescent="0.25">
      <c r="A241" s="205"/>
      <c r="B241" s="205"/>
      <c r="C241" s="205"/>
      <c r="D241" s="205"/>
      <c r="E241" s="205"/>
      <c r="F241" s="205"/>
      <c r="G241" s="205"/>
      <c r="H241" s="226"/>
      <c r="I241" s="78">
        <v>0</v>
      </c>
      <c r="J241" s="67" t="s">
        <v>142</v>
      </c>
      <c r="K241" s="71">
        <f t="shared" si="131"/>
        <v>104284.52</v>
      </c>
      <c r="L241" s="71">
        <v>0</v>
      </c>
      <c r="M241" s="71">
        <v>52142.26</v>
      </c>
      <c r="N241" s="72">
        <v>52142.26</v>
      </c>
      <c r="O241" s="72">
        <v>0</v>
      </c>
      <c r="P241" s="72">
        <v>0</v>
      </c>
      <c r="Q241" s="71">
        <v>0</v>
      </c>
      <c r="R241" s="205"/>
      <c r="S241" s="79"/>
      <c r="T241" s="79"/>
      <c r="U241" s="79"/>
    </row>
    <row r="242" spans="1:21" ht="75.75" customHeight="1" x14ac:dyDescent="0.25">
      <c r="A242" s="205"/>
      <c r="B242" s="205"/>
      <c r="C242" s="205"/>
      <c r="D242" s="205"/>
      <c r="E242" s="205"/>
      <c r="F242" s="205"/>
      <c r="G242" s="205"/>
      <c r="H242" s="226"/>
      <c r="I242" s="78">
        <v>0</v>
      </c>
      <c r="J242" s="67" t="s">
        <v>18</v>
      </c>
      <c r="K242" s="71">
        <f t="shared" si="131"/>
        <v>63375.48</v>
      </c>
      <c r="L242" s="71">
        <v>0</v>
      </c>
      <c r="M242" s="71">
        <v>31687.74</v>
      </c>
      <c r="N242" s="72">
        <v>31687.74</v>
      </c>
      <c r="O242" s="72">
        <v>0</v>
      </c>
      <c r="P242" s="72">
        <v>0</v>
      </c>
      <c r="Q242" s="71">
        <v>0</v>
      </c>
      <c r="R242" s="205"/>
      <c r="S242" s="79"/>
      <c r="T242" s="79"/>
      <c r="U242" s="79"/>
    </row>
    <row r="243" spans="1:21" ht="31.5" customHeight="1" x14ac:dyDescent="0.25">
      <c r="A243" s="205">
        <v>9</v>
      </c>
      <c r="B243" s="205" t="s">
        <v>458</v>
      </c>
      <c r="C243" s="205" t="s">
        <v>460</v>
      </c>
      <c r="D243" s="205" t="s">
        <v>461</v>
      </c>
      <c r="E243" s="205" t="s">
        <v>152</v>
      </c>
      <c r="F243" s="205" t="s">
        <v>343</v>
      </c>
      <c r="G243" s="214">
        <v>46356</v>
      </c>
      <c r="H243" s="226">
        <v>240522.47</v>
      </c>
      <c r="I243" s="71">
        <f>I244+I245</f>
        <v>51998.881520000003</v>
      </c>
      <c r="J243" s="67" t="s">
        <v>14</v>
      </c>
      <c r="K243" s="71">
        <f t="shared" ref="K243:K245" si="134">N243+O243+P243+L243+M243</f>
        <v>188523.58</v>
      </c>
      <c r="L243" s="71">
        <f>L244+L245</f>
        <v>188523.58</v>
      </c>
      <c r="M243" s="71">
        <f>M244+M245</f>
        <v>0</v>
      </c>
      <c r="N243" s="71">
        <f>N244+N245</f>
        <v>0</v>
      </c>
      <c r="O243" s="71">
        <f t="shared" ref="O243:Q243" si="135">O244+O245</f>
        <v>0</v>
      </c>
      <c r="P243" s="71">
        <f t="shared" si="135"/>
        <v>0</v>
      </c>
      <c r="Q243" s="71">
        <f t="shared" si="135"/>
        <v>0</v>
      </c>
      <c r="R243" s="205" t="s">
        <v>128</v>
      </c>
    </row>
    <row r="244" spans="1:21" ht="57.75" customHeight="1" x14ac:dyDescent="0.25">
      <c r="A244" s="205"/>
      <c r="B244" s="205"/>
      <c r="C244" s="205"/>
      <c r="D244" s="205"/>
      <c r="E244" s="205"/>
      <c r="F244" s="205"/>
      <c r="G244" s="205"/>
      <c r="H244" s="226"/>
      <c r="I244" s="71">
        <v>51102.235050000003</v>
      </c>
      <c r="J244" s="67" t="s">
        <v>142</v>
      </c>
      <c r="K244" s="71">
        <f t="shared" si="134"/>
        <v>185273.43</v>
      </c>
      <c r="L244" s="71">
        <f>20371.61+164901.82</f>
        <v>185273.43</v>
      </c>
      <c r="M244" s="71">
        <v>0</v>
      </c>
      <c r="N244" s="72">
        <v>0</v>
      </c>
      <c r="O244" s="72">
        <v>0</v>
      </c>
      <c r="P244" s="72">
        <v>0</v>
      </c>
      <c r="Q244" s="71">
        <v>0</v>
      </c>
      <c r="R244" s="205"/>
      <c r="S244" s="79"/>
      <c r="T244" s="79"/>
      <c r="U244" s="79"/>
    </row>
    <row r="245" spans="1:21" ht="75.75" customHeight="1" x14ac:dyDescent="0.25">
      <c r="A245" s="205"/>
      <c r="B245" s="205"/>
      <c r="C245" s="205"/>
      <c r="D245" s="205"/>
      <c r="E245" s="205"/>
      <c r="F245" s="205"/>
      <c r="G245" s="205"/>
      <c r="H245" s="226"/>
      <c r="I245" s="71">
        <v>896.64647000000002</v>
      </c>
      <c r="J245" s="67" t="s">
        <v>18</v>
      </c>
      <c r="K245" s="71">
        <f t="shared" si="134"/>
        <v>3250.15</v>
      </c>
      <c r="L245" s="71">
        <f>357.44+2892.71</f>
        <v>3250.15</v>
      </c>
      <c r="M245" s="71">
        <v>0</v>
      </c>
      <c r="N245" s="72">
        <v>0</v>
      </c>
      <c r="O245" s="72">
        <v>0</v>
      </c>
      <c r="P245" s="72">
        <v>0</v>
      </c>
      <c r="Q245" s="71">
        <v>0</v>
      </c>
      <c r="R245" s="205"/>
      <c r="S245" s="79"/>
      <c r="T245" s="79"/>
      <c r="U245" s="79"/>
    </row>
    <row r="246" spans="1:21" ht="31.5" customHeight="1" x14ac:dyDescent="0.25">
      <c r="A246" s="205">
        <v>10</v>
      </c>
      <c r="B246" s="205" t="s">
        <v>459</v>
      </c>
      <c r="C246" s="205" t="s">
        <v>267</v>
      </c>
      <c r="D246" s="205" t="s">
        <v>461</v>
      </c>
      <c r="E246" s="205" t="s">
        <v>152</v>
      </c>
      <c r="F246" s="205" t="s">
        <v>343</v>
      </c>
      <c r="G246" s="214">
        <v>46356</v>
      </c>
      <c r="H246" s="226">
        <v>465267.81</v>
      </c>
      <c r="I246" s="71">
        <f>I247+I248</f>
        <v>232633.89549999998</v>
      </c>
      <c r="J246" s="67" t="s">
        <v>14</v>
      </c>
      <c r="K246" s="71">
        <f t="shared" ref="K246:K248" si="136">N246+O246+P246+L246+M246</f>
        <v>232633.9</v>
      </c>
      <c r="L246" s="71">
        <f>L247+L248</f>
        <v>232633.9</v>
      </c>
      <c r="M246" s="71">
        <f>M247+M248</f>
        <v>0</v>
      </c>
      <c r="N246" s="71">
        <f>N247+N248</f>
        <v>0</v>
      </c>
      <c r="O246" s="71">
        <f t="shared" ref="O246:Q246" si="137">O247+O248</f>
        <v>0</v>
      </c>
      <c r="P246" s="71">
        <f t="shared" si="137"/>
        <v>0</v>
      </c>
      <c r="Q246" s="71">
        <f t="shared" si="137"/>
        <v>0</v>
      </c>
      <c r="R246" s="205" t="s">
        <v>128</v>
      </c>
    </row>
    <row r="247" spans="1:21" ht="57.75" customHeight="1" x14ac:dyDescent="0.25">
      <c r="A247" s="205"/>
      <c r="B247" s="205"/>
      <c r="C247" s="205"/>
      <c r="D247" s="205"/>
      <c r="E247" s="205"/>
      <c r="F247" s="205"/>
      <c r="G247" s="205"/>
      <c r="H247" s="226"/>
      <c r="I247" s="71">
        <v>145163.54319</v>
      </c>
      <c r="J247" s="67" t="s">
        <v>142</v>
      </c>
      <c r="K247" s="71">
        <f t="shared" si="136"/>
        <v>145163.54999999999</v>
      </c>
      <c r="L247" s="71">
        <f>5919.69+139243.86</f>
        <v>145163.54999999999</v>
      </c>
      <c r="M247" s="71">
        <v>0</v>
      </c>
      <c r="N247" s="72">
        <v>0</v>
      </c>
      <c r="O247" s="72">
        <v>0</v>
      </c>
      <c r="P247" s="72">
        <v>0</v>
      </c>
      <c r="Q247" s="71">
        <v>0</v>
      </c>
      <c r="R247" s="205"/>
      <c r="S247" s="79"/>
      <c r="T247" s="79"/>
      <c r="U247" s="79"/>
    </row>
    <row r="248" spans="1:21" ht="75.75" customHeight="1" x14ac:dyDescent="0.25">
      <c r="A248" s="205"/>
      <c r="B248" s="205"/>
      <c r="C248" s="205"/>
      <c r="D248" s="205"/>
      <c r="E248" s="205"/>
      <c r="F248" s="205"/>
      <c r="G248" s="205"/>
      <c r="H248" s="226"/>
      <c r="I248" s="71">
        <v>87470.352310000002</v>
      </c>
      <c r="J248" s="67" t="s">
        <v>18</v>
      </c>
      <c r="K248" s="71">
        <f t="shared" si="136"/>
        <v>87470.35</v>
      </c>
      <c r="L248" s="71">
        <f>3566.99+83903.36</f>
        <v>87470.35</v>
      </c>
      <c r="M248" s="71">
        <v>0</v>
      </c>
      <c r="N248" s="72">
        <v>0</v>
      </c>
      <c r="O248" s="72">
        <v>0</v>
      </c>
      <c r="P248" s="72">
        <v>0</v>
      </c>
      <c r="Q248" s="71">
        <v>0</v>
      </c>
      <c r="R248" s="205"/>
      <c r="S248" s="79"/>
      <c r="T248" s="79"/>
      <c r="U248" s="79"/>
    </row>
    <row r="249" spans="1:21" ht="30.75" customHeight="1" x14ac:dyDescent="0.35">
      <c r="A249" s="216" t="s">
        <v>174</v>
      </c>
      <c r="B249" s="217"/>
      <c r="C249" s="217"/>
      <c r="D249" s="217"/>
      <c r="E249" s="217"/>
      <c r="F249" s="217"/>
      <c r="G249" s="217"/>
      <c r="H249" s="217"/>
      <c r="I249" s="218"/>
      <c r="J249" s="67" t="s">
        <v>8</v>
      </c>
      <c r="K249" s="71">
        <f>L249+M249+N249+O249+P249</f>
        <v>2630861.2999999998</v>
      </c>
      <c r="L249" s="69">
        <f>L213+L225+L228+L231+L234+L210+L237+L240+L243+L246</f>
        <v>1150487.0099999998</v>
      </c>
      <c r="M249" s="69">
        <f t="shared" ref="M249:Q249" si="138">M213+M225+M228+M231+M234+M210+M237+M240+M243+M246</f>
        <v>1184795.98</v>
      </c>
      <c r="N249" s="69">
        <f t="shared" si="138"/>
        <v>295578.31</v>
      </c>
      <c r="O249" s="69">
        <f t="shared" si="138"/>
        <v>0</v>
      </c>
      <c r="P249" s="69">
        <f t="shared" si="138"/>
        <v>0</v>
      </c>
      <c r="Q249" s="69">
        <f t="shared" si="138"/>
        <v>0</v>
      </c>
      <c r="R249" s="206"/>
      <c r="S249" s="76"/>
    </row>
    <row r="250" spans="1:21" ht="40.5" customHeight="1" x14ac:dyDescent="0.25">
      <c r="A250" s="219"/>
      <c r="B250" s="220"/>
      <c r="C250" s="220"/>
      <c r="D250" s="220"/>
      <c r="E250" s="220"/>
      <c r="F250" s="220"/>
      <c r="G250" s="220"/>
      <c r="H250" s="220"/>
      <c r="I250" s="221"/>
      <c r="J250" s="67" t="s">
        <v>10</v>
      </c>
      <c r="K250" s="71">
        <f>L250+M250+N250+O250+P250</f>
        <v>1884844.0700000003</v>
      </c>
      <c r="L250" s="69">
        <f>L214+L226+L229+L232+L235+L211+L238+L241+L244+L247</f>
        <v>936094.9600000002</v>
      </c>
      <c r="M250" s="69">
        <f t="shared" ref="M250:Q250" si="139">M214+M226+M229+M232+M235+M211+M238+M241+M244+M247</f>
        <v>764120.3600000001</v>
      </c>
      <c r="N250" s="69">
        <f t="shared" si="139"/>
        <v>184628.75</v>
      </c>
      <c r="O250" s="69">
        <f t="shared" si="139"/>
        <v>0</v>
      </c>
      <c r="P250" s="69">
        <f t="shared" si="139"/>
        <v>0</v>
      </c>
      <c r="Q250" s="69">
        <f t="shared" si="139"/>
        <v>0</v>
      </c>
      <c r="R250" s="207"/>
      <c r="S250" s="74"/>
    </row>
    <row r="251" spans="1:21" ht="60" customHeight="1" x14ac:dyDescent="0.25">
      <c r="A251" s="222"/>
      <c r="B251" s="223"/>
      <c r="C251" s="223"/>
      <c r="D251" s="223"/>
      <c r="E251" s="223"/>
      <c r="F251" s="223"/>
      <c r="G251" s="223"/>
      <c r="H251" s="223"/>
      <c r="I251" s="224"/>
      <c r="J251" s="67" t="s">
        <v>11</v>
      </c>
      <c r="K251" s="71">
        <f t="shared" si="125"/>
        <v>746017.23</v>
      </c>
      <c r="L251" s="69">
        <f>L215+L227+L230+L233+L236+L212+L239+L242+L245+L248</f>
        <v>214392.05</v>
      </c>
      <c r="M251" s="69">
        <f t="shared" ref="M251:Q251" si="140">M215+M227+M230+M233+M236+M212+M239+M242+M245+M248</f>
        <v>420675.62</v>
      </c>
      <c r="N251" s="69">
        <f t="shared" si="140"/>
        <v>110949.56</v>
      </c>
      <c r="O251" s="69">
        <f t="shared" si="140"/>
        <v>0</v>
      </c>
      <c r="P251" s="69">
        <f t="shared" si="140"/>
        <v>0</v>
      </c>
      <c r="Q251" s="69">
        <f t="shared" si="140"/>
        <v>0</v>
      </c>
      <c r="R251" s="208"/>
    </row>
    <row r="252" spans="1:21" ht="25.5" hidden="1" customHeight="1" x14ac:dyDescent="0.25">
      <c r="A252" s="225" t="s">
        <v>232</v>
      </c>
      <c r="B252" s="225"/>
      <c r="C252" s="225"/>
      <c r="D252" s="225"/>
      <c r="E252" s="225"/>
      <c r="F252" s="225"/>
      <c r="G252" s="225"/>
      <c r="H252" s="225"/>
      <c r="I252" s="225"/>
      <c r="J252" s="225"/>
      <c r="K252" s="225"/>
      <c r="L252" s="225"/>
      <c r="M252" s="225"/>
      <c r="N252" s="225"/>
      <c r="O252" s="225"/>
      <c r="P252" s="225"/>
      <c r="Q252" s="225"/>
      <c r="R252" s="225"/>
    </row>
    <row r="253" spans="1:21" ht="25.5" hidden="1" customHeight="1" x14ac:dyDescent="0.25">
      <c r="A253" s="206">
        <v>1</v>
      </c>
      <c r="B253" s="206" t="s">
        <v>226</v>
      </c>
      <c r="C253" s="206" t="s">
        <v>229</v>
      </c>
      <c r="D253" s="206" t="s">
        <v>227</v>
      </c>
      <c r="E253" s="206" t="s">
        <v>156</v>
      </c>
      <c r="F253" s="210" t="s">
        <v>228</v>
      </c>
      <c r="G253" s="210">
        <v>45580</v>
      </c>
      <c r="H253" s="249">
        <f>K253+I253</f>
        <v>0</v>
      </c>
      <c r="I253" s="71">
        <f>I254+I255</f>
        <v>0</v>
      </c>
      <c r="J253" s="67" t="s">
        <v>14</v>
      </c>
      <c r="K253" s="71">
        <f>K254+K255</f>
        <v>0</v>
      </c>
      <c r="L253" s="71">
        <f t="shared" ref="L253" si="141">L254+L255</f>
        <v>0</v>
      </c>
      <c r="M253" s="71">
        <f>M254+M255</f>
        <v>0</v>
      </c>
      <c r="N253" s="71">
        <f t="shared" ref="N253:P253" si="142">N254+N255</f>
        <v>0</v>
      </c>
      <c r="O253" s="71">
        <f t="shared" si="142"/>
        <v>0</v>
      </c>
      <c r="P253" s="71">
        <f t="shared" si="142"/>
        <v>0</v>
      </c>
      <c r="Q253" s="78">
        <v>0</v>
      </c>
      <c r="R253" s="206" t="s">
        <v>128</v>
      </c>
    </row>
    <row r="254" spans="1:21" ht="45.75" hidden="1" customHeight="1" x14ac:dyDescent="0.4">
      <c r="A254" s="207"/>
      <c r="B254" s="207"/>
      <c r="C254" s="207"/>
      <c r="D254" s="252"/>
      <c r="E254" s="207"/>
      <c r="F254" s="207"/>
      <c r="G254" s="211"/>
      <c r="H254" s="250"/>
      <c r="I254" s="71">
        <v>0</v>
      </c>
      <c r="J254" s="67" t="s">
        <v>142</v>
      </c>
      <c r="K254" s="71">
        <f>L254+M254+N254+O254+P254</f>
        <v>0</v>
      </c>
      <c r="L254" s="71">
        <v>0</v>
      </c>
      <c r="M254" s="71">
        <v>0</v>
      </c>
      <c r="N254" s="71">
        <v>0</v>
      </c>
      <c r="O254" s="71">
        <v>0</v>
      </c>
      <c r="P254" s="71">
        <v>0</v>
      </c>
      <c r="Q254" s="78">
        <v>0</v>
      </c>
      <c r="R254" s="207"/>
      <c r="S254" s="73"/>
    </row>
    <row r="255" spans="1:21" ht="64.5" hidden="1" customHeight="1" x14ac:dyDescent="0.25">
      <c r="A255" s="208"/>
      <c r="B255" s="208"/>
      <c r="C255" s="208"/>
      <c r="D255" s="253"/>
      <c r="E255" s="208"/>
      <c r="F255" s="208"/>
      <c r="G255" s="212"/>
      <c r="H255" s="251"/>
      <c r="I255" s="71">
        <v>0</v>
      </c>
      <c r="J255" s="67" t="s">
        <v>18</v>
      </c>
      <c r="K255" s="71">
        <f>L255+M255+N255+O255+P255</f>
        <v>0</v>
      </c>
      <c r="L255" s="71">
        <v>0</v>
      </c>
      <c r="M255" s="71">
        <v>0</v>
      </c>
      <c r="N255" s="71">
        <v>0</v>
      </c>
      <c r="O255" s="71">
        <v>0</v>
      </c>
      <c r="P255" s="71">
        <v>0</v>
      </c>
      <c r="Q255" s="78">
        <v>0</v>
      </c>
      <c r="R255" s="208"/>
    </row>
    <row r="256" spans="1:21" ht="30.75" hidden="1" customHeight="1" x14ac:dyDescent="0.25">
      <c r="A256" s="213" t="s">
        <v>233</v>
      </c>
      <c r="B256" s="213"/>
      <c r="C256" s="213"/>
      <c r="D256" s="213"/>
      <c r="E256" s="213"/>
      <c r="F256" s="213"/>
      <c r="G256" s="213"/>
      <c r="H256" s="213"/>
      <c r="I256" s="213"/>
      <c r="J256" s="67" t="s">
        <v>8</v>
      </c>
      <c r="K256" s="69">
        <f>K253</f>
        <v>0</v>
      </c>
      <c r="L256" s="69">
        <f t="shared" ref="L256:P256" si="143">L253</f>
        <v>0</v>
      </c>
      <c r="M256" s="69">
        <f>M253</f>
        <v>0</v>
      </c>
      <c r="N256" s="69">
        <f t="shared" si="143"/>
        <v>0</v>
      </c>
      <c r="O256" s="69">
        <f t="shared" si="143"/>
        <v>0</v>
      </c>
      <c r="P256" s="69">
        <f t="shared" si="143"/>
        <v>0</v>
      </c>
      <c r="Q256" s="69">
        <v>0</v>
      </c>
      <c r="R256" s="205"/>
    </row>
    <row r="257" spans="1:21" ht="40.5" hidden="1" customHeight="1" x14ac:dyDescent="0.25">
      <c r="A257" s="213"/>
      <c r="B257" s="213"/>
      <c r="C257" s="213"/>
      <c r="D257" s="213"/>
      <c r="E257" s="213"/>
      <c r="F257" s="213"/>
      <c r="G257" s="213"/>
      <c r="H257" s="213"/>
      <c r="I257" s="213"/>
      <c r="J257" s="67" t="s">
        <v>10</v>
      </c>
      <c r="K257" s="69">
        <f>K254</f>
        <v>0</v>
      </c>
      <c r="L257" s="69">
        <f t="shared" ref="L257:P257" si="144">L254</f>
        <v>0</v>
      </c>
      <c r="M257" s="69">
        <f>M254</f>
        <v>0</v>
      </c>
      <c r="N257" s="69">
        <f t="shared" si="144"/>
        <v>0</v>
      </c>
      <c r="O257" s="69">
        <f t="shared" si="144"/>
        <v>0</v>
      </c>
      <c r="P257" s="69">
        <f t="shared" si="144"/>
        <v>0</v>
      </c>
      <c r="Q257" s="69">
        <v>0</v>
      </c>
      <c r="R257" s="205"/>
    </row>
    <row r="258" spans="1:21" ht="60" hidden="1" customHeight="1" x14ac:dyDescent="0.25">
      <c r="A258" s="213"/>
      <c r="B258" s="213"/>
      <c r="C258" s="213"/>
      <c r="D258" s="213"/>
      <c r="E258" s="213"/>
      <c r="F258" s="213"/>
      <c r="G258" s="213"/>
      <c r="H258" s="213"/>
      <c r="I258" s="213"/>
      <c r="J258" s="67" t="s">
        <v>11</v>
      </c>
      <c r="K258" s="69">
        <f>K255</f>
        <v>0</v>
      </c>
      <c r="L258" s="69">
        <f t="shared" ref="L258:P258" si="145">L255</f>
        <v>0</v>
      </c>
      <c r="M258" s="69">
        <f t="shared" si="145"/>
        <v>0</v>
      </c>
      <c r="N258" s="69">
        <f t="shared" si="145"/>
        <v>0</v>
      </c>
      <c r="O258" s="69">
        <f t="shared" si="145"/>
        <v>0</v>
      </c>
      <c r="P258" s="69">
        <f t="shared" si="145"/>
        <v>0</v>
      </c>
      <c r="Q258" s="69">
        <v>0</v>
      </c>
      <c r="R258" s="205"/>
    </row>
    <row r="259" spans="1:21" ht="25.5" customHeight="1" x14ac:dyDescent="0.3">
      <c r="A259" s="228" t="s">
        <v>527</v>
      </c>
      <c r="B259" s="228"/>
      <c r="C259" s="228"/>
      <c r="D259" s="228"/>
      <c r="E259" s="228"/>
      <c r="F259" s="228"/>
      <c r="G259" s="228"/>
      <c r="H259" s="228"/>
      <c r="I259" s="228"/>
      <c r="J259" s="228"/>
      <c r="K259" s="228"/>
      <c r="L259" s="228"/>
      <c r="M259" s="228"/>
      <c r="N259" s="228"/>
      <c r="O259" s="228"/>
      <c r="P259" s="228"/>
      <c r="Q259" s="228"/>
      <c r="R259" s="228"/>
    </row>
    <row r="260" spans="1:21" ht="84.75" customHeight="1" x14ac:dyDescent="0.25">
      <c r="A260" s="206">
        <v>1</v>
      </c>
      <c r="B260" s="205" t="s">
        <v>259</v>
      </c>
      <c r="C260" s="205" t="s">
        <v>168</v>
      </c>
      <c r="D260" s="206" t="s">
        <v>169</v>
      </c>
      <c r="E260" s="206" t="s">
        <v>216</v>
      </c>
      <c r="F260" s="206" t="s">
        <v>537</v>
      </c>
      <c r="G260" s="210">
        <v>46387</v>
      </c>
      <c r="H260" s="215">
        <v>9990</v>
      </c>
      <c r="I260" s="78">
        <v>0</v>
      </c>
      <c r="J260" s="67" t="s">
        <v>14</v>
      </c>
      <c r="K260" s="71">
        <f>K261</f>
        <v>9990</v>
      </c>
      <c r="L260" s="71">
        <f t="shared" ref="L260:P260" si="146">L261</f>
        <v>9990</v>
      </c>
      <c r="M260" s="71">
        <f t="shared" si="146"/>
        <v>0</v>
      </c>
      <c r="N260" s="71">
        <f t="shared" si="146"/>
        <v>0</v>
      </c>
      <c r="O260" s="71">
        <f t="shared" si="146"/>
        <v>0</v>
      </c>
      <c r="P260" s="71">
        <f t="shared" si="146"/>
        <v>0</v>
      </c>
      <c r="Q260" s="78">
        <v>0</v>
      </c>
      <c r="R260" s="205" t="s">
        <v>128</v>
      </c>
    </row>
    <row r="261" spans="1:21" ht="84.75" customHeight="1" x14ac:dyDescent="0.25">
      <c r="A261" s="208"/>
      <c r="B261" s="205"/>
      <c r="C261" s="205"/>
      <c r="D261" s="208"/>
      <c r="E261" s="208"/>
      <c r="F261" s="208"/>
      <c r="G261" s="208"/>
      <c r="H261" s="215"/>
      <c r="I261" s="78">
        <v>0</v>
      </c>
      <c r="J261" s="67" t="s">
        <v>18</v>
      </c>
      <c r="K261" s="71">
        <f>SUM(L261:P261)</f>
        <v>9990</v>
      </c>
      <c r="L261" s="71">
        <v>9990</v>
      </c>
      <c r="M261" s="71">
        <v>0</v>
      </c>
      <c r="N261" s="71">
        <v>0</v>
      </c>
      <c r="O261" s="71">
        <v>0</v>
      </c>
      <c r="P261" s="71">
        <v>0</v>
      </c>
      <c r="Q261" s="78">
        <v>0</v>
      </c>
      <c r="R261" s="205"/>
    </row>
    <row r="262" spans="1:21" ht="84.75" customHeight="1" x14ac:dyDescent="0.25">
      <c r="A262" s="206">
        <v>2</v>
      </c>
      <c r="B262" s="206" t="s">
        <v>111</v>
      </c>
      <c r="C262" s="206" t="s">
        <v>170</v>
      </c>
      <c r="D262" s="206" t="s">
        <v>171</v>
      </c>
      <c r="E262" s="206" t="s">
        <v>216</v>
      </c>
      <c r="F262" s="206" t="s">
        <v>537</v>
      </c>
      <c r="G262" s="210">
        <v>46387</v>
      </c>
      <c r="H262" s="254">
        <v>14999</v>
      </c>
      <c r="I262" s="78">
        <v>0</v>
      </c>
      <c r="J262" s="67" t="s">
        <v>14</v>
      </c>
      <c r="K262" s="71">
        <f>K263</f>
        <v>14999</v>
      </c>
      <c r="L262" s="71">
        <f t="shared" ref="L262:P262" si="147">L263</f>
        <v>14999</v>
      </c>
      <c r="M262" s="71">
        <f t="shared" si="147"/>
        <v>0</v>
      </c>
      <c r="N262" s="71">
        <f t="shared" si="147"/>
        <v>0</v>
      </c>
      <c r="O262" s="71">
        <f t="shared" si="147"/>
        <v>0</v>
      </c>
      <c r="P262" s="71">
        <f t="shared" si="147"/>
        <v>0</v>
      </c>
      <c r="Q262" s="78">
        <v>0</v>
      </c>
      <c r="R262" s="206" t="s">
        <v>128</v>
      </c>
    </row>
    <row r="263" spans="1:21" ht="84.75" customHeight="1" x14ac:dyDescent="0.25">
      <c r="A263" s="208"/>
      <c r="B263" s="208"/>
      <c r="C263" s="208"/>
      <c r="D263" s="208"/>
      <c r="E263" s="208"/>
      <c r="F263" s="208"/>
      <c r="G263" s="208"/>
      <c r="H263" s="256"/>
      <c r="I263" s="78">
        <v>0</v>
      </c>
      <c r="J263" s="67" t="s">
        <v>18</v>
      </c>
      <c r="K263" s="71">
        <f>SUM(L263:P263)</f>
        <v>14999</v>
      </c>
      <c r="L263" s="71">
        <v>14999</v>
      </c>
      <c r="M263" s="71">
        <v>0</v>
      </c>
      <c r="N263" s="71">
        <v>0</v>
      </c>
      <c r="O263" s="71">
        <v>0</v>
      </c>
      <c r="P263" s="71">
        <v>0</v>
      </c>
      <c r="Q263" s="78">
        <v>0</v>
      </c>
      <c r="R263" s="208"/>
    </row>
    <row r="264" spans="1:21" ht="84.75" customHeight="1" x14ac:dyDescent="0.25">
      <c r="A264" s="206">
        <v>3</v>
      </c>
      <c r="B264" s="205" t="s">
        <v>530</v>
      </c>
      <c r="C264" s="205" t="s">
        <v>531</v>
      </c>
      <c r="D264" s="206" t="s">
        <v>532</v>
      </c>
      <c r="E264" s="206" t="s">
        <v>216</v>
      </c>
      <c r="F264" s="206" t="s">
        <v>538</v>
      </c>
      <c r="G264" s="210">
        <v>46387</v>
      </c>
      <c r="H264" s="215">
        <v>6430</v>
      </c>
      <c r="I264" s="78">
        <v>0</v>
      </c>
      <c r="J264" s="67" t="s">
        <v>14</v>
      </c>
      <c r="K264" s="71">
        <f>K265</f>
        <v>6430</v>
      </c>
      <c r="L264" s="71">
        <f t="shared" ref="L264:P264" si="148">L265</f>
        <v>6430</v>
      </c>
      <c r="M264" s="71">
        <f t="shared" si="148"/>
        <v>0</v>
      </c>
      <c r="N264" s="71">
        <f t="shared" si="148"/>
        <v>0</v>
      </c>
      <c r="O264" s="71">
        <f t="shared" si="148"/>
        <v>0</v>
      </c>
      <c r="P264" s="71">
        <f t="shared" si="148"/>
        <v>0</v>
      </c>
      <c r="Q264" s="78">
        <v>0</v>
      </c>
      <c r="R264" s="205" t="s">
        <v>128</v>
      </c>
    </row>
    <row r="265" spans="1:21" ht="84.75" customHeight="1" x14ac:dyDescent="0.25">
      <c r="A265" s="208"/>
      <c r="B265" s="205"/>
      <c r="C265" s="205"/>
      <c r="D265" s="208"/>
      <c r="E265" s="208"/>
      <c r="F265" s="208"/>
      <c r="G265" s="208"/>
      <c r="H265" s="215"/>
      <c r="I265" s="78">
        <v>0</v>
      </c>
      <c r="J265" s="67" t="s">
        <v>18</v>
      </c>
      <c r="K265" s="71">
        <f>SUM(L265:P265)</f>
        <v>6430</v>
      </c>
      <c r="L265" s="71">
        <v>6430</v>
      </c>
      <c r="M265" s="71">
        <v>0</v>
      </c>
      <c r="N265" s="71">
        <v>0</v>
      </c>
      <c r="O265" s="71">
        <v>0</v>
      </c>
      <c r="P265" s="71">
        <v>0</v>
      </c>
      <c r="Q265" s="78">
        <v>0</v>
      </c>
      <c r="R265" s="205"/>
    </row>
    <row r="266" spans="1:21" ht="84.75" customHeight="1" x14ac:dyDescent="0.25">
      <c r="A266" s="206">
        <v>4</v>
      </c>
      <c r="B266" s="206" t="s">
        <v>533</v>
      </c>
      <c r="C266" s="206" t="s">
        <v>534</v>
      </c>
      <c r="D266" s="206" t="s">
        <v>535</v>
      </c>
      <c r="E266" s="206" t="s">
        <v>216</v>
      </c>
      <c r="F266" s="206" t="s">
        <v>538</v>
      </c>
      <c r="G266" s="210">
        <v>46387</v>
      </c>
      <c r="H266" s="254">
        <v>3000</v>
      </c>
      <c r="I266" s="78">
        <v>0</v>
      </c>
      <c r="J266" s="67" t="s">
        <v>14</v>
      </c>
      <c r="K266" s="71">
        <f>K267</f>
        <v>3000</v>
      </c>
      <c r="L266" s="71">
        <f t="shared" ref="L266:P266" si="149">L267</f>
        <v>3000</v>
      </c>
      <c r="M266" s="71">
        <f t="shared" si="149"/>
        <v>0</v>
      </c>
      <c r="N266" s="71">
        <f t="shared" si="149"/>
        <v>0</v>
      </c>
      <c r="O266" s="71">
        <f t="shared" si="149"/>
        <v>0</v>
      </c>
      <c r="P266" s="71">
        <f t="shared" si="149"/>
        <v>0</v>
      </c>
      <c r="Q266" s="78">
        <v>0</v>
      </c>
      <c r="R266" s="206" t="s">
        <v>128</v>
      </c>
    </row>
    <row r="267" spans="1:21" ht="84.75" customHeight="1" x14ac:dyDescent="0.25">
      <c r="A267" s="208"/>
      <c r="B267" s="208"/>
      <c r="C267" s="208"/>
      <c r="D267" s="208"/>
      <c r="E267" s="208"/>
      <c r="F267" s="208"/>
      <c r="G267" s="208"/>
      <c r="H267" s="256"/>
      <c r="I267" s="78">
        <v>0</v>
      </c>
      <c r="J267" s="67" t="s">
        <v>18</v>
      </c>
      <c r="K267" s="71">
        <f>SUM(L267:P267)</f>
        <v>3000</v>
      </c>
      <c r="L267" s="71">
        <v>3000</v>
      </c>
      <c r="M267" s="71">
        <v>0</v>
      </c>
      <c r="N267" s="71">
        <v>0</v>
      </c>
      <c r="O267" s="71">
        <v>0</v>
      </c>
      <c r="P267" s="71">
        <v>0</v>
      </c>
      <c r="Q267" s="78">
        <v>0</v>
      </c>
      <c r="R267" s="208"/>
    </row>
    <row r="268" spans="1:21" ht="84.75" customHeight="1" x14ac:dyDescent="0.35">
      <c r="A268" s="216" t="s">
        <v>536</v>
      </c>
      <c r="B268" s="217"/>
      <c r="C268" s="217"/>
      <c r="D268" s="217"/>
      <c r="E268" s="217"/>
      <c r="F268" s="217"/>
      <c r="G268" s="217"/>
      <c r="H268" s="217"/>
      <c r="I268" s="218"/>
      <c r="J268" s="67" t="s">
        <v>8</v>
      </c>
      <c r="K268" s="71">
        <f>L268+M268+N268+O268+P268</f>
        <v>34419</v>
      </c>
      <c r="L268" s="69">
        <f>L260+L262+L264+L266</f>
        <v>34419</v>
      </c>
      <c r="M268" s="69">
        <f t="shared" ref="M268:P268" si="150">M260+M262+M264+M266</f>
        <v>0</v>
      </c>
      <c r="N268" s="69">
        <f t="shared" si="150"/>
        <v>0</v>
      </c>
      <c r="O268" s="69">
        <f t="shared" si="150"/>
        <v>0</v>
      </c>
      <c r="P268" s="69">
        <f t="shared" si="150"/>
        <v>0</v>
      </c>
      <c r="Q268" s="69">
        <f t="shared" ref="Q268" si="151">Q232+Q244+Q247+Q250+Q253+Q229+Q256+Q259+Q262+Q265</f>
        <v>0</v>
      </c>
      <c r="R268" s="206"/>
      <c r="S268" s="76"/>
    </row>
    <row r="269" spans="1:21" ht="60" customHeight="1" x14ac:dyDescent="0.25">
      <c r="A269" s="222"/>
      <c r="B269" s="223"/>
      <c r="C269" s="223"/>
      <c r="D269" s="223"/>
      <c r="E269" s="223"/>
      <c r="F269" s="223"/>
      <c r="G269" s="223"/>
      <c r="H269" s="223"/>
      <c r="I269" s="224"/>
      <c r="J269" s="67" t="s">
        <v>11</v>
      </c>
      <c r="K269" s="71">
        <f t="shared" ref="K269" si="152">L269+M269+N269+O269+P269</f>
        <v>34419</v>
      </c>
      <c r="L269" s="69">
        <f>L261+L263+L265+L267</f>
        <v>34419</v>
      </c>
      <c r="M269" s="69">
        <f t="shared" ref="M269:P269" si="153">M261+M263+M265+M267</f>
        <v>0</v>
      </c>
      <c r="N269" s="69">
        <f t="shared" si="153"/>
        <v>0</v>
      </c>
      <c r="O269" s="69">
        <f t="shared" si="153"/>
        <v>0</v>
      </c>
      <c r="P269" s="69">
        <f t="shared" si="153"/>
        <v>0</v>
      </c>
      <c r="Q269" s="69">
        <f>Q234+Q246+Q249+Q252+Q255+Q231+Q258+Q261+Q264+Q267</f>
        <v>0</v>
      </c>
      <c r="R269" s="208"/>
    </row>
    <row r="270" spans="1:21" ht="25.5" customHeight="1" x14ac:dyDescent="0.25">
      <c r="A270" s="225" t="s">
        <v>269</v>
      </c>
      <c r="B270" s="225"/>
      <c r="C270" s="225"/>
      <c r="D270" s="225"/>
      <c r="E270" s="225"/>
      <c r="F270" s="225"/>
      <c r="G270" s="225"/>
      <c r="H270" s="225"/>
      <c r="I270" s="225"/>
      <c r="J270" s="225"/>
      <c r="K270" s="225"/>
      <c r="L270" s="225"/>
      <c r="M270" s="225"/>
      <c r="N270" s="225"/>
      <c r="O270" s="225"/>
      <c r="P270" s="225"/>
      <c r="Q270" s="225"/>
      <c r="R270" s="225"/>
    </row>
    <row r="271" spans="1:21" ht="51" customHeight="1" x14ac:dyDescent="0.35">
      <c r="A271" s="205">
        <v>1</v>
      </c>
      <c r="B271" s="205" t="s">
        <v>283</v>
      </c>
      <c r="C271" s="205" t="s">
        <v>277</v>
      </c>
      <c r="D271" s="205" t="s">
        <v>240</v>
      </c>
      <c r="E271" s="205" t="s">
        <v>152</v>
      </c>
      <c r="F271" s="205" t="s">
        <v>463</v>
      </c>
      <c r="G271" s="214">
        <v>46310</v>
      </c>
      <c r="H271" s="226">
        <v>121513.29000000001</v>
      </c>
      <c r="I271" s="71">
        <f>I272+I273</f>
        <v>12151.329</v>
      </c>
      <c r="J271" s="67" t="s">
        <v>14</v>
      </c>
      <c r="K271" s="71">
        <f>K273+K272</f>
        <v>109361.95000000001</v>
      </c>
      <c r="L271" s="71">
        <f>L272+L273</f>
        <v>109361.95000000001</v>
      </c>
      <c r="M271" s="71">
        <f t="shared" ref="M271:O271" si="154">M272+M273</f>
        <v>0</v>
      </c>
      <c r="N271" s="71">
        <f t="shared" si="154"/>
        <v>0</v>
      </c>
      <c r="O271" s="71">
        <f t="shared" si="154"/>
        <v>0</v>
      </c>
      <c r="P271" s="71">
        <f>P272+P273</f>
        <v>0</v>
      </c>
      <c r="Q271" s="71">
        <f>Q272+Q273</f>
        <v>0</v>
      </c>
      <c r="R271" s="205" t="s">
        <v>128</v>
      </c>
      <c r="S271" s="76"/>
    </row>
    <row r="272" spans="1:21" ht="39" customHeight="1" x14ac:dyDescent="0.4">
      <c r="A272" s="205"/>
      <c r="B272" s="205"/>
      <c r="C272" s="205"/>
      <c r="D272" s="205"/>
      <c r="E272" s="205"/>
      <c r="F272" s="205"/>
      <c r="G272" s="205"/>
      <c r="H272" s="226"/>
      <c r="I272" s="71">
        <v>7468.2060000000001</v>
      </c>
      <c r="J272" s="67" t="s">
        <v>142</v>
      </c>
      <c r="K272" s="71">
        <f>SUM(L272:P272)</f>
        <v>67213.850000000006</v>
      </c>
      <c r="L272" s="71">
        <v>67213.850000000006</v>
      </c>
      <c r="M272" s="71">
        <v>0</v>
      </c>
      <c r="N272" s="71">
        <v>0</v>
      </c>
      <c r="O272" s="71">
        <v>0</v>
      </c>
      <c r="P272" s="71">
        <v>0</v>
      </c>
      <c r="Q272" s="78">
        <v>0</v>
      </c>
      <c r="R272" s="205"/>
      <c r="S272" s="83"/>
      <c r="T272" s="73"/>
      <c r="U272" s="83"/>
    </row>
    <row r="273" spans="1:21" ht="63.75" customHeight="1" x14ac:dyDescent="0.4">
      <c r="A273" s="205"/>
      <c r="B273" s="205"/>
      <c r="C273" s="205"/>
      <c r="D273" s="205"/>
      <c r="E273" s="205"/>
      <c r="F273" s="205"/>
      <c r="G273" s="205"/>
      <c r="H273" s="226"/>
      <c r="I273" s="71">
        <v>4683.1229999999996</v>
      </c>
      <c r="J273" s="67" t="s">
        <v>18</v>
      </c>
      <c r="K273" s="71">
        <f>SUM(L273:P273)</f>
        <v>42148.1</v>
      </c>
      <c r="L273" s="71">
        <v>42148.1</v>
      </c>
      <c r="M273" s="71">
        <v>0</v>
      </c>
      <c r="N273" s="71">
        <v>0</v>
      </c>
      <c r="O273" s="71">
        <v>0</v>
      </c>
      <c r="P273" s="71">
        <v>0</v>
      </c>
      <c r="Q273" s="78">
        <v>0</v>
      </c>
      <c r="R273" s="205"/>
      <c r="S273" s="83"/>
      <c r="T273" s="84"/>
      <c r="U273" s="73"/>
    </row>
    <row r="274" spans="1:21" ht="39.75" customHeight="1" x14ac:dyDescent="0.25">
      <c r="A274" s="205">
        <v>2</v>
      </c>
      <c r="B274" s="205" t="s">
        <v>284</v>
      </c>
      <c r="C274" s="205" t="s">
        <v>278</v>
      </c>
      <c r="D274" s="205" t="s">
        <v>246</v>
      </c>
      <c r="E274" s="205" t="s">
        <v>152</v>
      </c>
      <c r="F274" s="205" t="s">
        <v>463</v>
      </c>
      <c r="G274" s="214">
        <v>46310</v>
      </c>
      <c r="H274" s="226">
        <v>175874.25</v>
      </c>
      <c r="I274" s="71">
        <f>I275+I276</f>
        <v>87937</v>
      </c>
      <c r="J274" s="67" t="s">
        <v>14</v>
      </c>
      <c r="K274" s="71">
        <f>K276+K275</f>
        <v>87937.25</v>
      </c>
      <c r="L274" s="71">
        <f>L275+L276</f>
        <v>87937.25</v>
      </c>
      <c r="M274" s="71">
        <f t="shared" ref="M274:O274" si="155">M275+M276</f>
        <v>0</v>
      </c>
      <c r="N274" s="71">
        <f t="shared" si="155"/>
        <v>0</v>
      </c>
      <c r="O274" s="71">
        <f t="shared" si="155"/>
        <v>0</v>
      </c>
      <c r="P274" s="71">
        <f>P275+P276</f>
        <v>0</v>
      </c>
      <c r="Q274" s="71">
        <f>Q275+Q276</f>
        <v>0</v>
      </c>
      <c r="R274" s="205" t="s">
        <v>128</v>
      </c>
    </row>
    <row r="275" spans="1:21" ht="39" customHeight="1" x14ac:dyDescent="0.25">
      <c r="A275" s="205"/>
      <c r="B275" s="205"/>
      <c r="C275" s="205"/>
      <c r="D275" s="205"/>
      <c r="E275" s="205"/>
      <c r="F275" s="205"/>
      <c r="G275" s="205"/>
      <c r="H275" s="226"/>
      <c r="I275" s="71">
        <v>54046.080000000002</v>
      </c>
      <c r="J275" s="67" t="s">
        <v>142</v>
      </c>
      <c r="K275" s="71">
        <f>SUM(L275:P275)</f>
        <v>54046.23</v>
      </c>
      <c r="L275" s="71">
        <v>54046.23</v>
      </c>
      <c r="M275" s="71">
        <v>0</v>
      </c>
      <c r="N275" s="71">
        <v>0</v>
      </c>
      <c r="O275" s="71">
        <v>0</v>
      </c>
      <c r="P275" s="71">
        <v>0</v>
      </c>
      <c r="Q275" s="78">
        <v>0</v>
      </c>
      <c r="R275" s="205"/>
      <c r="S275" s="79"/>
    </row>
    <row r="276" spans="1:21" ht="63.75" customHeight="1" x14ac:dyDescent="0.35">
      <c r="A276" s="205"/>
      <c r="B276" s="205"/>
      <c r="C276" s="205"/>
      <c r="D276" s="205"/>
      <c r="E276" s="205"/>
      <c r="F276" s="205"/>
      <c r="G276" s="205"/>
      <c r="H276" s="226"/>
      <c r="I276" s="71">
        <v>33890.92</v>
      </c>
      <c r="J276" s="67" t="s">
        <v>18</v>
      </c>
      <c r="K276" s="71">
        <f>SUM(L276:P276)</f>
        <v>33891.019999999997</v>
      </c>
      <c r="L276" s="71">
        <v>33891.019999999997</v>
      </c>
      <c r="M276" s="71">
        <v>0</v>
      </c>
      <c r="N276" s="71">
        <v>0</v>
      </c>
      <c r="O276" s="71">
        <v>0</v>
      </c>
      <c r="P276" s="71">
        <v>0</v>
      </c>
      <c r="Q276" s="78">
        <v>0</v>
      </c>
      <c r="R276" s="205"/>
      <c r="S276" s="80"/>
    </row>
    <row r="277" spans="1:21" ht="27.75" customHeight="1" x14ac:dyDescent="0.25">
      <c r="A277" s="205">
        <v>3</v>
      </c>
      <c r="B277" s="205" t="s">
        <v>279</v>
      </c>
      <c r="C277" s="205" t="s">
        <v>280</v>
      </c>
      <c r="D277" s="205" t="s">
        <v>247</v>
      </c>
      <c r="E277" s="205" t="s">
        <v>152</v>
      </c>
      <c r="F277" s="205" t="s">
        <v>462</v>
      </c>
      <c r="G277" s="214">
        <v>46310</v>
      </c>
      <c r="H277" s="227">
        <v>123493.25</v>
      </c>
      <c r="I277" s="71">
        <f>I278+I279</f>
        <v>5061.75</v>
      </c>
      <c r="J277" s="67" t="s">
        <v>14</v>
      </c>
      <c r="K277" s="113">
        <f>K279+K278</f>
        <v>93730.16</v>
      </c>
      <c r="L277" s="113">
        <f>L278+L279</f>
        <v>93730.16</v>
      </c>
      <c r="M277" s="71">
        <f t="shared" ref="M277:O277" si="156">M278+M279</f>
        <v>0</v>
      </c>
      <c r="N277" s="71">
        <f t="shared" si="156"/>
        <v>0</v>
      </c>
      <c r="O277" s="71">
        <f t="shared" si="156"/>
        <v>0</v>
      </c>
      <c r="P277" s="71">
        <f>P278+P279</f>
        <v>0</v>
      </c>
      <c r="Q277" s="71">
        <f>Q278+Q279</f>
        <v>0</v>
      </c>
      <c r="R277" s="205" t="s">
        <v>128</v>
      </c>
    </row>
    <row r="278" spans="1:21" ht="39" customHeight="1" x14ac:dyDescent="0.25">
      <c r="A278" s="205"/>
      <c r="B278" s="205"/>
      <c r="C278" s="205"/>
      <c r="D278" s="205"/>
      <c r="E278" s="205"/>
      <c r="F278" s="205"/>
      <c r="G278" s="205"/>
      <c r="H278" s="227"/>
      <c r="I278" s="71">
        <v>3158.53</v>
      </c>
      <c r="J278" s="67" t="s">
        <v>142</v>
      </c>
      <c r="K278" s="113">
        <f>SUM(L278:P278)</f>
        <v>58487.62</v>
      </c>
      <c r="L278" s="113">
        <v>58487.62</v>
      </c>
      <c r="M278" s="71">
        <v>0</v>
      </c>
      <c r="N278" s="71">
        <v>0</v>
      </c>
      <c r="O278" s="71">
        <v>0</v>
      </c>
      <c r="P278" s="71">
        <v>0</v>
      </c>
      <c r="Q278" s="78">
        <v>0</v>
      </c>
      <c r="R278" s="205"/>
      <c r="S278" s="79"/>
    </row>
    <row r="279" spans="1:21" ht="63.75" customHeight="1" x14ac:dyDescent="0.35">
      <c r="A279" s="205"/>
      <c r="B279" s="205"/>
      <c r="C279" s="205"/>
      <c r="D279" s="205"/>
      <c r="E279" s="205"/>
      <c r="F279" s="205"/>
      <c r="G279" s="205"/>
      <c r="H279" s="227"/>
      <c r="I279" s="71">
        <v>1903.22</v>
      </c>
      <c r="J279" s="67" t="s">
        <v>18</v>
      </c>
      <c r="K279" s="113">
        <f>SUM(L279:P279)</f>
        <v>35242.54</v>
      </c>
      <c r="L279" s="113">
        <v>35242.54</v>
      </c>
      <c r="M279" s="71">
        <v>0</v>
      </c>
      <c r="N279" s="71">
        <v>0</v>
      </c>
      <c r="O279" s="71">
        <v>0</v>
      </c>
      <c r="P279" s="71">
        <v>0</v>
      </c>
      <c r="Q279" s="78">
        <v>0</v>
      </c>
      <c r="R279" s="205"/>
      <c r="S279" s="80"/>
    </row>
    <row r="280" spans="1:21" ht="27.75" customHeight="1" x14ac:dyDescent="0.25">
      <c r="A280" s="205">
        <v>4</v>
      </c>
      <c r="B280" s="205" t="s">
        <v>248</v>
      </c>
      <c r="C280" s="205" t="s">
        <v>281</v>
      </c>
      <c r="D280" s="205" t="s">
        <v>249</v>
      </c>
      <c r="E280" s="205" t="s">
        <v>152</v>
      </c>
      <c r="F280" s="205" t="s">
        <v>462</v>
      </c>
      <c r="G280" s="214">
        <v>46310</v>
      </c>
      <c r="H280" s="227">
        <v>114398.63</v>
      </c>
      <c r="I280" s="71">
        <f>I281+I282</f>
        <v>26575.402439999998</v>
      </c>
      <c r="J280" s="67" t="s">
        <v>14</v>
      </c>
      <c r="K280" s="113">
        <f>K282+K281</f>
        <v>87823.22</v>
      </c>
      <c r="L280" s="113">
        <f>L281+L282</f>
        <v>87823.22</v>
      </c>
      <c r="M280" s="71">
        <f t="shared" ref="M280:O280" si="157">M281+M282</f>
        <v>0</v>
      </c>
      <c r="N280" s="71">
        <f t="shared" si="157"/>
        <v>0</v>
      </c>
      <c r="O280" s="71">
        <f t="shared" si="157"/>
        <v>0</v>
      </c>
      <c r="P280" s="71">
        <f>P281+P282</f>
        <v>0</v>
      </c>
      <c r="Q280" s="71">
        <f>Q281+Q282</f>
        <v>0</v>
      </c>
      <c r="R280" s="205" t="s">
        <v>128</v>
      </c>
    </row>
    <row r="281" spans="1:21" ht="39" customHeight="1" x14ac:dyDescent="0.4">
      <c r="A281" s="205"/>
      <c r="B281" s="205"/>
      <c r="C281" s="205"/>
      <c r="D281" s="205"/>
      <c r="E281" s="205"/>
      <c r="F281" s="205"/>
      <c r="G281" s="205"/>
      <c r="H281" s="227"/>
      <c r="I281" s="71">
        <f>2805.92553+13777.12611</f>
        <v>16583.051639999998</v>
      </c>
      <c r="J281" s="67" t="s">
        <v>142</v>
      </c>
      <c r="K281" s="113">
        <f>SUM(L281:P281)</f>
        <v>49171.77</v>
      </c>
      <c r="L281" s="113">
        <v>49171.77</v>
      </c>
      <c r="M281" s="71">
        <v>0</v>
      </c>
      <c r="N281" s="71">
        <v>0</v>
      </c>
      <c r="O281" s="71">
        <v>0</v>
      </c>
      <c r="P281" s="71">
        <v>0</v>
      </c>
      <c r="Q281" s="78">
        <v>0</v>
      </c>
      <c r="R281" s="205"/>
      <c r="S281" s="84"/>
      <c r="T281" s="84"/>
      <c r="U281" s="84"/>
    </row>
    <row r="282" spans="1:21" ht="63.75" customHeight="1" x14ac:dyDescent="0.4">
      <c r="A282" s="205"/>
      <c r="B282" s="205"/>
      <c r="C282" s="205"/>
      <c r="D282" s="205"/>
      <c r="E282" s="205"/>
      <c r="F282" s="205"/>
      <c r="G282" s="205"/>
      <c r="H282" s="227"/>
      <c r="I282" s="71">
        <f>1690.75+8301.6008</f>
        <v>9992.3508000000002</v>
      </c>
      <c r="J282" s="67" t="s">
        <v>18</v>
      </c>
      <c r="K282" s="113">
        <f>SUM(L282:P282)</f>
        <v>38651.449999999997</v>
      </c>
      <c r="L282" s="113">
        <v>38651.449999999997</v>
      </c>
      <c r="M282" s="71">
        <v>0</v>
      </c>
      <c r="N282" s="71">
        <v>0</v>
      </c>
      <c r="O282" s="71">
        <v>0</v>
      </c>
      <c r="P282" s="71">
        <v>0</v>
      </c>
      <c r="Q282" s="78">
        <v>0</v>
      </c>
      <c r="R282" s="205"/>
      <c r="S282" s="84"/>
      <c r="T282" s="84"/>
      <c r="U282" s="84"/>
    </row>
    <row r="283" spans="1:21" ht="34.5" customHeight="1" x14ac:dyDescent="0.25">
      <c r="A283" s="205">
        <v>5</v>
      </c>
      <c r="B283" s="205" t="s">
        <v>250</v>
      </c>
      <c r="C283" s="205" t="s">
        <v>281</v>
      </c>
      <c r="D283" s="205" t="s">
        <v>227</v>
      </c>
      <c r="E283" s="205" t="s">
        <v>152</v>
      </c>
      <c r="F283" s="205" t="s">
        <v>463</v>
      </c>
      <c r="G283" s="214">
        <v>46310</v>
      </c>
      <c r="H283" s="226">
        <v>89531.66</v>
      </c>
      <c r="I283" s="71">
        <f>I284+I285</f>
        <v>26233.80816</v>
      </c>
      <c r="J283" s="67" t="s">
        <v>14</v>
      </c>
      <c r="K283" s="71">
        <f>K285+K284</f>
        <v>63297.84</v>
      </c>
      <c r="L283" s="71">
        <f>L284+L285</f>
        <v>63297.84</v>
      </c>
      <c r="M283" s="71">
        <f t="shared" ref="M283:O283" si="158">M284+M285</f>
        <v>0</v>
      </c>
      <c r="N283" s="71">
        <f t="shared" si="158"/>
        <v>0</v>
      </c>
      <c r="O283" s="71">
        <f t="shared" si="158"/>
        <v>0</v>
      </c>
      <c r="P283" s="71">
        <f>P284+P285</f>
        <v>0</v>
      </c>
      <c r="Q283" s="71">
        <f>Q284+Q285</f>
        <v>0</v>
      </c>
      <c r="R283" s="205" t="s">
        <v>128</v>
      </c>
    </row>
    <row r="284" spans="1:21" ht="39" customHeight="1" x14ac:dyDescent="0.25">
      <c r="A284" s="205"/>
      <c r="B284" s="205"/>
      <c r="C284" s="205"/>
      <c r="D284" s="205"/>
      <c r="E284" s="205"/>
      <c r="F284" s="205"/>
      <c r="G284" s="205"/>
      <c r="H284" s="226"/>
      <c r="I284" s="71">
        <v>16123.2981</v>
      </c>
      <c r="J284" s="67" t="s">
        <v>142</v>
      </c>
      <c r="K284" s="71">
        <f>SUM(L284:P284)</f>
        <v>38717.85</v>
      </c>
      <c r="L284" s="71">
        <v>38717.85</v>
      </c>
      <c r="M284" s="71">
        <v>0</v>
      </c>
      <c r="N284" s="71">
        <v>0</v>
      </c>
      <c r="O284" s="71">
        <v>0</v>
      </c>
      <c r="P284" s="71">
        <v>0</v>
      </c>
      <c r="Q284" s="78">
        <v>0</v>
      </c>
      <c r="R284" s="205"/>
      <c r="S284" s="79"/>
    </row>
    <row r="285" spans="1:21" ht="63.75" customHeight="1" x14ac:dyDescent="0.35">
      <c r="A285" s="205"/>
      <c r="B285" s="205"/>
      <c r="C285" s="205"/>
      <c r="D285" s="205"/>
      <c r="E285" s="205"/>
      <c r="F285" s="205"/>
      <c r="G285" s="205"/>
      <c r="H285" s="226"/>
      <c r="I285" s="71">
        <v>10110.510060000001</v>
      </c>
      <c r="J285" s="67" t="s">
        <v>18</v>
      </c>
      <c r="K285" s="71">
        <f>SUM(L285:P285)</f>
        <v>24579.99</v>
      </c>
      <c r="L285" s="71">
        <v>24579.99</v>
      </c>
      <c r="M285" s="71">
        <v>0</v>
      </c>
      <c r="N285" s="71">
        <v>0</v>
      </c>
      <c r="O285" s="71">
        <v>0</v>
      </c>
      <c r="P285" s="71">
        <v>0</v>
      </c>
      <c r="Q285" s="78">
        <v>0</v>
      </c>
      <c r="R285" s="205"/>
      <c r="S285" s="80"/>
    </row>
    <row r="286" spans="1:21" ht="27.75" customHeight="1" x14ac:dyDescent="0.25">
      <c r="A286" s="205">
        <v>6</v>
      </c>
      <c r="B286" s="205" t="s">
        <v>254</v>
      </c>
      <c r="C286" s="205" t="s">
        <v>282</v>
      </c>
      <c r="D286" s="205" t="s">
        <v>251</v>
      </c>
      <c r="E286" s="205" t="s">
        <v>152</v>
      </c>
      <c r="F286" s="205" t="s">
        <v>463</v>
      </c>
      <c r="G286" s="214">
        <v>46310</v>
      </c>
      <c r="H286" s="226">
        <v>228900.74</v>
      </c>
      <c r="I286" s="71">
        <f>I287+I288</f>
        <v>67871.66661</v>
      </c>
      <c r="J286" s="67" t="s">
        <v>14</v>
      </c>
      <c r="K286" s="71">
        <f>K288+K287</f>
        <v>161029.06</v>
      </c>
      <c r="L286" s="71">
        <f>L287+L288</f>
        <v>161029.06</v>
      </c>
      <c r="M286" s="71">
        <f t="shared" ref="M286:O286" si="159">M287+M288</f>
        <v>0</v>
      </c>
      <c r="N286" s="71">
        <f t="shared" si="159"/>
        <v>0</v>
      </c>
      <c r="O286" s="71">
        <f t="shared" si="159"/>
        <v>0</v>
      </c>
      <c r="P286" s="71">
        <f>P287+P288</f>
        <v>0</v>
      </c>
      <c r="Q286" s="71">
        <f>Q287+Q288</f>
        <v>0</v>
      </c>
      <c r="R286" s="205" t="s">
        <v>128</v>
      </c>
    </row>
    <row r="287" spans="1:21" ht="39" customHeight="1" x14ac:dyDescent="0.25">
      <c r="A287" s="205"/>
      <c r="B287" s="205"/>
      <c r="C287" s="205"/>
      <c r="D287" s="205"/>
      <c r="E287" s="205"/>
      <c r="F287" s="205"/>
      <c r="G287" s="205"/>
      <c r="H287" s="226"/>
      <c r="I287" s="71">
        <v>41713.926209999998</v>
      </c>
      <c r="J287" s="67" t="s">
        <v>142</v>
      </c>
      <c r="K287" s="71">
        <f>SUM(L287:P287)</f>
        <v>98737</v>
      </c>
      <c r="L287" s="71">
        <v>98737</v>
      </c>
      <c r="M287" s="71">
        <v>0</v>
      </c>
      <c r="N287" s="71">
        <v>0</v>
      </c>
      <c r="O287" s="71">
        <v>0</v>
      </c>
      <c r="P287" s="71">
        <v>0</v>
      </c>
      <c r="Q287" s="78">
        <v>0</v>
      </c>
      <c r="R287" s="205"/>
      <c r="S287" s="79"/>
    </row>
    <row r="288" spans="1:21" ht="63.75" customHeight="1" x14ac:dyDescent="0.35">
      <c r="A288" s="205"/>
      <c r="B288" s="205"/>
      <c r="C288" s="205"/>
      <c r="D288" s="205"/>
      <c r="E288" s="205"/>
      <c r="F288" s="205"/>
      <c r="G288" s="205"/>
      <c r="H288" s="226"/>
      <c r="I288" s="71">
        <v>26157.740399999999</v>
      </c>
      <c r="J288" s="67" t="s">
        <v>18</v>
      </c>
      <c r="K288" s="71">
        <f>SUM(L288:P288)</f>
        <v>62292.06</v>
      </c>
      <c r="L288" s="71">
        <v>62292.06</v>
      </c>
      <c r="M288" s="71">
        <v>0</v>
      </c>
      <c r="N288" s="71">
        <v>0</v>
      </c>
      <c r="O288" s="71">
        <v>0</v>
      </c>
      <c r="P288" s="71">
        <v>0</v>
      </c>
      <c r="Q288" s="78">
        <v>0</v>
      </c>
      <c r="R288" s="205"/>
      <c r="S288" s="80"/>
    </row>
    <row r="289" spans="1:19" ht="27.75" customHeight="1" x14ac:dyDescent="0.25">
      <c r="A289" s="206">
        <v>7</v>
      </c>
      <c r="B289" s="206" t="s">
        <v>497</v>
      </c>
      <c r="C289" s="206" t="s">
        <v>501</v>
      </c>
      <c r="D289" s="206" t="s">
        <v>502</v>
      </c>
      <c r="E289" s="206" t="s">
        <v>152</v>
      </c>
      <c r="F289" s="205" t="s">
        <v>508</v>
      </c>
      <c r="G289" s="214">
        <v>46174</v>
      </c>
      <c r="H289" s="249">
        <v>300464.67181000003</v>
      </c>
      <c r="I289" s="71">
        <f>I290+I291</f>
        <v>167659.90181000001</v>
      </c>
      <c r="J289" s="67" t="s">
        <v>14</v>
      </c>
      <c r="K289" s="71">
        <f>K291+K290</f>
        <v>132804.77000000002</v>
      </c>
      <c r="L289" s="71">
        <f>L290+L291</f>
        <v>132804.77000000002</v>
      </c>
      <c r="M289" s="71">
        <f t="shared" ref="M289:O289" si="160">M290+M291</f>
        <v>0</v>
      </c>
      <c r="N289" s="71">
        <f t="shared" si="160"/>
        <v>0</v>
      </c>
      <c r="O289" s="71">
        <f t="shared" si="160"/>
        <v>0</v>
      </c>
      <c r="P289" s="71">
        <f>P290+P291</f>
        <v>0</v>
      </c>
      <c r="Q289" s="71">
        <f>Q290+Q291</f>
        <v>0</v>
      </c>
      <c r="R289" s="206" t="s">
        <v>128</v>
      </c>
    </row>
    <row r="290" spans="1:19" ht="39" customHeight="1" x14ac:dyDescent="0.25">
      <c r="A290" s="207"/>
      <c r="B290" s="207"/>
      <c r="C290" s="207"/>
      <c r="D290" s="207"/>
      <c r="E290" s="207"/>
      <c r="F290" s="205"/>
      <c r="G290" s="205"/>
      <c r="H290" s="250"/>
      <c r="I290" s="71">
        <v>103164.24222</v>
      </c>
      <c r="J290" s="67" t="s">
        <v>142</v>
      </c>
      <c r="K290" s="71">
        <f>SUM(L290:P290)</f>
        <v>81893.72</v>
      </c>
      <c r="L290" s="71">
        <v>81893.72</v>
      </c>
      <c r="M290" s="71">
        <v>0</v>
      </c>
      <c r="N290" s="71">
        <v>0</v>
      </c>
      <c r="O290" s="71">
        <v>0</v>
      </c>
      <c r="P290" s="71">
        <v>0</v>
      </c>
      <c r="Q290" s="78">
        <v>0</v>
      </c>
      <c r="R290" s="207"/>
      <c r="S290" s="79"/>
    </row>
    <row r="291" spans="1:19" ht="63.75" customHeight="1" x14ac:dyDescent="0.35">
      <c r="A291" s="208"/>
      <c r="B291" s="208"/>
      <c r="C291" s="208"/>
      <c r="D291" s="208"/>
      <c r="E291" s="208"/>
      <c r="F291" s="205"/>
      <c r="G291" s="205"/>
      <c r="H291" s="251"/>
      <c r="I291" s="71">
        <v>64495.659590000003</v>
      </c>
      <c r="J291" s="67" t="s">
        <v>18</v>
      </c>
      <c r="K291" s="71">
        <f>SUM(L291:P291)</f>
        <v>50911.05</v>
      </c>
      <c r="L291" s="71">
        <v>50911.05</v>
      </c>
      <c r="M291" s="71">
        <v>0</v>
      </c>
      <c r="N291" s="71">
        <v>0</v>
      </c>
      <c r="O291" s="71">
        <v>0</v>
      </c>
      <c r="P291" s="71">
        <v>0</v>
      </c>
      <c r="Q291" s="78">
        <v>0</v>
      </c>
      <c r="R291" s="208"/>
      <c r="S291" s="80"/>
    </row>
    <row r="292" spans="1:19" ht="27.75" customHeight="1" x14ac:dyDescent="0.25">
      <c r="A292" s="206">
        <v>8</v>
      </c>
      <c r="B292" s="206" t="s">
        <v>498</v>
      </c>
      <c r="C292" s="206" t="s">
        <v>503</v>
      </c>
      <c r="D292" s="206" t="s">
        <v>245</v>
      </c>
      <c r="E292" s="206" t="s">
        <v>152</v>
      </c>
      <c r="F292" s="205" t="s">
        <v>508</v>
      </c>
      <c r="G292" s="214">
        <v>46174</v>
      </c>
      <c r="H292" s="249">
        <v>24825.460999999999</v>
      </c>
      <c r="I292" s="71">
        <f>I293+I294</f>
        <v>7447.6410000000005</v>
      </c>
      <c r="J292" s="67" t="s">
        <v>14</v>
      </c>
      <c r="K292" s="71">
        <f>K294+K293</f>
        <v>17377.82</v>
      </c>
      <c r="L292" s="71">
        <f>L293+L294</f>
        <v>17377.82</v>
      </c>
      <c r="M292" s="71">
        <f t="shared" ref="M292:O292" si="161">M293+M294</f>
        <v>0</v>
      </c>
      <c r="N292" s="71">
        <f t="shared" si="161"/>
        <v>0</v>
      </c>
      <c r="O292" s="71">
        <f t="shared" si="161"/>
        <v>0</v>
      </c>
      <c r="P292" s="71">
        <f>P293+P294</f>
        <v>0</v>
      </c>
      <c r="Q292" s="71">
        <f>Q293+Q294</f>
        <v>0</v>
      </c>
      <c r="R292" s="206" t="s">
        <v>128</v>
      </c>
    </row>
    <row r="293" spans="1:19" ht="39" customHeight="1" x14ac:dyDescent="0.25">
      <c r="A293" s="207"/>
      <c r="B293" s="207"/>
      <c r="C293" s="207"/>
      <c r="D293" s="207"/>
      <c r="E293" s="207"/>
      <c r="F293" s="205"/>
      <c r="G293" s="205"/>
      <c r="H293" s="250"/>
      <c r="I293" s="71">
        <v>4577.3190000000004</v>
      </c>
      <c r="J293" s="67" t="s">
        <v>142</v>
      </c>
      <c r="K293" s="71">
        <f>SUM(L293:P293)</f>
        <v>10680.41</v>
      </c>
      <c r="L293" s="71">
        <v>10680.41</v>
      </c>
      <c r="M293" s="71">
        <v>0</v>
      </c>
      <c r="N293" s="71">
        <v>0</v>
      </c>
      <c r="O293" s="71">
        <v>0</v>
      </c>
      <c r="P293" s="71">
        <v>0</v>
      </c>
      <c r="Q293" s="78">
        <v>0</v>
      </c>
      <c r="R293" s="207"/>
      <c r="S293" s="79"/>
    </row>
    <row r="294" spans="1:19" ht="63.75" customHeight="1" x14ac:dyDescent="0.35">
      <c r="A294" s="208"/>
      <c r="B294" s="208"/>
      <c r="C294" s="208"/>
      <c r="D294" s="208"/>
      <c r="E294" s="208"/>
      <c r="F294" s="205"/>
      <c r="G294" s="205"/>
      <c r="H294" s="251"/>
      <c r="I294" s="71">
        <v>2870.3220000000001</v>
      </c>
      <c r="J294" s="67" t="s">
        <v>18</v>
      </c>
      <c r="K294" s="71">
        <f>SUM(L294:P294)</f>
        <v>6697.41</v>
      </c>
      <c r="L294" s="71">
        <v>6697.41</v>
      </c>
      <c r="M294" s="71">
        <v>0</v>
      </c>
      <c r="N294" s="71">
        <v>0</v>
      </c>
      <c r="O294" s="71">
        <v>0</v>
      </c>
      <c r="P294" s="71">
        <v>0</v>
      </c>
      <c r="Q294" s="78">
        <v>0</v>
      </c>
      <c r="R294" s="208"/>
      <c r="S294" s="80"/>
    </row>
    <row r="295" spans="1:19" ht="27.75" customHeight="1" x14ac:dyDescent="0.25">
      <c r="A295" s="206">
        <v>9</v>
      </c>
      <c r="B295" s="206" t="s">
        <v>499</v>
      </c>
      <c r="C295" s="206" t="s">
        <v>504</v>
      </c>
      <c r="D295" s="206" t="s">
        <v>505</v>
      </c>
      <c r="E295" s="206" t="s">
        <v>152</v>
      </c>
      <c r="F295" s="205" t="s">
        <v>508</v>
      </c>
      <c r="G295" s="214">
        <v>46174</v>
      </c>
      <c r="H295" s="249">
        <v>34962.82144</v>
      </c>
      <c r="I295" s="71">
        <f>I296+I297</f>
        <v>25749.391439999999</v>
      </c>
      <c r="J295" s="67" t="s">
        <v>14</v>
      </c>
      <c r="K295" s="71">
        <f>K297+K296</f>
        <v>9213.43</v>
      </c>
      <c r="L295" s="71">
        <f>L296+L297</f>
        <v>9213.43</v>
      </c>
      <c r="M295" s="71">
        <f t="shared" ref="M295:O295" si="162">M296+M297</f>
        <v>0</v>
      </c>
      <c r="N295" s="71">
        <f t="shared" si="162"/>
        <v>0</v>
      </c>
      <c r="O295" s="71">
        <f t="shared" si="162"/>
        <v>0</v>
      </c>
      <c r="P295" s="71">
        <f>P296+P297</f>
        <v>0</v>
      </c>
      <c r="Q295" s="71">
        <f>Q296+Q297</f>
        <v>0</v>
      </c>
      <c r="R295" s="206" t="s">
        <v>128</v>
      </c>
    </row>
    <row r="296" spans="1:19" ht="39" customHeight="1" x14ac:dyDescent="0.25">
      <c r="A296" s="207"/>
      <c r="B296" s="207"/>
      <c r="C296" s="207"/>
      <c r="D296" s="207"/>
      <c r="E296" s="207"/>
      <c r="F296" s="205"/>
      <c r="G296" s="205"/>
      <c r="H296" s="250"/>
      <c r="I296" s="71">
        <v>15828.17662</v>
      </c>
      <c r="J296" s="67" t="s">
        <v>142</v>
      </c>
      <c r="K296" s="71">
        <f>SUM(L296:P296)</f>
        <v>5677.26</v>
      </c>
      <c r="L296" s="71">
        <v>5677.26</v>
      </c>
      <c r="M296" s="71">
        <v>0</v>
      </c>
      <c r="N296" s="71">
        <v>0</v>
      </c>
      <c r="O296" s="71">
        <v>0</v>
      </c>
      <c r="P296" s="71">
        <v>0</v>
      </c>
      <c r="Q296" s="78">
        <v>0</v>
      </c>
      <c r="R296" s="207"/>
      <c r="S296" s="79"/>
    </row>
    <row r="297" spans="1:19" ht="63.75" customHeight="1" x14ac:dyDescent="0.35">
      <c r="A297" s="208"/>
      <c r="B297" s="208"/>
      <c r="C297" s="208"/>
      <c r="D297" s="208"/>
      <c r="E297" s="208"/>
      <c r="F297" s="205"/>
      <c r="G297" s="205"/>
      <c r="H297" s="251"/>
      <c r="I297" s="71">
        <v>9921.2148199999992</v>
      </c>
      <c r="J297" s="67" t="s">
        <v>18</v>
      </c>
      <c r="K297" s="71">
        <f>SUM(L297:P297)</f>
        <v>3536.17</v>
      </c>
      <c r="L297" s="71">
        <v>3536.17</v>
      </c>
      <c r="M297" s="71">
        <v>0</v>
      </c>
      <c r="N297" s="71">
        <v>0</v>
      </c>
      <c r="O297" s="71">
        <v>0</v>
      </c>
      <c r="P297" s="71">
        <v>0</v>
      </c>
      <c r="Q297" s="78">
        <v>0</v>
      </c>
      <c r="R297" s="208"/>
      <c r="S297" s="80"/>
    </row>
    <row r="298" spans="1:19" ht="27.75" customHeight="1" x14ac:dyDescent="0.25">
      <c r="A298" s="206">
        <v>10</v>
      </c>
      <c r="B298" s="206" t="s">
        <v>500</v>
      </c>
      <c r="C298" s="206" t="s">
        <v>506</v>
      </c>
      <c r="D298" s="206" t="s">
        <v>507</v>
      </c>
      <c r="E298" s="206" t="s">
        <v>152</v>
      </c>
      <c r="F298" s="205" t="s">
        <v>508</v>
      </c>
      <c r="G298" s="214">
        <v>46174</v>
      </c>
      <c r="H298" s="249">
        <v>30672.813600000001</v>
      </c>
      <c r="I298" s="71">
        <f>I299+I300</f>
        <v>7279.1136000000006</v>
      </c>
      <c r="J298" s="67" t="s">
        <v>14</v>
      </c>
      <c r="K298" s="71">
        <f>K300+K299</f>
        <v>23393.7</v>
      </c>
      <c r="L298" s="71">
        <f>L299+L300</f>
        <v>23393.7</v>
      </c>
      <c r="M298" s="71">
        <f t="shared" ref="M298:O298" si="163">M299+M300</f>
        <v>0</v>
      </c>
      <c r="N298" s="71">
        <f t="shared" si="163"/>
        <v>0</v>
      </c>
      <c r="O298" s="71">
        <f t="shared" si="163"/>
        <v>0</v>
      </c>
      <c r="P298" s="71">
        <f>P299+P300</f>
        <v>0</v>
      </c>
      <c r="Q298" s="71">
        <f>Q299+Q300</f>
        <v>0</v>
      </c>
      <c r="R298" s="206" t="s">
        <v>128</v>
      </c>
    </row>
    <row r="299" spans="1:19" ht="39" customHeight="1" x14ac:dyDescent="0.25">
      <c r="A299" s="207"/>
      <c r="B299" s="207"/>
      <c r="C299" s="207"/>
      <c r="D299" s="207"/>
      <c r="E299" s="207"/>
      <c r="F299" s="205"/>
      <c r="G299" s="205"/>
      <c r="H299" s="250"/>
      <c r="I299" s="71">
        <v>4473.7407000000003</v>
      </c>
      <c r="J299" s="67" t="s">
        <v>142</v>
      </c>
      <c r="K299" s="71">
        <f>SUM(L299:P299)</f>
        <v>14435.7</v>
      </c>
      <c r="L299" s="71">
        <v>14435.7</v>
      </c>
      <c r="M299" s="71">
        <v>0</v>
      </c>
      <c r="N299" s="71">
        <v>0</v>
      </c>
      <c r="O299" s="71">
        <v>0</v>
      </c>
      <c r="P299" s="71">
        <v>0</v>
      </c>
      <c r="Q299" s="78">
        <v>0</v>
      </c>
      <c r="R299" s="207"/>
      <c r="S299" s="79"/>
    </row>
    <row r="300" spans="1:19" ht="63.75" customHeight="1" x14ac:dyDescent="0.35">
      <c r="A300" s="208"/>
      <c r="B300" s="208"/>
      <c r="C300" s="208"/>
      <c r="D300" s="208"/>
      <c r="E300" s="208"/>
      <c r="F300" s="205"/>
      <c r="G300" s="205"/>
      <c r="H300" s="251"/>
      <c r="I300" s="71">
        <v>2805.3728999999998</v>
      </c>
      <c r="J300" s="67" t="s">
        <v>18</v>
      </c>
      <c r="K300" s="71">
        <f>SUM(L300:P300)</f>
        <v>8958</v>
      </c>
      <c r="L300" s="71">
        <v>8958</v>
      </c>
      <c r="M300" s="71">
        <v>0</v>
      </c>
      <c r="N300" s="71">
        <v>0</v>
      </c>
      <c r="O300" s="71">
        <v>0</v>
      </c>
      <c r="P300" s="71">
        <v>0</v>
      </c>
      <c r="Q300" s="78">
        <v>0</v>
      </c>
      <c r="R300" s="208"/>
      <c r="S300" s="80"/>
    </row>
    <row r="301" spans="1:19" ht="25.5" hidden="1" customHeight="1" x14ac:dyDescent="0.25">
      <c r="A301" s="225" t="s">
        <v>264</v>
      </c>
      <c r="B301" s="225"/>
      <c r="C301" s="225"/>
      <c r="D301" s="225"/>
      <c r="E301" s="225"/>
      <c r="F301" s="225"/>
      <c r="G301" s="225"/>
      <c r="H301" s="225"/>
      <c r="I301" s="225"/>
      <c r="J301" s="225"/>
      <c r="K301" s="225"/>
      <c r="L301" s="225"/>
      <c r="M301" s="225"/>
      <c r="N301" s="225"/>
      <c r="O301" s="225"/>
      <c r="P301" s="225"/>
      <c r="Q301" s="225"/>
      <c r="R301" s="225"/>
    </row>
    <row r="302" spans="1:19" ht="30" hidden="1" customHeight="1" x14ac:dyDescent="0.25">
      <c r="A302" s="205">
        <v>1</v>
      </c>
      <c r="B302" s="205" t="s">
        <v>110</v>
      </c>
      <c r="C302" s="205" t="s">
        <v>177</v>
      </c>
      <c r="D302" s="205" t="s">
        <v>178</v>
      </c>
      <c r="E302" s="205" t="s">
        <v>152</v>
      </c>
      <c r="F302" s="205" t="s">
        <v>253</v>
      </c>
      <c r="G302" s="214">
        <v>45945</v>
      </c>
      <c r="H302" s="226">
        <f>N302</f>
        <v>0</v>
      </c>
      <c r="I302" s="78">
        <v>0</v>
      </c>
      <c r="J302" s="67" t="s">
        <v>14</v>
      </c>
      <c r="K302" s="71">
        <f>K303+K304</f>
        <v>0</v>
      </c>
      <c r="L302" s="71">
        <f t="shared" ref="L302:P302" si="164">L303+L304</f>
        <v>0</v>
      </c>
      <c r="M302" s="71">
        <f t="shared" si="164"/>
        <v>0</v>
      </c>
      <c r="N302" s="71">
        <f t="shared" si="164"/>
        <v>0</v>
      </c>
      <c r="O302" s="71">
        <f t="shared" si="164"/>
        <v>0</v>
      </c>
      <c r="P302" s="71">
        <f t="shared" si="164"/>
        <v>0</v>
      </c>
      <c r="Q302" s="78">
        <v>0</v>
      </c>
      <c r="R302" s="205" t="s">
        <v>128</v>
      </c>
    </row>
    <row r="303" spans="1:19" ht="46.5" hidden="1" customHeight="1" x14ac:dyDescent="0.25">
      <c r="A303" s="205"/>
      <c r="B303" s="205"/>
      <c r="C303" s="205"/>
      <c r="D303" s="209"/>
      <c r="E303" s="205"/>
      <c r="F303" s="205"/>
      <c r="G303" s="214"/>
      <c r="H303" s="226"/>
      <c r="I303" s="78">
        <v>0</v>
      </c>
      <c r="J303" s="67" t="s">
        <v>142</v>
      </c>
      <c r="K303" s="71">
        <f>SUM(L303:P303)</f>
        <v>0</v>
      </c>
      <c r="L303" s="71">
        <v>0</v>
      </c>
      <c r="M303" s="71"/>
      <c r="N303" s="71"/>
      <c r="O303" s="71">
        <v>0</v>
      </c>
      <c r="P303" s="71">
        <v>0</v>
      </c>
      <c r="Q303" s="78">
        <v>0</v>
      </c>
      <c r="R303" s="205"/>
    </row>
    <row r="304" spans="1:19" ht="63.75" hidden="1" customHeight="1" x14ac:dyDescent="0.25">
      <c r="A304" s="205"/>
      <c r="B304" s="205"/>
      <c r="C304" s="205"/>
      <c r="D304" s="209"/>
      <c r="E304" s="205"/>
      <c r="F304" s="205"/>
      <c r="G304" s="214"/>
      <c r="H304" s="226"/>
      <c r="I304" s="78">
        <v>0</v>
      </c>
      <c r="J304" s="67" t="s">
        <v>18</v>
      </c>
      <c r="K304" s="71">
        <f>SUM(L304:P304)</f>
        <v>0</v>
      </c>
      <c r="L304" s="71">
        <v>0</v>
      </c>
      <c r="M304" s="71"/>
      <c r="N304" s="71"/>
      <c r="O304" s="71">
        <v>0</v>
      </c>
      <c r="P304" s="71">
        <v>0</v>
      </c>
      <c r="Q304" s="78">
        <v>0</v>
      </c>
      <c r="R304" s="205"/>
    </row>
    <row r="305" spans="1:21" ht="30.75" hidden="1" customHeight="1" x14ac:dyDescent="0.25">
      <c r="A305" s="216" t="s">
        <v>271</v>
      </c>
      <c r="B305" s="217"/>
      <c r="C305" s="217"/>
      <c r="D305" s="217"/>
      <c r="E305" s="217"/>
      <c r="F305" s="217"/>
      <c r="G305" s="217"/>
      <c r="H305" s="217"/>
      <c r="I305" s="218"/>
      <c r="J305" s="67" t="s">
        <v>8</v>
      </c>
      <c r="K305" s="69">
        <f>K302</f>
        <v>0</v>
      </c>
      <c r="L305" s="69">
        <f t="shared" ref="L305:P305" si="165">L302</f>
        <v>0</v>
      </c>
      <c r="M305" s="69">
        <f t="shared" si="165"/>
        <v>0</v>
      </c>
      <c r="N305" s="69">
        <f t="shared" si="165"/>
        <v>0</v>
      </c>
      <c r="O305" s="69">
        <f t="shared" si="165"/>
        <v>0</v>
      </c>
      <c r="P305" s="69">
        <f t="shared" si="165"/>
        <v>0</v>
      </c>
      <c r="Q305" s="69">
        <v>0</v>
      </c>
      <c r="R305" s="206"/>
    </row>
    <row r="306" spans="1:21" ht="40.5" hidden="1" customHeight="1" x14ac:dyDescent="0.25">
      <c r="A306" s="219"/>
      <c r="B306" s="220"/>
      <c r="C306" s="220"/>
      <c r="D306" s="220"/>
      <c r="E306" s="220"/>
      <c r="F306" s="220"/>
      <c r="G306" s="220"/>
      <c r="H306" s="220"/>
      <c r="I306" s="221"/>
      <c r="J306" s="67" t="s">
        <v>10</v>
      </c>
      <c r="K306" s="69">
        <f t="shared" ref="K306:P307" si="166">K303</f>
        <v>0</v>
      </c>
      <c r="L306" s="69">
        <f t="shared" si="166"/>
        <v>0</v>
      </c>
      <c r="M306" s="69">
        <f t="shared" si="166"/>
        <v>0</v>
      </c>
      <c r="N306" s="69">
        <f t="shared" si="166"/>
        <v>0</v>
      </c>
      <c r="O306" s="69">
        <f t="shared" si="166"/>
        <v>0</v>
      </c>
      <c r="P306" s="69">
        <f t="shared" si="166"/>
        <v>0</v>
      </c>
      <c r="Q306" s="69">
        <v>0</v>
      </c>
      <c r="R306" s="207"/>
    </row>
    <row r="307" spans="1:21" ht="60" hidden="1" customHeight="1" x14ac:dyDescent="0.25">
      <c r="A307" s="222"/>
      <c r="B307" s="223"/>
      <c r="C307" s="223"/>
      <c r="D307" s="223"/>
      <c r="E307" s="223"/>
      <c r="F307" s="223"/>
      <c r="G307" s="223"/>
      <c r="H307" s="223"/>
      <c r="I307" s="224"/>
      <c r="J307" s="67" t="s">
        <v>11</v>
      </c>
      <c r="K307" s="69">
        <f t="shared" si="166"/>
        <v>0</v>
      </c>
      <c r="L307" s="69">
        <f t="shared" si="166"/>
        <v>0</v>
      </c>
      <c r="M307" s="69">
        <f t="shared" si="166"/>
        <v>0</v>
      </c>
      <c r="N307" s="69">
        <f t="shared" si="166"/>
        <v>0</v>
      </c>
      <c r="O307" s="69">
        <f t="shared" si="166"/>
        <v>0</v>
      </c>
      <c r="P307" s="69">
        <f t="shared" si="166"/>
        <v>0</v>
      </c>
      <c r="Q307" s="69">
        <v>0</v>
      </c>
      <c r="R307" s="208"/>
    </row>
    <row r="308" spans="1:21" ht="30.75" customHeight="1" x14ac:dyDescent="0.35">
      <c r="A308" s="216" t="s">
        <v>268</v>
      </c>
      <c r="B308" s="217"/>
      <c r="C308" s="217"/>
      <c r="D308" s="217"/>
      <c r="E308" s="217"/>
      <c r="F308" s="217"/>
      <c r="G308" s="217"/>
      <c r="H308" s="217"/>
      <c r="I308" s="218"/>
      <c r="J308" s="67" t="s">
        <v>8</v>
      </c>
      <c r="K308" s="113">
        <f>K271+K274+K277+K280+K283+K286+K289+K292+K298+K295</f>
        <v>785969.2</v>
      </c>
      <c r="L308" s="113">
        <f t="shared" ref="L308:P308" si="167">L271+L274+L277+L280+L283+L286+L289+L292+L298+L295</f>
        <v>785969.2</v>
      </c>
      <c r="M308" s="71">
        <f t="shared" si="167"/>
        <v>0</v>
      </c>
      <c r="N308" s="71">
        <f t="shared" si="167"/>
        <v>0</v>
      </c>
      <c r="O308" s="71">
        <f t="shared" si="167"/>
        <v>0</v>
      </c>
      <c r="P308" s="71">
        <f t="shared" si="167"/>
        <v>0</v>
      </c>
      <c r="Q308" s="69">
        <f>Q272+Q284+Q287+Q290+Q293+Q258+Q296+Q299+Q302+Q305</f>
        <v>0</v>
      </c>
      <c r="R308" s="206"/>
      <c r="S308" s="76"/>
    </row>
    <row r="309" spans="1:21" ht="40.5" customHeight="1" x14ac:dyDescent="0.25">
      <c r="A309" s="219"/>
      <c r="B309" s="220"/>
      <c r="C309" s="220"/>
      <c r="D309" s="220"/>
      <c r="E309" s="220"/>
      <c r="F309" s="220"/>
      <c r="G309" s="220"/>
      <c r="H309" s="220"/>
      <c r="I309" s="221"/>
      <c r="J309" s="67" t="s">
        <v>10</v>
      </c>
      <c r="K309" s="113">
        <f t="shared" ref="K309:P310" si="168">K272+K275+K278+K281+K284+K287+K290+K293+K299+K296</f>
        <v>479061.41000000003</v>
      </c>
      <c r="L309" s="113">
        <f t="shared" si="168"/>
        <v>479061.41000000003</v>
      </c>
      <c r="M309" s="71">
        <f t="shared" si="168"/>
        <v>0</v>
      </c>
      <c r="N309" s="71">
        <f t="shared" si="168"/>
        <v>0</v>
      </c>
      <c r="O309" s="71">
        <f t="shared" si="168"/>
        <v>0</v>
      </c>
      <c r="P309" s="71">
        <f t="shared" si="168"/>
        <v>0</v>
      </c>
      <c r="Q309" s="69">
        <f t="shared" ref="Q309" si="169">Q273+Q285+Q288+Q291+Q294+Q270+Q297+Q300+Q303+Q306</f>
        <v>0</v>
      </c>
      <c r="R309" s="207"/>
      <c r="S309" s="74"/>
    </row>
    <row r="310" spans="1:21" ht="60" customHeight="1" x14ac:dyDescent="0.25">
      <c r="A310" s="222"/>
      <c r="B310" s="223"/>
      <c r="C310" s="223"/>
      <c r="D310" s="223"/>
      <c r="E310" s="223"/>
      <c r="F310" s="223"/>
      <c r="G310" s="223"/>
      <c r="H310" s="223"/>
      <c r="I310" s="224"/>
      <c r="J310" s="67" t="s">
        <v>11</v>
      </c>
      <c r="K310" s="113">
        <f t="shared" si="168"/>
        <v>306907.78999999992</v>
      </c>
      <c r="L310" s="113">
        <f t="shared" si="168"/>
        <v>306907.78999999992</v>
      </c>
      <c r="M310" s="71">
        <f t="shared" si="168"/>
        <v>0</v>
      </c>
      <c r="N310" s="71">
        <f t="shared" si="168"/>
        <v>0</v>
      </c>
      <c r="O310" s="71">
        <f t="shared" si="168"/>
        <v>0</v>
      </c>
      <c r="P310" s="69">
        <f t="shared" ref="P310:Q310" si="170">P274+P286+P289+P292+P295+P271+P298+P301+P304+P307</f>
        <v>0</v>
      </c>
      <c r="Q310" s="69">
        <f t="shared" si="170"/>
        <v>0</v>
      </c>
      <c r="R310" s="208"/>
    </row>
    <row r="311" spans="1:21" ht="25.5" customHeight="1" x14ac:dyDescent="0.25">
      <c r="A311" s="225" t="s">
        <v>554</v>
      </c>
      <c r="B311" s="225"/>
      <c r="C311" s="225"/>
      <c r="D311" s="225"/>
      <c r="E311" s="225"/>
      <c r="F311" s="225"/>
      <c r="G311" s="225"/>
      <c r="H311" s="225"/>
      <c r="I311" s="225"/>
      <c r="J311" s="225"/>
      <c r="K311" s="225"/>
      <c r="L311" s="225"/>
      <c r="M311" s="225"/>
      <c r="N311" s="225"/>
      <c r="O311" s="225"/>
      <c r="P311" s="225"/>
      <c r="Q311" s="225"/>
      <c r="R311" s="225"/>
    </row>
    <row r="312" spans="1:21" ht="67.5" customHeight="1" x14ac:dyDescent="0.35">
      <c r="A312" s="205">
        <v>1</v>
      </c>
      <c r="B312" s="205" t="s">
        <v>283</v>
      </c>
      <c r="C312" s="205" t="s">
        <v>277</v>
      </c>
      <c r="D312" s="205" t="s">
        <v>240</v>
      </c>
      <c r="E312" s="205" t="s">
        <v>152</v>
      </c>
      <c r="F312" s="205" t="s">
        <v>463</v>
      </c>
      <c r="G312" s="214">
        <v>46310</v>
      </c>
      <c r="H312" s="226">
        <f>K312</f>
        <v>1.0999999999999999E-2</v>
      </c>
      <c r="I312" s="71">
        <f>I313</f>
        <v>0</v>
      </c>
      <c r="J312" s="67" t="s">
        <v>14</v>
      </c>
      <c r="K312" s="71">
        <f>K313</f>
        <v>1.0999999999999999E-2</v>
      </c>
      <c r="L312" s="71">
        <f t="shared" ref="L312:Q312" si="171">L313</f>
        <v>1.0999999999999999E-2</v>
      </c>
      <c r="M312" s="71">
        <f t="shared" si="171"/>
        <v>0</v>
      </c>
      <c r="N312" s="71">
        <f t="shared" si="171"/>
        <v>0</v>
      </c>
      <c r="O312" s="71">
        <f t="shared" si="171"/>
        <v>0</v>
      </c>
      <c r="P312" s="71">
        <f t="shared" si="171"/>
        <v>0</v>
      </c>
      <c r="Q312" s="71">
        <f t="shared" si="171"/>
        <v>0</v>
      </c>
      <c r="R312" s="205" t="s">
        <v>128</v>
      </c>
      <c r="S312" s="76"/>
    </row>
    <row r="313" spans="1:21" ht="73.5" customHeight="1" x14ac:dyDescent="0.4">
      <c r="A313" s="205"/>
      <c r="B313" s="205"/>
      <c r="C313" s="205"/>
      <c r="D313" s="205"/>
      <c r="E313" s="205"/>
      <c r="F313" s="205"/>
      <c r="G313" s="205"/>
      <c r="H313" s="226"/>
      <c r="I313" s="71">
        <v>0</v>
      </c>
      <c r="J313" s="67" t="s">
        <v>18</v>
      </c>
      <c r="K313" s="71">
        <f>SUM(L313:P313)</f>
        <v>1.0999999999999999E-2</v>
      </c>
      <c r="L313" s="71">
        <v>1.0999999999999999E-2</v>
      </c>
      <c r="M313" s="71">
        <v>0</v>
      </c>
      <c r="N313" s="71">
        <v>0</v>
      </c>
      <c r="O313" s="71">
        <v>0</v>
      </c>
      <c r="P313" s="71">
        <v>0</v>
      </c>
      <c r="Q313" s="78">
        <v>0</v>
      </c>
      <c r="R313" s="205"/>
      <c r="S313" s="83"/>
      <c r="T313" s="84"/>
      <c r="U313" s="73"/>
    </row>
    <row r="314" spans="1:21" ht="60.75" customHeight="1" x14ac:dyDescent="0.35">
      <c r="A314" s="205">
        <v>2</v>
      </c>
      <c r="B314" s="205" t="s">
        <v>498</v>
      </c>
      <c r="C314" s="205" t="s">
        <v>503</v>
      </c>
      <c r="D314" s="205" t="s">
        <v>245</v>
      </c>
      <c r="E314" s="205" t="s">
        <v>152</v>
      </c>
      <c r="F314" s="205" t="s">
        <v>508</v>
      </c>
      <c r="G314" s="214">
        <v>46174</v>
      </c>
      <c r="H314" s="226">
        <f t="shared" ref="H314" si="172">K314</f>
        <v>8.9999999999999993E-3</v>
      </c>
      <c r="I314" s="71">
        <f>I315</f>
        <v>0</v>
      </c>
      <c r="J314" s="67" t="s">
        <v>14</v>
      </c>
      <c r="K314" s="71">
        <f>K315</f>
        <v>8.9999999999999993E-3</v>
      </c>
      <c r="L314" s="71">
        <f t="shared" ref="L314:Q314" si="173">L315</f>
        <v>8.9999999999999993E-3</v>
      </c>
      <c r="M314" s="71">
        <f t="shared" si="173"/>
        <v>0</v>
      </c>
      <c r="N314" s="71">
        <f t="shared" si="173"/>
        <v>0</v>
      </c>
      <c r="O314" s="71">
        <f t="shared" si="173"/>
        <v>0</v>
      </c>
      <c r="P314" s="71">
        <f t="shared" si="173"/>
        <v>0</v>
      </c>
      <c r="Q314" s="71">
        <f t="shared" si="173"/>
        <v>0</v>
      </c>
      <c r="R314" s="205" t="s">
        <v>128</v>
      </c>
      <c r="S314" s="76"/>
    </row>
    <row r="315" spans="1:21" ht="67.5" customHeight="1" x14ac:dyDescent="0.4">
      <c r="A315" s="205"/>
      <c r="B315" s="205"/>
      <c r="C315" s="205"/>
      <c r="D315" s="205"/>
      <c r="E315" s="205"/>
      <c r="F315" s="205"/>
      <c r="G315" s="205"/>
      <c r="H315" s="226"/>
      <c r="I315" s="71">
        <v>0</v>
      </c>
      <c r="J315" s="67" t="s">
        <v>18</v>
      </c>
      <c r="K315" s="71">
        <f>SUM(L315:P315)</f>
        <v>8.9999999999999993E-3</v>
      </c>
      <c r="L315" s="71">
        <v>8.9999999999999993E-3</v>
      </c>
      <c r="M315" s="71">
        <v>0</v>
      </c>
      <c r="N315" s="71">
        <v>0</v>
      </c>
      <c r="O315" s="71">
        <v>0</v>
      </c>
      <c r="P315" s="71">
        <v>0</v>
      </c>
      <c r="Q315" s="78">
        <v>0</v>
      </c>
      <c r="R315" s="205"/>
      <c r="S315" s="83"/>
      <c r="T315" s="84"/>
      <c r="U315" s="73"/>
    </row>
    <row r="316" spans="1:21" ht="51" customHeight="1" x14ac:dyDescent="0.35">
      <c r="A316" s="205">
        <v>3</v>
      </c>
      <c r="B316" s="205" t="s">
        <v>499</v>
      </c>
      <c r="C316" s="205" t="s">
        <v>504</v>
      </c>
      <c r="D316" s="205" t="s">
        <v>505</v>
      </c>
      <c r="E316" s="205" t="s">
        <v>152</v>
      </c>
      <c r="F316" s="205" t="s">
        <v>508</v>
      </c>
      <c r="G316" s="214">
        <v>46174</v>
      </c>
      <c r="H316" s="226">
        <f t="shared" ref="H316" si="174">K316</f>
        <v>8.5599999999999999E-3</v>
      </c>
      <c r="I316" s="71">
        <f>I317</f>
        <v>0</v>
      </c>
      <c r="J316" s="67" t="s">
        <v>14</v>
      </c>
      <c r="K316" s="71">
        <f>K317</f>
        <v>8.5599999999999999E-3</v>
      </c>
      <c r="L316" s="71">
        <f t="shared" ref="L316:Q316" si="175">L317</f>
        <v>8.5599999999999999E-3</v>
      </c>
      <c r="M316" s="71">
        <f t="shared" si="175"/>
        <v>0</v>
      </c>
      <c r="N316" s="71">
        <f t="shared" si="175"/>
        <v>0</v>
      </c>
      <c r="O316" s="71">
        <f t="shared" si="175"/>
        <v>0</v>
      </c>
      <c r="P316" s="71">
        <f t="shared" si="175"/>
        <v>0</v>
      </c>
      <c r="Q316" s="71">
        <f t="shared" si="175"/>
        <v>0</v>
      </c>
      <c r="R316" s="205" t="s">
        <v>128</v>
      </c>
      <c r="S316" s="76"/>
    </row>
    <row r="317" spans="1:21" ht="63.75" customHeight="1" x14ac:dyDescent="0.4">
      <c r="A317" s="205"/>
      <c r="B317" s="205"/>
      <c r="C317" s="205"/>
      <c r="D317" s="205"/>
      <c r="E317" s="205"/>
      <c r="F317" s="205"/>
      <c r="G317" s="205"/>
      <c r="H317" s="226"/>
      <c r="I317" s="71">
        <v>0</v>
      </c>
      <c r="J317" s="67" t="s">
        <v>18</v>
      </c>
      <c r="K317" s="71">
        <f>SUM(L317:P317)</f>
        <v>8.5599999999999999E-3</v>
      </c>
      <c r="L317" s="71">
        <v>8.5599999999999999E-3</v>
      </c>
      <c r="M317" s="71">
        <v>0</v>
      </c>
      <c r="N317" s="71">
        <v>0</v>
      </c>
      <c r="O317" s="71">
        <v>0</v>
      </c>
      <c r="P317" s="71">
        <v>0</v>
      </c>
      <c r="Q317" s="78">
        <v>0</v>
      </c>
      <c r="R317" s="205"/>
      <c r="S317" s="83"/>
      <c r="T317" s="84"/>
      <c r="U317" s="73"/>
    </row>
    <row r="318" spans="1:21" ht="30.75" customHeight="1" x14ac:dyDescent="0.35">
      <c r="A318" s="216" t="s">
        <v>555</v>
      </c>
      <c r="B318" s="217"/>
      <c r="C318" s="217"/>
      <c r="D318" s="217"/>
      <c r="E318" s="217"/>
      <c r="F318" s="217"/>
      <c r="G318" s="217"/>
      <c r="H318" s="217"/>
      <c r="I318" s="218"/>
      <c r="J318" s="67" t="s">
        <v>8</v>
      </c>
      <c r="K318" s="71">
        <f>K312+K314+K316</f>
        <v>2.8559999999999995E-2</v>
      </c>
      <c r="L318" s="71">
        <f>L312+L314+L316</f>
        <v>2.8559999999999995E-2</v>
      </c>
      <c r="M318" s="71">
        <f>M287+M290+M293+M296+M299+M302+M305+M308+M313+M311</f>
        <v>0</v>
      </c>
      <c r="N318" s="71">
        <f>N287+N290+N293+N296+N299+N302+N305+N308+N313+N311</f>
        <v>0</v>
      </c>
      <c r="O318" s="71">
        <f>O287+O290+O293+O296+O299+O302+O305+O308+O313+O311</f>
        <v>0</v>
      </c>
      <c r="P318" s="71">
        <f>P287+P290+P293+P296+P299+P302+P305+P308+P313+P311</f>
        <v>0</v>
      </c>
      <c r="Q318" s="69">
        <f>Q288+Q300+Q303+Q306+Q309+Q274+Q312+Q314+Q316</f>
        <v>0</v>
      </c>
      <c r="R318" s="206"/>
      <c r="S318" s="76"/>
    </row>
    <row r="319" spans="1:21" ht="60" customHeight="1" x14ac:dyDescent="0.25">
      <c r="A319" s="222"/>
      <c r="B319" s="223"/>
      <c r="C319" s="223"/>
      <c r="D319" s="223"/>
      <c r="E319" s="223"/>
      <c r="F319" s="223"/>
      <c r="G319" s="223"/>
      <c r="H319" s="223"/>
      <c r="I319" s="224"/>
      <c r="J319" s="67" t="s">
        <v>11</v>
      </c>
      <c r="K319" s="71">
        <f>K313+K315+K317</f>
        <v>2.8559999999999995E-2</v>
      </c>
      <c r="L319" s="71">
        <f>L313+L315+L317</f>
        <v>2.8559999999999995E-2</v>
      </c>
      <c r="M319" s="71">
        <v>0</v>
      </c>
      <c r="N319" s="71">
        <v>0</v>
      </c>
      <c r="O319" s="71">
        <v>0</v>
      </c>
      <c r="P319" s="69">
        <f>P290+P302+P305+P308+P311+P287+P313+P315+P317</f>
        <v>0</v>
      </c>
      <c r="Q319" s="69">
        <f>Q290+Q302+Q305+Q308+Q311+Q287+Q313+Q315+Q317</f>
        <v>0</v>
      </c>
      <c r="R319" s="208"/>
    </row>
    <row r="320" spans="1:21" ht="20.25" customHeight="1" x14ac:dyDescent="0.3">
      <c r="A320" s="85"/>
      <c r="B320" s="86"/>
      <c r="C320" s="87"/>
      <c r="D320" s="87"/>
      <c r="E320" s="87"/>
      <c r="F320" s="87"/>
      <c r="G320" s="87"/>
      <c r="H320" s="116">
        <f>H17+H20+H23+H26+H29+H32+H35+H38+H41+H47+H50+H53+H56+H59+H62+H65+H78+H81+H84+H98+H101+H104+H114+H123+H166+H169+H172+H175+H213+H225+H228+H231+H234+H68+H210+H107+H44+H71+H87+H90+H194+H197+H200+H237+H240+H126+H129+H132+H135+H138+H141+H178+H181+H184+H243+H246+H271+H274+H277+H280+H283+H286+H159+H152+H149+H289+H292+H295+H298+H312+H314+H316+H14+H187+H203+H260+H262+H264+H266</f>
        <v>17434679.799390003</v>
      </c>
      <c r="I320" s="87">
        <f>I17+I20+I23+I26+I29+I32+I35+I38+I41+I47+I50+I53+I56+I59+I62+I65+I78+I81+I84+I98+I101+I104+I114+I123+I166+I169+I172+I175+I213+I225+I228+I231+I234+I44+I68+I71+I87+I90+I107+I194+I197+I210+I237+I240+I14+I126+I129+I135+I132+I138+I141+I149+I152+I262+I264+I266+I271+I274+I277+I280+I283+I286+I289+I292+I295+I298+I184+I187+I200+I203+I243+I246+I260</f>
        <v>4353126.8163999999</v>
      </c>
      <c r="J320" s="88" t="s">
        <v>14</v>
      </c>
      <c r="K320" s="87">
        <f>K74+K93+K110+K118+K144+K190+K249+K206+K308+K155+K162+K268+K318</f>
        <v>12905688.706699999</v>
      </c>
      <c r="L320" s="87">
        <f t="shared" ref="L320:P320" si="176">L74+L93+L110+L118+L144+L190+L249+L206+L308+L155+L162+L268+L318</f>
        <v>6353476.0135899996</v>
      </c>
      <c r="M320" s="87">
        <f t="shared" si="176"/>
        <v>3818944.0031099999</v>
      </c>
      <c r="N320" s="87">
        <f t="shared" si="176"/>
        <v>2643297.19</v>
      </c>
      <c r="O320" s="87">
        <f t="shared" si="176"/>
        <v>89971.5</v>
      </c>
      <c r="P320" s="87">
        <f t="shared" si="176"/>
        <v>0</v>
      </c>
      <c r="Q320" s="87">
        <f>Q74+Q93+Q110+Q118+Q144+Q178+Q249+Q206</f>
        <v>0</v>
      </c>
      <c r="R320" s="89"/>
    </row>
    <row r="321" spans="1:18" ht="16.5" x14ac:dyDescent="0.25">
      <c r="A321" s="90"/>
      <c r="B321" s="91"/>
      <c r="C321" s="91"/>
      <c r="D321" s="91"/>
      <c r="E321" s="91"/>
      <c r="F321" s="91"/>
      <c r="G321" s="91"/>
      <c r="H321" s="91"/>
      <c r="L321" s="74"/>
      <c r="Q321" s="93"/>
      <c r="R321" s="94"/>
    </row>
    <row r="322" spans="1:18" ht="16.5" x14ac:dyDescent="0.25">
      <c r="A322" s="90"/>
      <c r="B322" s="91"/>
      <c r="C322" s="91"/>
      <c r="D322" s="91"/>
      <c r="E322" s="91"/>
      <c r="F322" s="91"/>
      <c r="G322" s="91"/>
      <c r="H322" s="91"/>
      <c r="Q322" s="95" t="s">
        <v>443</v>
      </c>
      <c r="R322" s="94"/>
    </row>
    <row r="323" spans="1:18" ht="16.5" x14ac:dyDescent="0.25">
      <c r="A323" s="90"/>
      <c r="B323" s="91"/>
      <c r="C323" s="91"/>
      <c r="D323" s="91"/>
      <c r="E323" s="91"/>
      <c r="F323" s="91"/>
      <c r="G323" s="91"/>
      <c r="H323" s="91"/>
      <c r="L323" s="74"/>
      <c r="Q323" s="93"/>
      <c r="R323" s="94"/>
    </row>
    <row r="324" spans="1:18" s="81" customFormat="1" ht="21" customHeight="1" x14ac:dyDescent="0.3">
      <c r="A324" s="96" t="s">
        <v>230</v>
      </c>
      <c r="B324" s="96"/>
      <c r="C324" s="97"/>
      <c r="D324" s="97"/>
      <c r="E324" s="97"/>
      <c r="F324" s="97"/>
      <c r="G324" s="97"/>
      <c r="H324" s="97"/>
      <c r="I324" s="98"/>
      <c r="J324" s="99"/>
      <c r="O324" s="100" t="s">
        <v>231</v>
      </c>
      <c r="P324" s="101"/>
      <c r="Q324" s="101"/>
    </row>
    <row r="325" spans="1:18" ht="18.75" customHeight="1" x14ac:dyDescent="0.25">
      <c r="B325" s="102"/>
      <c r="C325" s="103"/>
      <c r="D325" s="103"/>
      <c r="E325" s="103"/>
      <c r="F325" s="103"/>
      <c r="G325" s="103"/>
      <c r="H325" s="103"/>
      <c r="L325" s="104"/>
      <c r="O325" s="62"/>
    </row>
    <row r="326" spans="1:18" ht="18.75" x14ac:dyDescent="0.3">
      <c r="A326" s="105"/>
      <c r="B326" s="106"/>
      <c r="C326" s="104"/>
      <c r="D326" s="104"/>
      <c r="E326" s="104"/>
      <c r="F326" s="104"/>
      <c r="G326" s="104"/>
      <c r="H326" s="104"/>
      <c r="I326" s="106"/>
      <c r="J326" s="107"/>
      <c r="O326" s="105"/>
    </row>
    <row r="328" spans="1:18" ht="26.25" x14ac:dyDescent="0.4">
      <c r="K328" s="73"/>
      <c r="L328" s="108"/>
      <c r="M328" s="108"/>
      <c r="N328" s="108"/>
      <c r="O328" s="108"/>
      <c r="P328" s="108"/>
      <c r="Q328" s="73"/>
    </row>
    <row r="329" spans="1:18" ht="26.25" x14ac:dyDescent="0.4">
      <c r="K329" s="73"/>
      <c r="L329" s="108"/>
      <c r="M329" s="108"/>
      <c r="N329" s="108"/>
      <c r="O329" s="108"/>
      <c r="P329" s="108"/>
      <c r="Q329" s="73"/>
    </row>
    <row r="330" spans="1:18" ht="26.25" x14ac:dyDescent="0.4">
      <c r="K330" s="73"/>
      <c r="L330" s="108"/>
      <c r="M330" s="108"/>
      <c r="N330" s="108"/>
      <c r="O330" s="108"/>
      <c r="P330" s="108"/>
      <c r="Q330" s="73"/>
    </row>
    <row r="331" spans="1:18" ht="26.25" x14ac:dyDescent="0.4">
      <c r="K331" s="73"/>
      <c r="L331" s="108"/>
      <c r="M331" s="108"/>
      <c r="N331" s="108"/>
    </row>
    <row r="334" spans="1:18" x14ac:dyDescent="0.25">
      <c r="L334" s="74"/>
      <c r="M334" s="74"/>
      <c r="N334" s="74"/>
    </row>
    <row r="335" spans="1:18" x14ac:dyDescent="0.25">
      <c r="L335" s="74"/>
      <c r="M335" s="74"/>
      <c r="N335" s="74"/>
    </row>
    <row r="336" spans="1:18" x14ac:dyDescent="0.25">
      <c r="L336" s="74"/>
      <c r="M336" s="74"/>
      <c r="N336" s="74"/>
    </row>
    <row r="337" spans="12:14" x14ac:dyDescent="0.25">
      <c r="L337" s="74"/>
      <c r="M337" s="74"/>
      <c r="N337" s="74"/>
    </row>
  </sheetData>
  <mergeCells count="827">
    <mergeCell ref="A318:I319"/>
    <mergeCell ref="R318:R319"/>
    <mergeCell ref="A316:A317"/>
    <mergeCell ref="B316:B317"/>
    <mergeCell ref="C316:C317"/>
    <mergeCell ref="D316:D317"/>
    <mergeCell ref="E316:E317"/>
    <mergeCell ref="F316:F317"/>
    <mergeCell ref="G316:G317"/>
    <mergeCell ref="H316:H317"/>
    <mergeCell ref="R316:R317"/>
    <mergeCell ref="A314:A315"/>
    <mergeCell ref="B314:B315"/>
    <mergeCell ref="C314:C315"/>
    <mergeCell ref="D314:D315"/>
    <mergeCell ref="E314:E315"/>
    <mergeCell ref="F314:F315"/>
    <mergeCell ref="G314:G315"/>
    <mergeCell ref="H314:H315"/>
    <mergeCell ref="R314:R315"/>
    <mergeCell ref="A264:A265"/>
    <mergeCell ref="B264:B265"/>
    <mergeCell ref="C264:C265"/>
    <mergeCell ref="D264:D265"/>
    <mergeCell ref="R264:R265"/>
    <mergeCell ref="A311:R311"/>
    <mergeCell ref="A312:A313"/>
    <mergeCell ref="B312:B313"/>
    <mergeCell ref="C312:C313"/>
    <mergeCell ref="D312:D313"/>
    <mergeCell ref="E312:E313"/>
    <mergeCell ref="F312:F313"/>
    <mergeCell ref="G312:G313"/>
    <mergeCell ref="H312:H313"/>
    <mergeCell ref="R312:R313"/>
    <mergeCell ref="A266:A267"/>
    <mergeCell ref="B266:B267"/>
    <mergeCell ref="C266:C267"/>
    <mergeCell ref="D266:D267"/>
    <mergeCell ref="E266:E267"/>
    <mergeCell ref="F266:F267"/>
    <mergeCell ref="G266:G267"/>
    <mergeCell ref="H266:H267"/>
    <mergeCell ref="R266:R267"/>
    <mergeCell ref="H234:H236"/>
    <mergeCell ref="E237:E239"/>
    <mergeCell ref="F237:F239"/>
    <mergeCell ref="G237:G239"/>
    <mergeCell ref="H237:H239"/>
    <mergeCell ref="R237:R239"/>
    <mergeCell ref="D234:D236"/>
    <mergeCell ref="F234:F236"/>
    <mergeCell ref="R268:R269"/>
    <mergeCell ref="G234:G236"/>
    <mergeCell ref="A262:A263"/>
    <mergeCell ref="B262:B263"/>
    <mergeCell ref="C262:C263"/>
    <mergeCell ref="D262:D263"/>
    <mergeCell ref="E262:E263"/>
    <mergeCell ref="F262:F263"/>
    <mergeCell ref="G262:G263"/>
    <mergeCell ref="H262:H263"/>
    <mergeCell ref="R262:R263"/>
    <mergeCell ref="A308:I310"/>
    <mergeCell ref="R308:R310"/>
    <mergeCell ref="R295:R297"/>
    <mergeCell ref="A289:A291"/>
    <mergeCell ref="B289:B291"/>
    <mergeCell ref="C289:C291"/>
    <mergeCell ref="D289:D291"/>
    <mergeCell ref="E289:E291"/>
    <mergeCell ref="F289:F291"/>
    <mergeCell ref="G289:G291"/>
    <mergeCell ref="H289:H291"/>
    <mergeCell ref="R289:R291"/>
    <mergeCell ref="A292:A294"/>
    <mergeCell ref="B292:B294"/>
    <mergeCell ref="C292:C294"/>
    <mergeCell ref="D292:D294"/>
    <mergeCell ref="E292:E294"/>
    <mergeCell ref="F292:F294"/>
    <mergeCell ref="G292:G294"/>
    <mergeCell ref="H292:H294"/>
    <mergeCell ref="R292:R294"/>
    <mergeCell ref="A298:A300"/>
    <mergeCell ref="B298:B300"/>
    <mergeCell ref="C298:C300"/>
    <mergeCell ref="H187:H189"/>
    <mergeCell ref="E178:E180"/>
    <mergeCell ref="A259:R259"/>
    <mergeCell ref="A260:A261"/>
    <mergeCell ref="B260:B261"/>
    <mergeCell ref="C260:C261"/>
    <mergeCell ref="D260:D261"/>
    <mergeCell ref="E260:E261"/>
    <mergeCell ref="F260:F261"/>
    <mergeCell ref="G260:G261"/>
    <mergeCell ref="H260:H261"/>
    <mergeCell ref="R260:R261"/>
    <mergeCell ref="C231:C233"/>
    <mergeCell ref="D231:D233"/>
    <mergeCell ref="C240:C242"/>
    <mergeCell ref="D240:D242"/>
    <mergeCell ref="E240:E242"/>
    <mergeCell ref="F240:F242"/>
    <mergeCell ref="G240:G242"/>
    <mergeCell ref="H240:H242"/>
    <mergeCell ref="R240:R242"/>
    <mergeCell ref="B234:B236"/>
    <mergeCell ref="C234:C236"/>
    <mergeCell ref="H243:H245"/>
    <mergeCell ref="D298:D300"/>
    <mergeCell ref="E298:E300"/>
    <mergeCell ref="F298:F300"/>
    <mergeCell ref="G298:G300"/>
    <mergeCell ref="H298:H300"/>
    <mergeCell ref="A295:A297"/>
    <mergeCell ref="B295:B297"/>
    <mergeCell ref="C295:C297"/>
    <mergeCell ref="D295:D297"/>
    <mergeCell ref="E295:E297"/>
    <mergeCell ref="F295:F297"/>
    <mergeCell ref="G295:G297"/>
    <mergeCell ref="H295:H297"/>
    <mergeCell ref="B159:B161"/>
    <mergeCell ref="C159:C161"/>
    <mergeCell ref="D159:D161"/>
    <mergeCell ref="E159:E161"/>
    <mergeCell ref="F159:F161"/>
    <mergeCell ref="G159:G161"/>
    <mergeCell ref="H159:H161"/>
    <mergeCell ref="A162:I164"/>
    <mergeCell ref="A187:A189"/>
    <mergeCell ref="B187:B189"/>
    <mergeCell ref="C166:C168"/>
    <mergeCell ref="F172:F174"/>
    <mergeCell ref="E172:E174"/>
    <mergeCell ref="C169:C171"/>
    <mergeCell ref="A169:A171"/>
    <mergeCell ref="B169:B171"/>
    <mergeCell ref="F169:F171"/>
    <mergeCell ref="B175:B177"/>
    <mergeCell ref="B178:B180"/>
    <mergeCell ref="C178:C180"/>
    <mergeCell ref="C187:C189"/>
    <mergeCell ref="D187:D189"/>
    <mergeCell ref="E187:E189"/>
    <mergeCell ref="F187:F189"/>
    <mergeCell ref="R132:R134"/>
    <mergeCell ref="C135:C137"/>
    <mergeCell ref="D135:D137"/>
    <mergeCell ref="E135:E137"/>
    <mergeCell ref="F135:F137"/>
    <mergeCell ref="G135:G137"/>
    <mergeCell ref="H135:H137"/>
    <mergeCell ref="R135:R137"/>
    <mergeCell ref="R206:R208"/>
    <mergeCell ref="G197:G199"/>
    <mergeCell ref="G194:G196"/>
    <mergeCell ref="H194:H196"/>
    <mergeCell ref="H197:H199"/>
    <mergeCell ref="H200:H202"/>
    <mergeCell ref="R200:R202"/>
    <mergeCell ref="E194:E196"/>
    <mergeCell ref="H132:H134"/>
    <mergeCell ref="A193:R193"/>
    <mergeCell ref="A194:A196"/>
    <mergeCell ref="B194:B196"/>
    <mergeCell ref="H152:H154"/>
    <mergeCell ref="R187:R189"/>
    <mergeCell ref="A135:A137"/>
    <mergeCell ref="B135:B137"/>
    <mergeCell ref="A132:A134"/>
    <mergeCell ref="B132:B134"/>
    <mergeCell ref="C132:C134"/>
    <mergeCell ref="D132:D134"/>
    <mergeCell ref="E132:E134"/>
    <mergeCell ref="F132:F134"/>
    <mergeCell ref="G132:G134"/>
    <mergeCell ref="C90:C92"/>
    <mergeCell ref="D90:D92"/>
    <mergeCell ref="E90:E92"/>
    <mergeCell ref="F90:F92"/>
    <mergeCell ref="G90:G92"/>
    <mergeCell ref="G129:G131"/>
    <mergeCell ref="A93:I95"/>
    <mergeCell ref="A126:A128"/>
    <mergeCell ref="A129:A131"/>
    <mergeCell ref="H129:H131"/>
    <mergeCell ref="A97:R97"/>
    <mergeCell ref="R129:R131"/>
    <mergeCell ref="F107:F109"/>
    <mergeCell ref="G107:G109"/>
    <mergeCell ref="H107:H109"/>
    <mergeCell ref="G101:G103"/>
    <mergeCell ref="F101:F103"/>
    <mergeCell ref="E114:E117"/>
    <mergeCell ref="G98:G100"/>
    <mergeCell ref="F104:F106"/>
    <mergeCell ref="B101:B103"/>
    <mergeCell ref="R126:R128"/>
    <mergeCell ref="B129:B131"/>
    <mergeCell ref="C129:C131"/>
    <mergeCell ref="R298:R300"/>
    <mergeCell ref="A271:A273"/>
    <mergeCell ref="B271:B273"/>
    <mergeCell ref="C271:C273"/>
    <mergeCell ref="D271:D273"/>
    <mergeCell ref="E271:E273"/>
    <mergeCell ref="F271:F273"/>
    <mergeCell ref="G271:G273"/>
    <mergeCell ref="H271:H273"/>
    <mergeCell ref="R271:R273"/>
    <mergeCell ref="F283:F285"/>
    <mergeCell ref="A286:A288"/>
    <mergeCell ref="R286:R288"/>
    <mergeCell ref="G283:G285"/>
    <mergeCell ref="H283:H285"/>
    <mergeCell ref="R283:R285"/>
    <mergeCell ref="B277:B279"/>
    <mergeCell ref="E277:E279"/>
    <mergeCell ref="F277:F279"/>
    <mergeCell ref="G277:G279"/>
    <mergeCell ref="H277:H279"/>
    <mergeCell ref="R280:R282"/>
    <mergeCell ref="C194:C196"/>
    <mergeCell ref="R277:R279"/>
    <mergeCell ref="G280:G282"/>
    <mergeCell ref="E231:E233"/>
    <mergeCell ref="R222:R224"/>
    <mergeCell ref="R225:R227"/>
    <mergeCell ref="R219:R221"/>
    <mergeCell ref="R194:R196"/>
    <mergeCell ref="R197:R199"/>
    <mergeCell ref="D194:D196"/>
    <mergeCell ref="R234:R236"/>
    <mergeCell ref="R231:R233"/>
    <mergeCell ref="F200:F202"/>
    <mergeCell ref="F222:F224"/>
    <mergeCell ref="D222:D224"/>
    <mergeCell ref="E216:E218"/>
    <mergeCell ref="R210:R212"/>
    <mergeCell ref="A268:I269"/>
    <mergeCell ref="R243:R245"/>
    <mergeCell ref="B286:B288"/>
    <mergeCell ref="C286:C288"/>
    <mergeCell ref="D286:D288"/>
    <mergeCell ref="E286:E288"/>
    <mergeCell ref="F286:F288"/>
    <mergeCell ref="G286:G288"/>
    <mergeCell ref="H286:H288"/>
    <mergeCell ref="B280:B282"/>
    <mergeCell ref="C280:C282"/>
    <mergeCell ref="D280:D282"/>
    <mergeCell ref="E280:E282"/>
    <mergeCell ref="F280:F282"/>
    <mergeCell ref="H280:H282"/>
    <mergeCell ref="B283:B285"/>
    <mergeCell ref="C283:C285"/>
    <mergeCell ref="D283:D285"/>
    <mergeCell ref="E283:E285"/>
    <mergeCell ref="A283:A285"/>
    <mergeCell ref="A175:A177"/>
    <mergeCell ref="G274:G276"/>
    <mergeCell ref="H274:H276"/>
    <mergeCell ref="H222:H224"/>
    <mergeCell ref="G222:G224"/>
    <mergeCell ref="A228:A230"/>
    <mergeCell ref="B228:B230"/>
    <mergeCell ref="C228:C230"/>
    <mergeCell ref="B219:B221"/>
    <mergeCell ref="A222:A224"/>
    <mergeCell ref="A225:A227"/>
    <mergeCell ref="C219:C221"/>
    <mergeCell ref="D219:D221"/>
    <mergeCell ref="E219:E221"/>
    <mergeCell ref="H219:H221"/>
    <mergeCell ref="C222:C224"/>
    <mergeCell ref="A280:A282"/>
    <mergeCell ref="A277:A279"/>
    <mergeCell ref="G231:G233"/>
    <mergeCell ref="H231:H233"/>
    <mergeCell ref="E234:E236"/>
    <mergeCell ref="C277:C279"/>
    <mergeCell ref="D277:D279"/>
    <mergeCell ref="R178:R180"/>
    <mergeCell ref="D175:D177"/>
    <mergeCell ref="G175:G177"/>
    <mergeCell ref="F178:F180"/>
    <mergeCell ref="G178:G180"/>
    <mergeCell ref="H178:H180"/>
    <mergeCell ref="G184:G186"/>
    <mergeCell ref="H184:H186"/>
    <mergeCell ref="F184:F186"/>
    <mergeCell ref="E175:E177"/>
    <mergeCell ref="D181:D183"/>
    <mergeCell ref="E181:E183"/>
    <mergeCell ref="F181:F183"/>
    <mergeCell ref="G181:G183"/>
    <mergeCell ref="H175:H177"/>
    <mergeCell ref="H181:H183"/>
    <mergeCell ref="R184:R186"/>
    <mergeCell ref="F175:F177"/>
    <mergeCell ref="D178:D180"/>
    <mergeCell ref="R216:R218"/>
    <mergeCell ref="H216:H218"/>
    <mergeCell ref="D200:D202"/>
    <mergeCell ref="E200:E202"/>
    <mergeCell ref="G219:G221"/>
    <mergeCell ref="D228:D230"/>
    <mergeCell ref="E228:E230"/>
    <mergeCell ref="G228:G230"/>
    <mergeCell ref="H228:H230"/>
    <mergeCell ref="D225:D227"/>
    <mergeCell ref="G200:G202"/>
    <mergeCell ref="D203:D205"/>
    <mergeCell ref="E203:E205"/>
    <mergeCell ref="F203:F205"/>
    <mergeCell ref="G203:G205"/>
    <mergeCell ref="H203:H205"/>
    <mergeCell ref="R203:R205"/>
    <mergeCell ref="R228:R230"/>
    <mergeCell ref="F228:F230"/>
    <mergeCell ref="G216:G218"/>
    <mergeCell ref="H225:H227"/>
    <mergeCell ref="F194:F196"/>
    <mergeCell ref="R213:R215"/>
    <mergeCell ref="A240:A242"/>
    <mergeCell ref="B240:B242"/>
    <mergeCell ref="R274:R276"/>
    <mergeCell ref="A270:R270"/>
    <mergeCell ref="H253:H255"/>
    <mergeCell ref="A252:R252"/>
    <mergeCell ref="E274:E276"/>
    <mergeCell ref="A249:I251"/>
    <mergeCell ref="A246:A248"/>
    <mergeCell ref="B246:B248"/>
    <mergeCell ref="C246:C248"/>
    <mergeCell ref="D246:D248"/>
    <mergeCell ref="E246:E248"/>
    <mergeCell ref="F246:F248"/>
    <mergeCell ref="G246:G248"/>
    <mergeCell ref="H246:H248"/>
    <mergeCell ref="R246:R248"/>
    <mergeCell ref="B243:B245"/>
    <mergeCell ref="C243:C245"/>
    <mergeCell ref="C253:C255"/>
    <mergeCell ref="D253:D255"/>
    <mergeCell ref="E264:E265"/>
    <mergeCell ref="D44:D46"/>
    <mergeCell ref="A50:A52"/>
    <mergeCell ref="B50:B52"/>
    <mergeCell ref="E129:E131"/>
    <mergeCell ref="H126:H128"/>
    <mergeCell ref="F129:F131"/>
    <mergeCell ref="A118:I121"/>
    <mergeCell ref="H90:H92"/>
    <mergeCell ref="B84:B86"/>
    <mergeCell ref="C81:C83"/>
    <mergeCell ref="D81:D83"/>
    <mergeCell ref="G50:G52"/>
    <mergeCell ref="D104:D106"/>
    <mergeCell ref="C50:C52"/>
    <mergeCell ref="C78:C80"/>
    <mergeCell ref="D78:D80"/>
    <mergeCell ref="E65:E67"/>
    <mergeCell ref="A65:A67"/>
    <mergeCell ref="A71:A73"/>
    <mergeCell ref="B71:B73"/>
    <mergeCell ref="C71:C73"/>
    <mergeCell ref="E78:E80"/>
    <mergeCell ref="A90:A92"/>
    <mergeCell ref="B90:B92"/>
    <mergeCell ref="D53:D55"/>
    <mergeCell ref="E87:E89"/>
    <mergeCell ref="C47:C49"/>
    <mergeCell ref="A53:A55"/>
    <mergeCell ref="A56:A58"/>
    <mergeCell ref="B56:B58"/>
    <mergeCell ref="C59:C61"/>
    <mergeCell ref="B53:B55"/>
    <mergeCell ref="A47:A49"/>
    <mergeCell ref="B47:B49"/>
    <mergeCell ref="A59:A61"/>
    <mergeCell ref="A32:A34"/>
    <mergeCell ref="A38:A40"/>
    <mergeCell ref="B38:B40"/>
    <mergeCell ref="A44:A46"/>
    <mergeCell ref="B44:B46"/>
    <mergeCell ref="C44:C46"/>
    <mergeCell ref="C38:C40"/>
    <mergeCell ref="B32:B34"/>
    <mergeCell ref="B35:B37"/>
    <mergeCell ref="D38:D40"/>
    <mergeCell ref="D35:D37"/>
    <mergeCell ref="E44:E46"/>
    <mergeCell ref="F62:F64"/>
    <mergeCell ref="A81:A83"/>
    <mergeCell ref="D71:D73"/>
    <mergeCell ref="R71:R73"/>
    <mergeCell ref="E71:E73"/>
    <mergeCell ref="A78:A80"/>
    <mergeCell ref="B78:B80"/>
    <mergeCell ref="C65:C67"/>
    <mergeCell ref="D65:D67"/>
    <mergeCell ref="R65:R67"/>
    <mergeCell ref="R81:R83"/>
    <mergeCell ref="A68:A70"/>
    <mergeCell ref="B68:B70"/>
    <mergeCell ref="A62:A64"/>
    <mergeCell ref="B62:B64"/>
    <mergeCell ref="R62:R64"/>
    <mergeCell ref="H62:H64"/>
    <mergeCell ref="F38:F40"/>
    <mergeCell ref="G53:G55"/>
    <mergeCell ref="R35:R37"/>
    <mergeCell ref="C35:C37"/>
    <mergeCell ref="F87:F89"/>
    <mergeCell ref="G87:G89"/>
    <mergeCell ref="R87:R89"/>
    <mergeCell ref="R90:R92"/>
    <mergeCell ref="D123:D125"/>
    <mergeCell ref="E123:E125"/>
    <mergeCell ref="A87:A89"/>
    <mergeCell ref="B87:B89"/>
    <mergeCell ref="C87:C89"/>
    <mergeCell ref="H87:H89"/>
    <mergeCell ref="R98:R100"/>
    <mergeCell ref="E98:E100"/>
    <mergeCell ref="H101:H103"/>
    <mergeCell ref="A96:R96"/>
    <mergeCell ref="R93:R95"/>
    <mergeCell ref="R107:R109"/>
    <mergeCell ref="B104:B106"/>
    <mergeCell ref="R123:R125"/>
    <mergeCell ref="R101:R103"/>
    <mergeCell ref="G104:G106"/>
    <mergeCell ref="A110:I112"/>
    <mergeCell ref="G114:G117"/>
    <mergeCell ref="H114:H117"/>
    <mergeCell ref="C123:C125"/>
    <mergeCell ref="H84:H86"/>
    <mergeCell ref="C68:C70"/>
    <mergeCell ref="D68:D70"/>
    <mergeCell ref="E68:E70"/>
    <mergeCell ref="F68:F70"/>
    <mergeCell ref="G68:G70"/>
    <mergeCell ref="H68:H70"/>
    <mergeCell ref="H71:H73"/>
    <mergeCell ref="A144:I146"/>
    <mergeCell ref="B126:B128"/>
    <mergeCell ref="C126:C128"/>
    <mergeCell ref="D126:D128"/>
    <mergeCell ref="E126:E128"/>
    <mergeCell ref="F126:F128"/>
    <mergeCell ref="G126:G128"/>
    <mergeCell ref="D129:D131"/>
    <mergeCell ref="B114:B117"/>
    <mergeCell ref="D114:D117"/>
    <mergeCell ref="A122:R122"/>
    <mergeCell ref="A123:A125"/>
    <mergeCell ref="E104:E106"/>
    <mergeCell ref="B98:B100"/>
    <mergeCell ref="B81:B83"/>
    <mergeCell ref="G84:G86"/>
    <mergeCell ref="H32:H34"/>
    <mergeCell ref="E26:E28"/>
    <mergeCell ref="C29:C31"/>
    <mergeCell ref="D29:D31"/>
    <mergeCell ref="E29:E31"/>
    <mergeCell ref="E20:E22"/>
    <mergeCell ref="C20:C22"/>
    <mergeCell ref="C26:C28"/>
    <mergeCell ref="E23:E25"/>
    <mergeCell ref="D20:D22"/>
    <mergeCell ref="D23:D25"/>
    <mergeCell ref="D26:D28"/>
    <mergeCell ref="G32:G34"/>
    <mergeCell ref="E32:E34"/>
    <mergeCell ref="F26:F28"/>
    <mergeCell ref="C23:C25"/>
    <mergeCell ref="H20:H22"/>
    <mergeCell ref="C32:C34"/>
    <mergeCell ref="R84:R86"/>
    <mergeCell ref="R68:R70"/>
    <mergeCell ref="C62:C64"/>
    <mergeCell ref="D62:D64"/>
    <mergeCell ref="E62:E64"/>
    <mergeCell ref="D32:D34"/>
    <mergeCell ref="C84:C86"/>
    <mergeCell ref="D84:D86"/>
    <mergeCell ref="G35:G37"/>
    <mergeCell ref="E35:E37"/>
    <mergeCell ref="F35:F37"/>
    <mergeCell ref="E38:E40"/>
    <mergeCell ref="D47:D49"/>
    <mergeCell ref="E47:E49"/>
    <mergeCell ref="F47:F49"/>
    <mergeCell ref="G47:G49"/>
    <mergeCell ref="F32:F34"/>
    <mergeCell ref="H38:H40"/>
    <mergeCell ref="G38:G40"/>
    <mergeCell ref="H35:H37"/>
    <mergeCell ref="C56:C58"/>
    <mergeCell ref="D56:D58"/>
    <mergeCell ref="H56:H58"/>
    <mergeCell ref="F53:F55"/>
    <mergeCell ref="P6:R6"/>
    <mergeCell ref="C7:O7"/>
    <mergeCell ref="A12:R12"/>
    <mergeCell ref="A9:A10"/>
    <mergeCell ref="B9:B10"/>
    <mergeCell ref="C9:C10"/>
    <mergeCell ref="D9:D10"/>
    <mergeCell ref="E9:E10"/>
    <mergeCell ref="G9:G10"/>
    <mergeCell ref="H9:H10"/>
    <mergeCell ref="I9:I10"/>
    <mergeCell ref="J9:J10"/>
    <mergeCell ref="K9:P9"/>
    <mergeCell ref="F9:F10"/>
    <mergeCell ref="Q9:Q10"/>
    <mergeCell ref="R9:R10"/>
    <mergeCell ref="E17:E19"/>
    <mergeCell ref="A13:R13"/>
    <mergeCell ref="A14:A16"/>
    <mergeCell ref="B14:B16"/>
    <mergeCell ref="C14:C16"/>
    <mergeCell ref="C17:C19"/>
    <mergeCell ref="D17:D19"/>
    <mergeCell ref="R14:R16"/>
    <mergeCell ref="F14:F16"/>
    <mergeCell ref="D14:D16"/>
    <mergeCell ref="E14:E16"/>
    <mergeCell ref="A17:A19"/>
    <mergeCell ref="B17:B19"/>
    <mergeCell ref="H17:H19"/>
    <mergeCell ref="R17:R19"/>
    <mergeCell ref="G14:G16"/>
    <mergeCell ref="H14:H16"/>
    <mergeCell ref="F17:F19"/>
    <mergeCell ref="G17:G19"/>
    <mergeCell ref="A20:A22"/>
    <mergeCell ref="B20:B22"/>
    <mergeCell ref="A23:A25"/>
    <mergeCell ref="B23:B25"/>
    <mergeCell ref="A29:A31"/>
    <mergeCell ref="B29:B31"/>
    <mergeCell ref="A26:A28"/>
    <mergeCell ref="B26:B28"/>
    <mergeCell ref="R29:R31"/>
    <mergeCell ref="R23:R25"/>
    <mergeCell ref="F20:F22"/>
    <mergeCell ref="G20:G22"/>
    <mergeCell ref="F23:F25"/>
    <mergeCell ref="G23:G25"/>
    <mergeCell ref="H23:H25"/>
    <mergeCell ref="R26:R28"/>
    <mergeCell ref="G26:G28"/>
    <mergeCell ref="H26:H28"/>
    <mergeCell ref="R20:R22"/>
    <mergeCell ref="H29:H31"/>
    <mergeCell ref="G29:G31"/>
    <mergeCell ref="F29:F31"/>
    <mergeCell ref="P4:R4"/>
    <mergeCell ref="D87:D89"/>
    <mergeCell ref="R56:R58"/>
    <mergeCell ref="H78:H80"/>
    <mergeCell ref="H59:H61"/>
    <mergeCell ref="R59:R61"/>
    <mergeCell ref="R74:R76"/>
    <mergeCell ref="G78:G80"/>
    <mergeCell ref="F78:F80"/>
    <mergeCell ref="A77:R77"/>
    <mergeCell ref="F71:F73"/>
    <mergeCell ref="G71:G73"/>
    <mergeCell ref="F65:F67"/>
    <mergeCell ref="R78:R80"/>
    <mergeCell ref="D59:D61"/>
    <mergeCell ref="E59:E61"/>
    <mergeCell ref="E56:E58"/>
    <mergeCell ref="F56:F58"/>
    <mergeCell ref="G56:G58"/>
    <mergeCell ref="F59:F61"/>
    <mergeCell ref="G62:G64"/>
    <mergeCell ref="G65:G67"/>
    <mergeCell ref="B59:B61"/>
    <mergeCell ref="G59:G61"/>
    <mergeCell ref="F50:F52"/>
    <mergeCell ref="C53:C55"/>
    <mergeCell ref="P1:R1"/>
    <mergeCell ref="P2:R2"/>
    <mergeCell ref="R118:R121"/>
    <mergeCell ref="A113:R113"/>
    <mergeCell ref="H41:H43"/>
    <mergeCell ref="R41:R43"/>
    <mergeCell ref="A74:I76"/>
    <mergeCell ref="H65:H67"/>
    <mergeCell ref="B65:B67"/>
    <mergeCell ref="F114:F117"/>
    <mergeCell ref="D101:D103"/>
    <mergeCell ref="E81:E83"/>
    <mergeCell ref="R38:R40"/>
    <mergeCell ref="A35:A37"/>
    <mergeCell ref="F81:F83"/>
    <mergeCell ref="E84:E86"/>
    <mergeCell ref="F84:F86"/>
    <mergeCell ref="P3:R3"/>
    <mergeCell ref="R110:R112"/>
    <mergeCell ref="A84:A86"/>
    <mergeCell ref="A114:A117"/>
    <mergeCell ref="F98:F100"/>
    <mergeCell ref="R138:R140"/>
    <mergeCell ref="G41:G43"/>
    <mergeCell ref="R114:R117"/>
    <mergeCell ref="R104:R106"/>
    <mergeCell ref="R32:R34"/>
    <mergeCell ref="S41:S43"/>
    <mergeCell ref="A41:A43"/>
    <mergeCell ref="B41:B43"/>
    <mergeCell ref="C41:C43"/>
    <mergeCell ref="D41:D43"/>
    <mergeCell ref="E41:E43"/>
    <mergeCell ref="F41:F43"/>
    <mergeCell ref="S44:S46"/>
    <mergeCell ref="H53:H55"/>
    <mergeCell ref="R53:R55"/>
    <mergeCell ref="S47:S49"/>
    <mergeCell ref="D50:D52"/>
    <mergeCell ref="E50:E52"/>
    <mergeCell ref="F44:F46"/>
    <mergeCell ref="G44:G46"/>
    <mergeCell ref="R47:R49"/>
    <mergeCell ref="R44:R46"/>
    <mergeCell ref="H44:H46"/>
    <mergeCell ref="F138:F140"/>
    <mergeCell ref="A158:R158"/>
    <mergeCell ref="A159:A161"/>
    <mergeCell ref="H47:H49"/>
    <mergeCell ref="S53:S55"/>
    <mergeCell ref="H50:H52"/>
    <mergeCell ref="R50:R52"/>
    <mergeCell ref="A219:A221"/>
    <mergeCell ref="B216:B218"/>
    <mergeCell ref="E53:E55"/>
    <mergeCell ref="C216:C218"/>
    <mergeCell ref="D166:D168"/>
    <mergeCell ref="F123:F125"/>
    <mergeCell ref="H123:H125"/>
    <mergeCell ref="G123:G125"/>
    <mergeCell ref="B123:B125"/>
    <mergeCell ref="E101:E103"/>
    <mergeCell ref="H104:H106"/>
    <mergeCell ref="G81:G83"/>
    <mergeCell ref="H81:H83"/>
    <mergeCell ref="C114:C117"/>
    <mergeCell ref="C104:C106"/>
    <mergeCell ref="C200:C202"/>
    <mergeCell ref="A209:R209"/>
    <mergeCell ref="R144:R146"/>
    <mergeCell ref="F141:F143"/>
    <mergeCell ref="G141:G143"/>
    <mergeCell ref="H141:H143"/>
    <mergeCell ref="A148:R148"/>
    <mergeCell ref="A147:R147"/>
    <mergeCell ref="H149:H151"/>
    <mergeCell ref="R149:R151"/>
    <mergeCell ref="R155:R157"/>
    <mergeCell ref="R152:R154"/>
    <mergeCell ref="A149:A151"/>
    <mergeCell ref="B149:B151"/>
    <mergeCell ref="C149:C151"/>
    <mergeCell ref="D149:D151"/>
    <mergeCell ref="E149:E151"/>
    <mergeCell ref="F149:F151"/>
    <mergeCell ref="G149:G151"/>
    <mergeCell ref="A155:I157"/>
    <mergeCell ref="A152:A154"/>
    <mergeCell ref="B152:B154"/>
    <mergeCell ref="C152:C154"/>
    <mergeCell ref="D152:D154"/>
    <mergeCell ref="E152:E154"/>
    <mergeCell ref="F152:F154"/>
    <mergeCell ref="G152:G154"/>
    <mergeCell ref="G138:G140"/>
    <mergeCell ref="H138:H140"/>
    <mergeCell ref="R169:R171"/>
    <mergeCell ref="C175:C177"/>
    <mergeCell ref="D169:D171"/>
    <mergeCell ref="E169:E171"/>
    <mergeCell ref="G169:G171"/>
    <mergeCell ref="D172:D174"/>
    <mergeCell ref="R175:R177"/>
    <mergeCell ref="A165:R165"/>
    <mergeCell ref="A138:A140"/>
    <mergeCell ref="B138:B140"/>
    <mergeCell ref="C138:C140"/>
    <mergeCell ref="D138:D140"/>
    <mergeCell ref="E138:E140"/>
    <mergeCell ref="R141:R143"/>
    <mergeCell ref="R159:R161"/>
    <mergeCell ref="R162:R164"/>
    <mergeCell ref="A141:A143"/>
    <mergeCell ref="B141:B143"/>
    <mergeCell ref="C141:C143"/>
    <mergeCell ref="D141:D143"/>
    <mergeCell ref="E141:E143"/>
    <mergeCell ref="A172:A174"/>
    <mergeCell ref="R166:R168"/>
    <mergeCell ref="R172:R174"/>
    <mergeCell ref="A166:A168"/>
    <mergeCell ref="B166:B168"/>
    <mergeCell ref="F166:F168"/>
    <mergeCell ref="G166:G168"/>
    <mergeCell ref="C172:C174"/>
    <mergeCell ref="G172:G174"/>
    <mergeCell ref="H172:H174"/>
    <mergeCell ref="E166:E168"/>
    <mergeCell ref="H166:H168"/>
    <mergeCell ref="B172:B174"/>
    <mergeCell ref="H169:H171"/>
    <mergeCell ref="D98:D100"/>
    <mergeCell ref="A98:A100"/>
    <mergeCell ref="H98:H100"/>
    <mergeCell ref="A107:A109"/>
    <mergeCell ref="B107:B109"/>
    <mergeCell ref="C107:C109"/>
    <mergeCell ref="D107:D109"/>
    <mergeCell ref="E107:E109"/>
    <mergeCell ref="A104:A106"/>
    <mergeCell ref="C101:C103"/>
    <mergeCell ref="A101:A103"/>
    <mergeCell ref="C98:C100"/>
    <mergeCell ref="A178:A180"/>
    <mergeCell ref="C225:C227"/>
    <mergeCell ref="F210:F212"/>
    <mergeCell ref="B222:B224"/>
    <mergeCell ref="E222:E224"/>
    <mergeCell ref="A181:A183"/>
    <mergeCell ref="B181:B183"/>
    <mergeCell ref="A190:I192"/>
    <mergeCell ref="G225:G227"/>
    <mergeCell ref="A216:A218"/>
    <mergeCell ref="A213:A215"/>
    <mergeCell ref="G213:G215"/>
    <mergeCell ref="F213:F215"/>
    <mergeCell ref="H213:H215"/>
    <mergeCell ref="A206:I208"/>
    <mergeCell ref="G210:G212"/>
    <mergeCell ref="H210:H212"/>
    <mergeCell ref="D197:D199"/>
    <mergeCell ref="C210:C212"/>
    <mergeCell ref="E197:E199"/>
    <mergeCell ref="A197:A199"/>
    <mergeCell ref="G187:G189"/>
    <mergeCell ref="F197:F199"/>
    <mergeCell ref="B197:B199"/>
    <mergeCell ref="R190:R192"/>
    <mergeCell ref="R181:R183"/>
    <mergeCell ref="A184:A186"/>
    <mergeCell ref="B184:B186"/>
    <mergeCell ref="C184:C186"/>
    <mergeCell ref="D184:D186"/>
    <mergeCell ref="E184:E186"/>
    <mergeCell ref="C181:C183"/>
    <mergeCell ref="A305:I307"/>
    <mergeCell ref="R305:R307"/>
    <mergeCell ref="A301:R301"/>
    <mergeCell ref="A302:A304"/>
    <mergeCell ref="B302:B304"/>
    <mergeCell ref="C302:C304"/>
    <mergeCell ref="D302:D304"/>
    <mergeCell ref="E302:E304"/>
    <mergeCell ref="F302:F304"/>
    <mergeCell ref="G302:G304"/>
    <mergeCell ref="H302:H304"/>
    <mergeCell ref="R302:R304"/>
    <mergeCell ref="A274:A276"/>
    <mergeCell ref="E225:E227"/>
    <mergeCell ref="F225:F227"/>
    <mergeCell ref="R249:R251"/>
    <mergeCell ref="A243:A245"/>
    <mergeCell ref="B274:B276"/>
    <mergeCell ref="C274:C276"/>
    <mergeCell ref="R256:R258"/>
    <mergeCell ref="F253:F255"/>
    <mergeCell ref="A253:A255"/>
    <mergeCell ref="B253:B255"/>
    <mergeCell ref="A237:A239"/>
    <mergeCell ref="B237:B239"/>
    <mergeCell ref="C237:C239"/>
    <mergeCell ref="D237:D239"/>
    <mergeCell ref="F274:F276"/>
    <mergeCell ref="G253:G255"/>
    <mergeCell ref="A256:I258"/>
    <mergeCell ref="R253:R255"/>
    <mergeCell ref="D243:D245"/>
    <mergeCell ref="E243:E245"/>
    <mergeCell ref="F243:F245"/>
    <mergeCell ref="G243:G245"/>
    <mergeCell ref="F264:F265"/>
    <mergeCell ref="G264:G265"/>
    <mergeCell ref="D274:D276"/>
    <mergeCell ref="E253:E255"/>
    <mergeCell ref="H264:H265"/>
    <mergeCell ref="A231:A233"/>
    <mergeCell ref="A234:A236"/>
    <mergeCell ref="B231:B233"/>
    <mergeCell ref="F219:F221"/>
    <mergeCell ref="D213:D215"/>
    <mergeCell ref="E213:E215"/>
    <mergeCell ref="D216:D218"/>
    <mergeCell ref="F231:F233"/>
    <mergeCell ref="B213:B215"/>
    <mergeCell ref="B225:B227"/>
    <mergeCell ref="F216:F218"/>
    <mergeCell ref="C213:C215"/>
    <mergeCell ref="B210:B212"/>
    <mergeCell ref="A210:A212"/>
    <mergeCell ref="D210:D212"/>
    <mergeCell ref="E210:E212"/>
    <mergeCell ref="A200:A202"/>
    <mergeCell ref="B200:B202"/>
    <mergeCell ref="C197:C199"/>
    <mergeCell ref="A203:A205"/>
    <mergeCell ref="B203:B205"/>
    <mergeCell ref="C203:C205"/>
  </mergeCells>
  <pageMargins left="0.23622047244094491" right="0.23622047244094491" top="0.74803149606299213" bottom="0.74803149606299213" header="0.31496062992125984" footer="0.31496062992125984"/>
  <pageSetup paperSize="9" scale="32" fitToHeight="0" orientation="landscape" r:id="rId1"/>
  <headerFooter differentFirst="1">
    <oddHeader>&amp;C&amp;P</oddHeader>
  </headerFooter>
  <rowBreaks count="11" manualBreakCount="11">
    <brk id="31" max="17" man="1"/>
    <brk id="58" max="17" man="1"/>
    <brk id="83" max="17" man="1"/>
    <brk id="112" max="17" man="1"/>
    <brk id="137" max="17" man="1"/>
    <brk id="164" max="17" man="1"/>
    <brk id="192" max="17" man="1"/>
    <brk id="230" max="17" man="1"/>
    <brk id="261" max="17" man="1"/>
    <brk id="279" max="17" man="1"/>
    <brk id="313" max="1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79"/>
  <sheetViews>
    <sheetView view="pageBreakPreview" topLeftCell="A3" zoomScale="70" zoomScaleNormal="85" zoomScaleSheetLayoutView="70" workbookViewId="0">
      <selection activeCell="A8" sqref="A8:K8"/>
    </sheetView>
  </sheetViews>
  <sheetFormatPr defaultColWidth="8.85546875" defaultRowHeight="17.25" x14ac:dyDescent="0.3"/>
  <cols>
    <col min="1" max="1" width="14.140625" style="46" customWidth="1"/>
    <col min="2" max="2" width="43" style="3" customWidth="1"/>
    <col min="3" max="3" width="18" style="3" customWidth="1"/>
    <col min="4" max="4" width="37.5703125" style="3" customWidth="1"/>
    <col min="5" max="5" width="18.28515625" style="3" customWidth="1"/>
    <col min="6" max="6" width="18.140625" style="3" customWidth="1"/>
    <col min="7" max="7" width="18.42578125" style="3" customWidth="1"/>
    <col min="8" max="8" width="18.140625" style="3" customWidth="1"/>
    <col min="9" max="9" width="19.5703125" style="3" customWidth="1"/>
    <col min="10" max="10" width="19.42578125" style="3" customWidth="1"/>
    <col min="11" max="11" width="34" style="3" customWidth="1"/>
    <col min="12" max="12" width="17.5703125" style="3" bestFit="1" customWidth="1"/>
    <col min="13" max="13" width="11.42578125" style="3" bestFit="1" customWidth="1"/>
    <col min="14" max="14" width="16.140625" style="3" bestFit="1" customWidth="1"/>
    <col min="15" max="16" width="8.85546875" style="3"/>
    <col min="17" max="17" width="12.140625" style="3" bestFit="1" customWidth="1"/>
    <col min="18" max="16384" width="8.85546875" style="3"/>
  </cols>
  <sheetData>
    <row r="1" spans="1:11" ht="21.75" hidden="1" customHeight="1" x14ac:dyDescent="0.3">
      <c r="A1" s="1"/>
      <c r="B1" s="1"/>
      <c r="C1" s="1"/>
      <c r="D1" s="2"/>
      <c r="E1" s="2"/>
      <c r="F1" s="2"/>
      <c r="G1" s="2"/>
      <c r="K1" s="5" t="s">
        <v>375</v>
      </c>
    </row>
    <row r="2" spans="1:11" ht="50.25" hidden="1" customHeight="1" x14ac:dyDescent="0.3">
      <c r="A2" s="1"/>
      <c r="B2" s="1"/>
      <c r="C2" s="1"/>
      <c r="D2" s="2"/>
      <c r="E2" s="141"/>
      <c r="F2" s="141"/>
      <c r="G2" s="2"/>
      <c r="J2" s="139" t="s">
        <v>376</v>
      </c>
      <c r="K2" s="139"/>
    </row>
    <row r="3" spans="1:11" ht="21.75" customHeight="1" x14ac:dyDescent="0.3">
      <c r="A3" s="1"/>
      <c r="B3" s="1"/>
      <c r="C3" s="1"/>
      <c r="D3" s="2"/>
      <c r="E3" s="2"/>
      <c r="F3" s="2"/>
      <c r="G3" s="2"/>
      <c r="K3" s="5" t="s">
        <v>551</v>
      </c>
    </row>
    <row r="4" spans="1:11" ht="50.25" customHeight="1" x14ac:dyDescent="0.3">
      <c r="A4" s="1"/>
      <c r="B4" s="1"/>
      <c r="C4" s="1"/>
      <c r="D4" s="2"/>
      <c r="E4" s="141"/>
      <c r="F4" s="141"/>
      <c r="G4" s="2"/>
      <c r="J4" s="139" t="s">
        <v>376</v>
      </c>
      <c r="K4" s="139"/>
    </row>
    <row r="5" spans="1:11" ht="35.25" customHeight="1" x14ac:dyDescent="0.3">
      <c r="A5" s="191" t="s">
        <v>445</v>
      </c>
      <c r="B5" s="191"/>
      <c r="C5" s="191"/>
      <c r="D5" s="191"/>
      <c r="E5" s="191"/>
      <c r="F5" s="191"/>
      <c r="G5" s="191"/>
      <c r="H5" s="191"/>
      <c r="I5" s="191"/>
      <c r="J5" s="191"/>
      <c r="K5" s="191"/>
    </row>
    <row r="6" spans="1:11" ht="15" customHeight="1" x14ac:dyDescent="0.3">
      <c r="A6" s="109"/>
      <c r="B6" s="110"/>
      <c r="C6" s="110"/>
      <c r="D6" s="110"/>
      <c r="E6" s="110"/>
      <c r="F6" s="110"/>
      <c r="G6" s="110"/>
    </row>
    <row r="7" spans="1:11" ht="53.25" customHeight="1" x14ac:dyDescent="0.3">
      <c r="A7" s="259" t="s">
        <v>571</v>
      </c>
      <c r="B7" s="259"/>
      <c r="C7" s="259"/>
      <c r="D7" s="259"/>
      <c r="E7" s="259"/>
      <c r="F7" s="259"/>
      <c r="G7" s="259"/>
      <c r="H7" s="259"/>
      <c r="I7" s="259"/>
      <c r="J7" s="259"/>
      <c r="K7" s="259"/>
    </row>
    <row r="8" spans="1:11" ht="15" customHeight="1" x14ac:dyDescent="0.3">
      <c r="A8" s="193"/>
      <c r="B8" s="193"/>
      <c r="C8" s="193"/>
      <c r="D8" s="193"/>
      <c r="E8" s="193"/>
      <c r="F8" s="193"/>
      <c r="G8" s="193"/>
      <c r="H8" s="193"/>
      <c r="I8" s="193"/>
      <c r="J8" s="193"/>
      <c r="K8" s="193"/>
    </row>
    <row r="9" spans="1:11" ht="33" customHeight="1" x14ac:dyDescent="0.3">
      <c r="A9" s="173" t="s">
        <v>0</v>
      </c>
      <c r="B9" s="129" t="s">
        <v>52</v>
      </c>
      <c r="C9" s="129" t="s">
        <v>1</v>
      </c>
      <c r="D9" s="129" t="s">
        <v>2</v>
      </c>
      <c r="E9" s="129" t="s">
        <v>3</v>
      </c>
      <c r="F9" s="173" t="s">
        <v>4</v>
      </c>
      <c r="G9" s="173"/>
      <c r="H9" s="173"/>
      <c r="I9" s="173"/>
      <c r="J9" s="173"/>
      <c r="K9" s="129" t="s">
        <v>5</v>
      </c>
    </row>
    <row r="10" spans="1:11" ht="33" customHeight="1" x14ac:dyDescent="0.3">
      <c r="A10" s="173"/>
      <c r="B10" s="129"/>
      <c r="C10" s="129"/>
      <c r="D10" s="129"/>
      <c r="E10" s="129"/>
      <c r="F10" s="8" t="s">
        <v>435</v>
      </c>
      <c r="G10" s="9" t="s">
        <v>87</v>
      </c>
      <c r="H10" s="9" t="s">
        <v>362</v>
      </c>
      <c r="I10" s="9" t="s">
        <v>364</v>
      </c>
      <c r="J10" s="9" t="s">
        <v>363</v>
      </c>
      <c r="K10" s="129"/>
    </row>
    <row r="11" spans="1:11" ht="24.75" customHeight="1" x14ac:dyDescent="0.3">
      <c r="A11" s="9">
        <v>1</v>
      </c>
      <c r="B11" s="9">
        <v>2</v>
      </c>
      <c r="C11" s="9">
        <v>3</v>
      </c>
      <c r="D11" s="9">
        <v>4</v>
      </c>
      <c r="E11" s="9">
        <v>5</v>
      </c>
      <c r="F11" s="8">
        <v>6</v>
      </c>
      <c r="G11" s="9">
        <v>7</v>
      </c>
      <c r="H11" s="9">
        <v>8</v>
      </c>
      <c r="I11" s="9">
        <v>9</v>
      </c>
      <c r="J11" s="9">
        <v>10</v>
      </c>
      <c r="K11" s="9">
        <v>11</v>
      </c>
    </row>
    <row r="12" spans="1:11" ht="24.75" customHeight="1" x14ac:dyDescent="0.3">
      <c r="A12" s="178" t="s">
        <v>377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80"/>
    </row>
    <row r="13" spans="1:11" ht="27" customHeight="1" x14ac:dyDescent="0.3">
      <c r="A13" s="178" t="s">
        <v>378</v>
      </c>
      <c r="B13" s="179"/>
      <c r="C13" s="179"/>
      <c r="D13" s="179"/>
      <c r="E13" s="179"/>
      <c r="F13" s="179"/>
      <c r="G13" s="179"/>
      <c r="H13" s="179"/>
      <c r="I13" s="179"/>
      <c r="J13" s="179"/>
      <c r="K13" s="180"/>
    </row>
    <row r="14" spans="1:11" s="2" customFormat="1" ht="36" customHeight="1" x14ac:dyDescent="0.25">
      <c r="A14" s="122"/>
      <c r="B14" s="258" t="s">
        <v>379</v>
      </c>
      <c r="C14" s="122"/>
      <c r="D14" s="13" t="s">
        <v>14</v>
      </c>
      <c r="E14" s="11">
        <f>+E17</f>
        <v>212000</v>
      </c>
      <c r="F14" s="11">
        <f>F15+F16</f>
        <v>212000</v>
      </c>
      <c r="G14" s="11">
        <f t="shared" ref="G14:J14" si="0">G15+G16</f>
        <v>0</v>
      </c>
      <c r="H14" s="11">
        <f t="shared" si="0"/>
        <v>0</v>
      </c>
      <c r="I14" s="11">
        <f t="shared" si="0"/>
        <v>0</v>
      </c>
      <c r="J14" s="11">
        <f t="shared" si="0"/>
        <v>0</v>
      </c>
      <c r="K14" s="132"/>
    </row>
    <row r="15" spans="1:11" s="2" customFormat="1" ht="36" customHeight="1" x14ac:dyDescent="0.25">
      <c r="A15" s="122"/>
      <c r="B15" s="258"/>
      <c r="C15" s="122"/>
      <c r="D15" s="13" t="s">
        <v>10</v>
      </c>
      <c r="E15" s="11">
        <f>E18</f>
        <v>131864</v>
      </c>
      <c r="F15" s="11">
        <f>F18</f>
        <v>131864</v>
      </c>
      <c r="G15" s="11">
        <f t="shared" ref="G15:J15" si="1">G18</f>
        <v>0</v>
      </c>
      <c r="H15" s="11">
        <f t="shared" si="1"/>
        <v>0</v>
      </c>
      <c r="I15" s="11">
        <f t="shared" si="1"/>
        <v>0</v>
      </c>
      <c r="J15" s="11">
        <f t="shared" si="1"/>
        <v>0</v>
      </c>
      <c r="K15" s="133"/>
    </row>
    <row r="16" spans="1:11" s="2" customFormat="1" ht="36" customHeight="1" x14ac:dyDescent="0.25">
      <c r="A16" s="122"/>
      <c r="B16" s="258"/>
      <c r="C16" s="122"/>
      <c r="D16" s="13" t="s">
        <v>18</v>
      </c>
      <c r="E16" s="11">
        <f>E19</f>
        <v>80136</v>
      </c>
      <c r="F16" s="11">
        <f>F19</f>
        <v>80136</v>
      </c>
      <c r="G16" s="11">
        <f t="shared" ref="G16:J16" si="2">G19</f>
        <v>0</v>
      </c>
      <c r="H16" s="11">
        <f t="shared" si="2"/>
        <v>0</v>
      </c>
      <c r="I16" s="11">
        <f t="shared" si="2"/>
        <v>0</v>
      </c>
      <c r="J16" s="11">
        <f t="shared" si="2"/>
        <v>0</v>
      </c>
      <c r="K16" s="133"/>
    </row>
    <row r="17" spans="1:14" s="2" customFormat="1" ht="26.25" customHeight="1" x14ac:dyDescent="0.25">
      <c r="A17" s="164">
        <v>1</v>
      </c>
      <c r="B17" s="148" t="s">
        <v>380</v>
      </c>
      <c r="C17" s="132" t="s">
        <v>381</v>
      </c>
      <c r="D17" s="13" t="s">
        <v>14</v>
      </c>
      <c r="E17" s="11">
        <f>E19+E18</f>
        <v>212000</v>
      </c>
      <c r="F17" s="11">
        <f>F18+F19</f>
        <v>212000</v>
      </c>
      <c r="G17" s="11">
        <f>G19</f>
        <v>0</v>
      </c>
      <c r="H17" s="11">
        <f>H19</f>
        <v>0</v>
      </c>
      <c r="I17" s="11">
        <v>0</v>
      </c>
      <c r="J17" s="11">
        <f>J19</f>
        <v>0</v>
      </c>
      <c r="K17" s="132" t="s">
        <v>454</v>
      </c>
    </row>
    <row r="18" spans="1:14" s="2" customFormat="1" ht="36" customHeight="1" x14ac:dyDescent="0.25">
      <c r="A18" s="165"/>
      <c r="B18" s="149"/>
      <c r="C18" s="133"/>
      <c r="D18" s="13" t="s">
        <v>10</v>
      </c>
      <c r="E18" s="11">
        <f>I18+H18+G18+F18</f>
        <v>131864</v>
      </c>
      <c r="F18" s="11">
        <v>131864</v>
      </c>
      <c r="G18" s="11">
        <v>0</v>
      </c>
      <c r="H18" s="11">
        <v>0</v>
      </c>
      <c r="I18" s="11">
        <v>0</v>
      </c>
      <c r="J18" s="11">
        <v>0</v>
      </c>
      <c r="K18" s="133"/>
    </row>
    <row r="19" spans="1:14" s="2" customFormat="1" ht="38.25" customHeight="1" x14ac:dyDescent="0.25">
      <c r="A19" s="166"/>
      <c r="B19" s="150"/>
      <c r="C19" s="134"/>
      <c r="D19" s="13" t="s">
        <v>18</v>
      </c>
      <c r="E19" s="11">
        <f>F19+G19+H19+I19+J19</f>
        <v>80136</v>
      </c>
      <c r="F19" s="11">
        <v>80136</v>
      </c>
      <c r="G19" s="11">
        <v>0</v>
      </c>
      <c r="H19" s="11">
        <v>0</v>
      </c>
      <c r="I19" s="11">
        <v>0</v>
      </c>
      <c r="J19" s="11">
        <v>0</v>
      </c>
      <c r="K19" s="134"/>
      <c r="L19" s="111"/>
      <c r="N19" s="112"/>
    </row>
    <row r="20" spans="1:14" ht="27" customHeight="1" x14ac:dyDescent="0.3">
      <c r="A20" s="178" t="s">
        <v>522</v>
      </c>
      <c r="B20" s="179"/>
      <c r="C20" s="179"/>
      <c r="D20" s="179"/>
      <c r="E20" s="179"/>
      <c r="F20" s="179"/>
      <c r="G20" s="179"/>
      <c r="H20" s="179"/>
      <c r="I20" s="179"/>
      <c r="J20" s="179"/>
      <c r="K20" s="180"/>
    </row>
    <row r="21" spans="1:14" s="2" customFormat="1" ht="36" customHeight="1" x14ac:dyDescent="0.25">
      <c r="A21" s="122"/>
      <c r="B21" s="258" t="s">
        <v>379</v>
      </c>
      <c r="C21" s="122"/>
      <c r="D21" s="13" t="s">
        <v>14</v>
      </c>
      <c r="E21" s="11">
        <f>+E23</f>
        <v>47838</v>
      </c>
      <c r="F21" s="11">
        <f t="shared" ref="F21:J21" si="3">+F23</f>
        <v>47838</v>
      </c>
      <c r="G21" s="11">
        <f t="shared" si="3"/>
        <v>0</v>
      </c>
      <c r="H21" s="11">
        <f t="shared" si="3"/>
        <v>0</v>
      </c>
      <c r="I21" s="11">
        <f t="shared" si="3"/>
        <v>0</v>
      </c>
      <c r="J21" s="11">
        <f t="shared" si="3"/>
        <v>0</v>
      </c>
      <c r="K21" s="132"/>
    </row>
    <row r="22" spans="1:14" s="2" customFormat="1" ht="36" customHeight="1" x14ac:dyDescent="0.25">
      <c r="A22" s="122"/>
      <c r="B22" s="258"/>
      <c r="C22" s="122"/>
      <c r="D22" s="13" t="s">
        <v>18</v>
      </c>
      <c r="E22" s="11">
        <f>E24</f>
        <v>47838</v>
      </c>
      <c r="F22" s="11">
        <f>F24</f>
        <v>47838</v>
      </c>
      <c r="G22" s="11">
        <f t="shared" ref="G22:J22" si="4">G24</f>
        <v>0</v>
      </c>
      <c r="H22" s="11">
        <f t="shared" si="4"/>
        <v>0</v>
      </c>
      <c r="I22" s="11">
        <f t="shared" si="4"/>
        <v>0</v>
      </c>
      <c r="J22" s="11">
        <f t="shared" si="4"/>
        <v>0</v>
      </c>
      <c r="K22" s="133"/>
    </row>
    <row r="23" spans="1:14" s="2" customFormat="1" ht="26.25" customHeight="1" x14ac:dyDescent="0.25">
      <c r="A23" s="164">
        <v>1</v>
      </c>
      <c r="B23" s="148" t="s">
        <v>525</v>
      </c>
      <c r="C23" s="132" t="s">
        <v>524</v>
      </c>
      <c r="D23" s="13" t="s">
        <v>14</v>
      </c>
      <c r="E23" s="11">
        <f>E24</f>
        <v>47838</v>
      </c>
      <c r="F23" s="11">
        <f>F24</f>
        <v>47838</v>
      </c>
      <c r="G23" s="11">
        <f t="shared" ref="G23:J23" si="5">G24</f>
        <v>0</v>
      </c>
      <c r="H23" s="11">
        <f t="shared" si="5"/>
        <v>0</v>
      </c>
      <c r="I23" s="11">
        <f t="shared" si="5"/>
        <v>0</v>
      </c>
      <c r="J23" s="11">
        <f t="shared" si="5"/>
        <v>0</v>
      </c>
      <c r="K23" s="132" t="s">
        <v>454</v>
      </c>
    </row>
    <row r="24" spans="1:14" s="2" customFormat="1" ht="38.25" customHeight="1" x14ac:dyDescent="0.25">
      <c r="A24" s="166"/>
      <c r="B24" s="150"/>
      <c r="C24" s="134"/>
      <c r="D24" s="13" t="s">
        <v>18</v>
      </c>
      <c r="E24" s="11">
        <f>F24+G24+H24+I24+J24</f>
        <v>47838</v>
      </c>
      <c r="F24" s="11">
        <v>47838</v>
      </c>
      <c r="G24" s="11">
        <v>0</v>
      </c>
      <c r="H24" s="11">
        <v>0</v>
      </c>
      <c r="I24" s="11">
        <v>0</v>
      </c>
      <c r="J24" s="11">
        <v>0</v>
      </c>
      <c r="K24" s="134"/>
      <c r="L24" s="111"/>
      <c r="N24" s="112"/>
    </row>
    <row r="25" spans="1:14" s="2" customFormat="1" ht="27.75" customHeight="1" x14ac:dyDescent="0.25">
      <c r="A25" s="178" t="s">
        <v>108</v>
      </c>
      <c r="B25" s="179"/>
      <c r="C25" s="179"/>
      <c r="D25" s="179"/>
      <c r="E25" s="179"/>
      <c r="F25" s="179"/>
      <c r="G25" s="179"/>
      <c r="H25" s="179"/>
      <c r="I25" s="179"/>
      <c r="J25" s="179"/>
      <c r="K25" s="180"/>
      <c r="L25" s="111"/>
      <c r="N25" s="112"/>
    </row>
    <row r="26" spans="1:14" ht="33.75" customHeight="1" x14ac:dyDescent="0.3">
      <c r="A26" s="177" t="s">
        <v>311</v>
      </c>
      <c r="B26" s="177"/>
      <c r="C26" s="177"/>
      <c r="D26" s="177"/>
      <c r="E26" s="177"/>
      <c r="F26" s="177"/>
      <c r="G26" s="177"/>
      <c r="H26" s="177"/>
      <c r="I26" s="177"/>
      <c r="J26" s="177"/>
      <c r="K26" s="177"/>
    </row>
    <row r="27" spans="1:14" s="2" customFormat="1" ht="25.5" customHeight="1" x14ac:dyDescent="0.25">
      <c r="A27" s="122"/>
      <c r="B27" s="258" t="s">
        <v>379</v>
      </c>
      <c r="C27" s="122"/>
      <c r="D27" s="13" t="s">
        <v>14</v>
      </c>
      <c r="E27" s="11">
        <f>E28+E29</f>
        <v>10268.390000000001</v>
      </c>
      <c r="F27" s="11">
        <f>F28+F29</f>
        <v>10268.39</v>
      </c>
      <c r="G27" s="11">
        <f>G28+G29</f>
        <v>0</v>
      </c>
      <c r="H27" s="11">
        <f>H28+H29</f>
        <v>0</v>
      </c>
      <c r="I27" s="11">
        <f>I28+I29</f>
        <v>0</v>
      </c>
      <c r="J27" s="11">
        <f t="shared" ref="J27" si="6">J28+J29</f>
        <v>0</v>
      </c>
      <c r="K27" s="125"/>
    </row>
    <row r="28" spans="1:14" s="2" customFormat="1" ht="36" customHeight="1" x14ac:dyDescent="0.25">
      <c r="A28" s="122"/>
      <c r="B28" s="258"/>
      <c r="C28" s="122"/>
      <c r="D28" s="13" t="s">
        <v>10</v>
      </c>
      <c r="E28" s="11">
        <f>E40+E31+E34+E37</f>
        <v>5108.6200000000008</v>
      </c>
      <c r="F28" s="11">
        <f>F40+F31+F34+F37</f>
        <v>5108.6200000000008</v>
      </c>
      <c r="G28" s="11">
        <f t="shared" ref="G28:I29" si="7">G40+G31+G34+G37</f>
        <v>0</v>
      </c>
      <c r="H28" s="11">
        <f t="shared" si="7"/>
        <v>0</v>
      </c>
      <c r="I28" s="11">
        <f t="shared" si="7"/>
        <v>0</v>
      </c>
      <c r="J28" s="11">
        <f t="shared" ref="J28:J29" si="8">J40</f>
        <v>0</v>
      </c>
      <c r="K28" s="125"/>
    </row>
    <row r="29" spans="1:14" s="2" customFormat="1" ht="36" customHeight="1" x14ac:dyDescent="0.25">
      <c r="A29" s="122"/>
      <c r="B29" s="258"/>
      <c r="C29" s="122"/>
      <c r="D29" s="13" t="s">
        <v>18</v>
      </c>
      <c r="E29" s="11">
        <f>E41+E32+E35+E38</f>
        <v>5159.7700000000004</v>
      </c>
      <c r="F29" s="11">
        <f>F32+F35+F38+F41</f>
        <v>5159.7699999999995</v>
      </c>
      <c r="G29" s="11">
        <f t="shared" si="7"/>
        <v>0</v>
      </c>
      <c r="H29" s="11">
        <f t="shared" si="7"/>
        <v>0</v>
      </c>
      <c r="I29" s="11">
        <f t="shared" si="7"/>
        <v>0</v>
      </c>
      <c r="J29" s="11">
        <f t="shared" si="8"/>
        <v>0</v>
      </c>
      <c r="K29" s="125"/>
    </row>
    <row r="30" spans="1:14" s="2" customFormat="1" ht="36" customHeight="1" x14ac:dyDescent="0.25">
      <c r="A30" s="122">
        <v>1</v>
      </c>
      <c r="B30" s="123" t="s">
        <v>448</v>
      </c>
      <c r="C30" s="125" t="s">
        <v>452</v>
      </c>
      <c r="D30" s="13" t="s">
        <v>14</v>
      </c>
      <c r="E30" s="11">
        <f t="shared" ref="E30:E41" si="9">F30+G30+H30+I30+J30</f>
        <v>3207.2799999999997</v>
      </c>
      <c r="F30" s="11">
        <f>F31+F32</f>
        <v>3207.2799999999997</v>
      </c>
      <c r="G30" s="11">
        <f>G31+G32</f>
        <v>0</v>
      </c>
      <c r="H30" s="11">
        <f t="shared" ref="H30:J30" si="10">H31+H32</f>
        <v>0</v>
      </c>
      <c r="I30" s="11">
        <f>I31+I32</f>
        <v>0</v>
      </c>
      <c r="J30" s="11">
        <f t="shared" si="10"/>
        <v>0</v>
      </c>
      <c r="K30" s="125" t="s">
        <v>454</v>
      </c>
      <c r="M30" s="47"/>
    </row>
    <row r="31" spans="1:14" s="2" customFormat="1" ht="36" customHeight="1" x14ac:dyDescent="0.25">
      <c r="A31" s="122"/>
      <c r="B31" s="123"/>
      <c r="C31" s="122"/>
      <c r="D31" s="13" t="s">
        <v>10</v>
      </c>
      <c r="E31" s="11">
        <f t="shared" si="9"/>
        <v>1760.16</v>
      </c>
      <c r="F31" s="11">
        <v>1760.16</v>
      </c>
      <c r="G31" s="11">
        <v>0</v>
      </c>
      <c r="H31" s="11">
        <v>0</v>
      </c>
      <c r="I31" s="11">
        <v>0</v>
      </c>
      <c r="J31" s="11">
        <v>0</v>
      </c>
      <c r="K31" s="125"/>
      <c r="L31" s="111"/>
      <c r="M31" s="47"/>
      <c r="N31" s="112"/>
    </row>
    <row r="32" spans="1:14" s="2" customFormat="1" ht="36" customHeight="1" x14ac:dyDescent="0.25">
      <c r="A32" s="122"/>
      <c r="B32" s="123"/>
      <c r="C32" s="122"/>
      <c r="D32" s="13" t="s">
        <v>18</v>
      </c>
      <c r="E32" s="11">
        <f t="shared" si="9"/>
        <v>1447.12</v>
      </c>
      <c r="F32" s="11">
        <v>1447.12</v>
      </c>
      <c r="G32" s="11">
        <v>0</v>
      </c>
      <c r="H32" s="11">
        <v>0</v>
      </c>
      <c r="I32" s="11">
        <v>0</v>
      </c>
      <c r="J32" s="11">
        <v>0</v>
      </c>
      <c r="K32" s="125"/>
      <c r="L32" s="111"/>
      <c r="M32" s="47"/>
      <c r="N32" s="112"/>
    </row>
    <row r="33" spans="1:14" s="2" customFormat="1" ht="36" customHeight="1" x14ac:dyDescent="0.25">
      <c r="A33" s="122">
        <v>2</v>
      </c>
      <c r="B33" s="123" t="s">
        <v>449</v>
      </c>
      <c r="C33" s="125" t="s">
        <v>452</v>
      </c>
      <c r="D33" s="13" t="s">
        <v>14</v>
      </c>
      <c r="E33" s="11">
        <f t="shared" si="9"/>
        <v>30.23</v>
      </c>
      <c r="F33" s="11">
        <f>F34+F35</f>
        <v>30.23</v>
      </c>
      <c r="G33" s="11">
        <f>G34+G35</f>
        <v>0</v>
      </c>
      <c r="H33" s="11">
        <f t="shared" ref="H33:J33" si="11">H34+H35</f>
        <v>0</v>
      </c>
      <c r="I33" s="11">
        <f t="shared" si="11"/>
        <v>0</v>
      </c>
      <c r="J33" s="11">
        <f t="shared" si="11"/>
        <v>0</v>
      </c>
      <c r="K33" s="125" t="s">
        <v>454</v>
      </c>
      <c r="M33" s="47"/>
    </row>
    <row r="34" spans="1:14" s="2" customFormat="1" ht="36" customHeight="1" x14ac:dyDescent="0.25">
      <c r="A34" s="122"/>
      <c r="B34" s="123"/>
      <c r="C34" s="122"/>
      <c r="D34" s="13" t="s">
        <v>10</v>
      </c>
      <c r="E34" s="11">
        <f t="shared" si="9"/>
        <v>18.64</v>
      </c>
      <c r="F34" s="11">
        <v>18.64</v>
      </c>
      <c r="G34" s="11">
        <v>0</v>
      </c>
      <c r="H34" s="11">
        <v>0</v>
      </c>
      <c r="I34" s="11">
        <v>0</v>
      </c>
      <c r="J34" s="11">
        <v>0</v>
      </c>
      <c r="K34" s="125"/>
      <c r="L34" s="111"/>
      <c r="M34" s="47"/>
      <c r="N34" s="112"/>
    </row>
    <row r="35" spans="1:14" s="2" customFormat="1" ht="36" customHeight="1" x14ac:dyDescent="0.25">
      <c r="A35" s="122"/>
      <c r="B35" s="123"/>
      <c r="C35" s="122"/>
      <c r="D35" s="13" t="s">
        <v>18</v>
      </c>
      <c r="E35" s="11">
        <f t="shared" si="9"/>
        <v>11.59</v>
      </c>
      <c r="F35" s="11">
        <v>11.59</v>
      </c>
      <c r="G35" s="11">
        <v>0</v>
      </c>
      <c r="H35" s="11">
        <v>0</v>
      </c>
      <c r="I35" s="11">
        <v>0</v>
      </c>
      <c r="J35" s="11">
        <v>0</v>
      </c>
      <c r="K35" s="125"/>
      <c r="L35" s="111"/>
      <c r="M35" s="47"/>
      <c r="N35" s="112"/>
    </row>
    <row r="36" spans="1:14" s="2" customFormat="1" ht="29.25" customHeight="1" x14ac:dyDescent="0.25">
      <c r="A36" s="122">
        <v>3</v>
      </c>
      <c r="B36" s="123" t="s">
        <v>450</v>
      </c>
      <c r="C36" s="125" t="s">
        <v>452</v>
      </c>
      <c r="D36" s="13" t="s">
        <v>14</v>
      </c>
      <c r="E36" s="11">
        <f t="shared" si="9"/>
        <v>144.01999999999998</v>
      </c>
      <c r="F36" s="11">
        <f>F37+F38</f>
        <v>144.01999999999998</v>
      </c>
      <c r="G36" s="11">
        <f>G37+G38</f>
        <v>0</v>
      </c>
      <c r="H36" s="11">
        <f t="shared" ref="H36:J36" si="12">H37+H38</f>
        <v>0</v>
      </c>
      <c r="I36" s="11">
        <f t="shared" si="12"/>
        <v>0</v>
      </c>
      <c r="J36" s="11">
        <f t="shared" si="12"/>
        <v>0</v>
      </c>
      <c r="K36" s="125" t="s">
        <v>454</v>
      </c>
      <c r="M36" s="47"/>
    </row>
    <row r="37" spans="1:14" s="2" customFormat="1" ht="36" customHeight="1" x14ac:dyDescent="0.25">
      <c r="A37" s="122"/>
      <c r="B37" s="123"/>
      <c r="C37" s="122"/>
      <c r="D37" s="13" t="s">
        <v>10</v>
      </c>
      <c r="E37" s="11">
        <f t="shared" si="9"/>
        <v>68.209999999999994</v>
      </c>
      <c r="F37" s="11">
        <v>68.209999999999994</v>
      </c>
      <c r="G37" s="11">
        <v>0</v>
      </c>
      <c r="H37" s="11">
        <v>0</v>
      </c>
      <c r="I37" s="11">
        <v>0</v>
      </c>
      <c r="J37" s="11">
        <v>0</v>
      </c>
      <c r="K37" s="125"/>
      <c r="L37" s="111"/>
      <c r="M37" s="47"/>
      <c r="N37" s="112"/>
    </row>
    <row r="38" spans="1:14" s="2" customFormat="1" ht="36" customHeight="1" x14ac:dyDescent="0.25">
      <c r="A38" s="122"/>
      <c r="B38" s="123"/>
      <c r="C38" s="122"/>
      <c r="D38" s="13" t="s">
        <v>18</v>
      </c>
      <c r="E38" s="11">
        <f t="shared" si="9"/>
        <v>75.81</v>
      </c>
      <c r="F38" s="11">
        <v>75.81</v>
      </c>
      <c r="G38" s="11">
        <v>0</v>
      </c>
      <c r="H38" s="11">
        <v>0</v>
      </c>
      <c r="I38" s="11">
        <v>0</v>
      </c>
      <c r="J38" s="11">
        <v>0</v>
      </c>
      <c r="K38" s="125"/>
      <c r="L38" s="111"/>
      <c r="M38" s="47"/>
      <c r="N38" s="112"/>
    </row>
    <row r="39" spans="1:14" s="2" customFormat="1" ht="31.5" customHeight="1" x14ac:dyDescent="0.25">
      <c r="A39" s="122">
        <v>4</v>
      </c>
      <c r="B39" s="123" t="s">
        <v>451</v>
      </c>
      <c r="C39" s="125" t="s">
        <v>452</v>
      </c>
      <c r="D39" s="13" t="s">
        <v>14</v>
      </c>
      <c r="E39" s="11">
        <f t="shared" si="9"/>
        <v>6886.8600000000006</v>
      </c>
      <c r="F39" s="11">
        <f>F40+F41</f>
        <v>6886.8600000000006</v>
      </c>
      <c r="G39" s="11">
        <f>G40+G41</f>
        <v>0</v>
      </c>
      <c r="H39" s="11">
        <f t="shared" ref="H39:J39" si="13">H40+H41</f>
        <v>0</v>
      </c>
      <c r="I39" s="11">
        <f t="shared" si="13"/>
        <v>0</v>
      </c>
      <c r="J39" s="11">
        <f t="shared" si="13"/>
        <v>0</v>
      </c>
      <c r="K39" s="125" t="s">
        <v>454</v>
      </c>
      <c r="M39" s="47"/>
    </row>
    <row r="40" spans="1:14" s="2" customFormat="1" ht="36" customHeight="1" x14ac:dyDescent="0.25">
      <c r="A40" s="122"/>
      <c r="B40" s="123"/>
      <c r="C40" s="122"/>
      <c r="D40" s="13" t="s">
        <v>10</v>
      </c>
      <c r="E40" s="11">
        <f t="shared" si="9"/>
        <v>3261.61</v>
      </c>
      <c r="F40" s="11">
        <v>3261.61</v>
      </c>
      <c r="G40" s="11">
        <v>0</v>
      </c>
      <c r="H40" s="11">
        <v>0</v>
      </c>
      <c r="I40" s="11">
        <v>0</v>
      </c>
      <c r="J40" s="11">
        <v>0</v>
      </c>
      <c r="K40" s="125"/>
      <c r="L40" s="111"/>
      <c r="M40" s="47"/>
      <c r="N40" s="112"/>
    </row>
    <row r="41" spans="1:14" s="2" customFormat="1" ht="36" customHeight="1" x14ac:dyDescent="0.25">
      <c r="A41" s="122"/>
      <c r="B41" s="123"/>
      <c r="C41" s="122"/>
      <c r="D41" s="13" t="s">
        <v>18</v>
      </c>
      <c r="E41" s="11">
        <f t="shared" si="9"/>
        <v>3625.25</v>
      </c>
      <c r="F41" s="11">
        <v>3625.25</v>
      </c>
      <c r="G41" s="11">
        <v>0</v>
      </c>
      <c r="H41" s="11">
        <v>0</v>
      </c>
      <c r="I41" s="11">
        <v>0</v>
      </c>
      <c r="J41" s="11">
        <v>0</v>
      </c>
      <c r="K41" s="125"/>
      <c r="L41" s="111"/>
      <c r="M41" s="47"/>
      <c r="N41" s="112"/>
    </row>
    <row r="42" spans="1:14" ht="22.5" customHeight="1" x14ac:dyDescent="0.3">
      <c r="A42" s="177" t="s">
        <v>319</v>
      </c>
      <c r="B42" s="177"/>
      <c r="C42" s="177"/>
      <c r="D42" s="177"/>
      <c r="E42" s="177"/>
      <c r="F42" s="177"/>
      <c r="G42" s="177"/>
      <c r="H42" s="177"/>
      <c r="I42" s="177"/>
      <c r="J42" s="177"/>
      <c r="K42" s="177"/>
    </row>
    <row r="43" spans="1:14" s="2" customFormat="1" ht="27.75" customHeight="1" x14ac:dyDescent="0.25">
      <c r="A43" s="122"/>
      <c r="B43" s="258" t="s">
        <v>379</v>
      </c>
      <c r="C43" s="122"/>
      <c r="D43" s="13" t="s">
        <v>14</v>
      </c>
      <c r="E43" s="11">
        <f>E44+E45</f>
        <v>167520.02999999997</v>
      </c>
      <c r="F43" s="11">
        <f>F44+F45</f>
        <v>237460.68</v>
      </c>
      <c r="G43" s="11">
        <f>G44+G45</f>
        <v>15000</v>
      </c>
      <c r="H43" s="11">
        <f>H44+H45</f>
        <v>0</v>
      </c>
      <c r="I43" s="11">
        <f>I44+I45</f>
        <v>0</v>
      </c>
      <c r="J43" s="11">
        <f t="shared" ref="J43" si="14">J44+J45</f>
        <v>0</v>
      </c>
      <c r="K43" s="125"/>
    </row>
    <row r="44" spans="1:14" s="2" customFormat="1" ht="36" customHeight="1" x14ac:dyDescent="0.25">
      <c r="A44" s="122"/>
      <c r="B44" s="258"/>
      <c r="C44" s="122"/>
      <c r="D44" s="13" t="s">
        <v>10</v>
      </c>
      <c r="E44" s="11">
        <f>E79+E47+E73+E76</f>
        <v>104532.48999999999</v>
      </c>
      <c r="F44" s="11">
        <f>F79+F47+F73+F76+F50+F53+F56++F62+F59</f>
        <v>148175.43000000002</v>
      </c>
      <c r="G44" s="11">
        <f t="shared" ref="G44:J44" si="15">G79+G47+G73+G76+G50+G53</f>
        <v>9360</v>
      </c>
      <c r="H44" s="11">
        <f t="shared" si="15"/>
        <v>0</v>
      </c>
      <c r="I44" s="11">
        <f t="shared" si="15"/>
        <v>0</v>
      </c>
      <c r="J44" s="11">
        <f t="shared" si="15"/>
        <v>0</v>
      </c>
      <c r="K44" s="125"/>
      <c r="L44" s="47"/>
    </row>
    <row r="45" spans="1:14" s="2" customFormat="1" ht="36" customHeight="1" x14ac:dyDescent="0.25">
      <c r="A45" s="122"/>
      <c r="B45" s="258"/>
      <c r="C45" s="122"/>
      <c r="D45" s="13" t="s">
        <v>18</v>
      </c>
      <c r="E45" s="11">
        <f>E80+E48+E74+E77</f>
        <v>62987.539999999994</v>
      </c>
      <c r="F45" s="11">
        <f>F48+F51+F54+F57+F60+F63</f>
        <v>89285.249999999985</v>
      </c>
      <c r="G45" s="11">
        <f t="shared" ref="G45:J45" si="16">G48+G51+G54</f>
        <v>5640</v>
      </c>
      <c r="H45" s="11">
        <f t="shared" si="16"/>
        <v>0</v>
      </c>
      <c r="I45" s="11">
        <f t="shared" si="16"/>
        <v>0</v>
      </c>
      <c r="J45" s="11">
        <f t="shared" si="16"/>
        <v>0</v>
      </c>
      <c r="K45" s="125"/>
    </row>
    <row r="46" spans="1:14" s="2" customFormat="1" ht="30" customHeight="1" x14ac:dyDescent="0.25">
      <c r="A46" s="122">
        <v>1</v>
      </c>
      <c r="B46" s="123" t="s">
        <v>455</v>
      </c>
      <c r="C46" s="125" t="s">
        <v>189</v>
      </c>
      <c r="D46" s="13" t="s">
        <v>14</v>
      </c>
      <c r="E46" s="11">
        <f t="shared" ref="E46:E51" si="17">F46+G46+H46+I46+J46</f>
        <v>167520.02999999997</v>
      </c>
      <c r="F46" s="11">
        <f>F47+F48</f>
        <v>167520.02999999997</v>
      </c>
      <c r="G46" s="11">
        <f>G47+G48</f>
        <v>0</v>
      </c>
      <c r="H46" s="11">
        <f t="shared" ref="H46" si="18">H47+H48</f>
        <v>0</v>
      </c>
      <c r="I46" s="11">
        <f>I47+I48</f>
        <v>0</v>
      </c>
      <c r="J46" s="11">
        <f t="shared" ref="J46" si="19">J47+J48</f>
        <v>0</v>
      </c>
      <c r="K46" s="125" t="s">
        <v>454</v>
      </c>
      <c r="M46" s="47"/>
    </row>
    <row r="47" spans="1:14" s="2" customFormat="1" ht="36" customHeight="1" x14ac:dyDescent="0.25">
      <c r="A47" s="122"/>
      <c r="B47" s="123"/>
      <c r="C47" s="122"/>
      <c r="D47" s="13" t="s">
        <v>10</v>
      </c>
      <c r="E47" s="11">
        <f t="shared" si="17"/>
        <v>104532.48999999999</v>
      </c>
      <c r="F47" s="11">
        <f>6048.65+98483.84</f>
        <v>104532.48999999999</v>
      </c>
      <c r="G47" s="11">
        <v>0</v>
      </c>
      <c r="H47" s="11">
        <v>0</v>
      </c>
      <c r="I47" s="11">
        <v>0</v>
      </c>
      <c r="J47" s="11">
        <v>0</v>
      </c>
      <c r="K47" s="125"/>
      <c r="L47" s="111"/>
      <c r="M47" s="47"/>
      <c r="N47" s="112"/>
    </row>
    <row r="48" spans="1:14" s="2" customFormat="1" ht="36" customHeight="1" x14ac:dyDescent="0.25">
      <c r="A48" s="122"/>
      <c r="B48" s="123"/>
      <c r="C48" s="122"/>
      <c r="D48" s="13" t="s">
        <v>18</v>
      </c>
      <c r="E48" s="11">
        <f t="shared" si="17"/>
        <v>62987.539999999994</v>
      </c>
      <c r="F48" s="11">
        <f>3644.7+59342.84</f>
        <v>62987.539999999994</v>
      </c>
      <c r="G48" s="11">
        <v>0</v>
      </c>
      <c r="H48" s="11">
        <v>0</v>
      </c>
      <c r="I48" s="11">
        <v>0</v>
      </c>
      <c r="J48" s="11">
        <v>0</v>
      </c>
      <c r="K48" s="125"/>
      <c r="L48" s="111"/>
      <c r="M48" s="47"/>
      <c r="N48" s="112"/>
    </row>
    <row r="49" spans="1:14" s="2" customFormat="1" ht="36" customHeight="1" x14ac:dyDescent="0.25">
      <c r="A49" s="122">
        <v>2</v>
      </c>
      <c r="B49" s="123" t="s">
        <v>456</v>
      </c>
      <c r="C49" s="125" t="s">
        <v>315</v>
      </c>
      <c r="D49" s="13" t="s">
        <v>14</v>
      </c>
      <c r="E49" s="11">
        <f t="shared" si="17"/>
        <v>21346.65</v>
      </c>
      <c r="F49" s="11">
        <f>F50+F51</f>
        <v>6346.65</v>
      </c>
      <c r="G49" s="11">
        <f>G50+G51</f>
        <v>15000</v>
      </c>
      <c r="H49" s="11">
        <f t="shared" ref="H49" si="20">H50+H51</f>
        <v>0</v>
      </c>
      <c r="I49" s="11">
        <f>I50+I51</f>
        <v>0</v>
      </c>
      <c r="J49" s="11">
        <f t="shared" ref="J49" si="21">J50+J51</f>
        <v>0</v>
      </c>
      <c r="K49" s="125" t="s">
        <v>454</v>
      </c>
      <c r="M49" s="47"/>
    </row>
    <row r="50" spans="1:14" s="2" customFormat="1" ht="36" customHeight="1" x14ac:dyDescent="0.25">
      <c r="A50" s="122"/>
      <c r="B50" s="123"/>
      <c r="C50" s="122"/>
      <c r="D50" s="13" t="s">
        <v>10</v>
      </c>
      <c r="E50" s="11">
        <f t="shared" si="17"/>
        <v>13320.3</v>
      </c>
      <c r="F50" s="11">
        <v>3960.3</v>
      </c>
      <c r="G50" s="11">
        <v>9360</v>
      </c>
      <c r="H50" s="11">
        <v>0</v>
      </c>
      <c r="I50" s="11">
        <v>0</v>
      </c>
      <c r="J50" s="11">
        <v>0</v>
      </c>
      <c r="K50" s="125"/>
      <c r="L50" s="111"/>
      <c r="M50" s="47"/>
      <c r="N50" s="112"/>
    </row>
    <row r="51" spans="1:14" s="2" customFormat="1" ht="36" customHeight="1" x14ac:dyDescent="0.25">
      <c r="A51" s="122"/>
      <c r="B51" s="123"/>
      <c r="C51" s="122"/>
      <c r="D51" s="13" t="s">
        <v>18</v>
      </c>
      <c r="E51" s="11">
        <f t="shared" si="17"/>
        <v>8026.35</v>
      </c>
      <c r="F51" s="11">
        <v>2386.35</v>
      </c>
      <c r="G51" s="11">
        <v>5640</v>
      </c>
      <c r="H51" s="11">
        <v>0</v>
      </c>
      <c r="I51" s="11">
        <v>0</v>
      </c>
      <c r="J51" s="11">
        <v>0</v>
      </c>
      <c r="K51" s="125"/>
      <c r="L51" s="111"/>
      <c r="M51" s="47"/>
      <c r="N51" s="112"/>
    </row>
    <row r="52" spans="1:14" s="2" customFormat="1" ht="26.25" customHeight="1" x14ac:dyDescent="0.25">
      <c r="A52" s="122">
        <v>3</v>
      </c>
      <c r="B52" s="123" t="s">
        <v>457</v>
      </c>
      <c r="C52" s="125" t="s">
        <v>189</v>
      </c>
      <c r="D52" s="13" t="s">
        <v>14</v>
      </c>
      <c r="E52" s="11">
        <f t="shared" ref="E52:E54" si="22">F52+G52+H52+I52+J52</f>
        <v>9621.69</v>
      </c>
      <c r="F52" s="11">
        <f>F53+F54</f>
        <v>9621.69</v>
      </c>
      <c r="G52" s="11">
        <f>G53+G54</f>
        <v>0</v>
      </c>
      <c r="H52" s="11">
        <f t="shared" ref="H52" si="23">H53+H54</f>
        <v>0</v>
      </c>
      <c r="I52" s="11">
        <f>I53+I54</f>
        <v>0</v>
      </c>
      <c r="J52" s="11">
        <f t="shared" ref="J52" si="24">J53+J54</f>
        <v>0</v>
      </c>
      <c r="K52" s="125" t="s">
        <v>454</v>
      </c>
      <c r="M52" s="47"/>
    </row>
    <row r="53" spans="1:14" s="2" customFormat="1" ht="36" customHeight="1" x14ac:dyDescent="0.25">
      <c r="A53" s="122"/>
      <c r="B53" s="123"/>
      <c r="C53" s="122"/>
      <c r="D53" s="13" t="s">
        <v>10</v>
      </c>
      <c r="E53" s="11">
        <f t="shared" si="22"/>
        <v>6003.93</v>
      </c>
      <c r="F53" s="11">
        <v>6003.93</v>
      </c>
      <c r="G53" s="11">
        <v>0</v>
      </c>
      <c r="H53" s="11">
        <v>0</v>
      </c>
      <c r="I53" s="11">
        <v>0</v>
      </c>
      <c r="J53" s="11">
        <v>0</v>
      </c>
      <c r="K53" s="125"/>
      <c r="L53" s="111"/>
      <c r="M53" s="47"/>
      <c r="N53" s="112"/>
    </row>
    <row r="54" spans="1:14" s="2" customFormat="1" ht="36" customHeight="1" x14ac:dyDescent="0.25">
      <c r="A54" s="122"/>
      <c r="B54" s="123"/>
      <c r="C54" s="122"/>
      <c r="D54" s="13" t="s">
        <v>18</v>
      </c>
      <c r="E54" s="11">
        <f t="shared" si="22"/>
        <v>3617.76</v>
      </c>
      <c r="F54" s="11">
        <v>3617.76</v>
      </c>
      <c r="G54" s="11">
        <v>0</v>
      </c>
      <c r="H54" s="11">
        <v>0</v>
      </c>
      <c r="I54" s="11">
        <v>0</v>
      </c>
      <c r="J54" s="11">
        <v>0</v>
      </c>
      <c r="K54" s="125"/>
      <c r="L54" s="111"/>
      <c r="M54" s="47"/>
      <c r="N54" s="112"/>
    </row>
    <row r="55" spans="1:14" s="2" customFormat="1" ht="26.25" customHeight="1" x14ac:dyDescent="0.25">
      <c r="A55" s="122">
        <v>4</v>
      </c>
      <c r="B55" s="123" t="s">
        <v>511</v>
      </c>
      <c r="C55" s="263" t="s">
        <v>515</v>
      </c>
      <c r="D55" s="13" t="s">
        <v>14</v>
      </c>
      <c r="E55" s="11">
        <f t="shared" ref="E55:E57" si="25">F55+G55+H55+I55+J55</f>
        <v>11268.92</v>
      </c>
      <c r="F55" s="11">
        <f>F56+F57</f>
        <v>11268.92</v>
      </c>
      <c r="G55" s="11">
        <f>G56+G57</f>
        <v>0</v>
      </c>
      <c r="H55" s="11">
        <f t="shared" ref="H55" si="26">H56+H57</f>
        <v>0</v>
      </c>
      <c r="I55" s="11">
        <f>I56+I57</f>
        <v>0</v>
      </c>
      <c r="J55" s="11">
        <f t="shared" ref="J55" si="27">J56+J57</f>
        <v>0</v>
      </c>
      <c r="K55" s="125" t="s">
        <v>454</v>
      </c>
      <c r="M55" s="47"/>
    </row>
    <row r="56" spans="1:14" s="2" customFormat="1" ht="36" customHeight="1" x14ac:dyDescent="0.25">
      <c r="A56" s="122"/>
      <c r="B56" s="123"/>
      <c r="C56" s="122"/>
      <c r="D56" s="13" t="s">
        <v>10</v>
      </c>
      <c r="E56" s="11">
        <f t="shared" si="25"/>
        <v>7031.8</v>
      </c>
      <c r="F56" s="11">
        <v>7031.8</v>
      </c>
      <c r="G56" s="11">
        <v>0</v>
      </c>
      <c r="H56" s="11">
        <v>0</v>
      </c>
      <c r="I56" s="11">
        <v>0</v>
      </c>
      <c r="J56" s="11">
        <v>0</v>
      </c>
      <c r="K56" s="125"/>
      <c r="L56" s="111"/>
      <c r="M56" s="47"/>
      <c r="N56" s="112"/>
    </row>
    <row r="57" spans="1:14" s="2" customFormat="1" ht="36" customHeight="1" x14ac:dyDescent="0.25">
      <c r="A57" s="122"/>
      <c r="B57" s="123"/>
      <c r="C57" s="122"/>
      <c r="D57" s="13" t="s">
        <v>18</v>
      </c>
      <c r="E57" s="11">
        <f t="shared" si="25"/>
        <v>4237.12</v>
      </c>
      <c r="F57" s="11">
        <v>4237.12</v>
      </c>
      <c r="G57" s="11">
        <v>0</v>
      </c>
      <c r="H57" s="11">
        <v>0</v>
      </c>
      <c r="I57" s="11">
        <v>0</v>
      </c>
      <c r="J57" s="11">
        <v>0</v>
      </c>
      <c r="K57" s="125"/>
      <c r="L57" s="111"/>
      <c r="M57" s="47"/>
      <c r="N57" s="112"/>
    </row>
    <row r="58" spans="1:14" s="2" customFormat="1" ht="26.25" customHeight="1" x14ac:dyDescent="0.25">
      <c r="A58" s="122">
        <v>5</v>
      </c>
      <c r="B58" s="123" t="s">
        <v>512</v>
      </c>
      <c r="C58" s="263" t="s">
        <v>515</v>
      </c>
      <c r="D58" s="13" t="s">
        <v>14</v>
      </c>
      <c r="E58" s="11">
        <f t="shared" ref="E58:E60" si="28">F58+G58+H58+I58+J58</f>
        <v>17681.010000000002</v>
      </c>
      <c r="F58" s="11">
        <f>F59+F60</f>
        <v>17681.010000000002</v>
      </c>
      <c r="G58" s="11">
        <f>G59+G60</f>
        <v>0</v>
      </c>
      <c r="H58" s="11">
        <f t="shared" ref="H58" si="29">H59+H60</f>
        <v>0</v>
      </c>
      <c r="I58" s="11">
        <f>I59+I60</f>
        <v>0</v>
      </c>
      <c r="J58" s="11">
        <f t="shared" ref="J58" si="30">J59+J60</f>
        <v>0</v>
      </c>
      <c r="K58" s="125" t="s">
        <v>454</v>
      </c>
      <c r="M58" s="47"/>
    </row>
    <row r="59" spans="1:14" s="2" customFormat="1" ht="36" customHeight="1" x14ac:dyDescent="0.25">
      <c r="A59" s="122"/>
      <c r="B59" s="123"/>
      <c r="C59" s="122"/>
      <c r="D59" s="13" t="s">
        <v>10</v>
      </c>
      <c r="E59" s="11">
        <f t="shared" si="28"/>
        <v>11032.95</v>
      </c>
      <c r="F59" s="11">
        <v>11032.95</v>
      </c>
      <c r="G59" s="11">
        <v>0</v>
      </c>
      <c r="H59" s="11">
        <v>0</v>
      </c>
      <c r="I59" s="11">
        <v>0</v>
      </c>
      <c r="J59" s="11">
        <v>0</v>
      </c>
      <c r="K59" s="125"/>
      <c r="L59" s="111"/>
      <c r="M59" s="47"/>
      <c r="N59" s="112"/>
    </row>
    <row r="60" spans="1:14" s="2" customFormat="1" ht="36" customHeight="1" x14ac:dyDescent="0.25">
      <c r="A60" s="122"/>
      <c r="B60" s="123"/>
      <c r="C60" s="122"/>
      <c r="D60" s="13" t="s">
        <v>18</v>
      </c>
      <c r="E60" s="11">
        <f t="shared" si="28"/>
        <v>6648.06</v>
      </c>
      <c r="F60" s="11">
        <v>6648.06</v>
      </c>
      <c r="G60" s="11">
        <v>0</v>
      </c>
      <c r="H60" s="11">
        <v>0</v>
      </c>
      <c r="I60" s="11">
        <v>0</v>
      </c>
      <c r="J60" s="11">
        <v>0</v>
      </c>
      <c r="K60" s="125"/>
      <c r="L60" s="111"/>
      <c r="M60" s="47"/>
      <c r="N60" s="112"/>
    </row>
    <row r="61" spans="1:14" s="2" customFormat="1" ht="26.25" customHeight="1" x14ac:dyDescent="0.25">
      <c r="A61" s="122">
        <v>6</v>
      </c>
      <c r="B61" s="123" t="s">
        <v>513</v>
      </c>
      <c r="C61" s="125" t="s">
        <v>516</v>
      </c>
      <c r="D61" s="13" t="s">
        <v>14</v>
      </c>
      <c r="E61" s="11">
        <f t="shared" ref="E61:E63" si="31">F61+G61+H61+I61+J61</f>
        <v>25022.379999999997</v>
      </c>
      <c r="F61" s="11">
        <f>F62+F63</f>
        <v>25022.379999999997</v>
      </c>
      <c r="G61" s="11">
        <f>G62+G63</f>
        <v>0</v>
      </c>
      <c r="H61" s="11">
        <f t="shared" ref="H61" si="32">H62+H63</f>
        <v>0</v>
      </c>
      <c r="I61" s="11">
        <f>I62+I63</f>
        <v>0</v>
      </c>
      <c r="J61" s="11">
        <f t="shared" ref="J61" si="33">J62+J63</f>
        <v>0</v>
      </c>
      <c r="K61" s="125" t="s">
        <v>454</v>
      </c>
      <c r="M61" s="47"/>
    </row>
    <row r="62" spans="1:14" s="2" customFormat="1" ht="36" customHeight="1" x14ac:dyDescent="0.25">
      <c r="A62" s="122"/>
      <c r="B62" s="123"/>
      <c r="C62" s="122"/>
      <c r="D62" s="13" t="s">
        <v>10</v>
      </c>
      <c r="E62" s="11">
        <f t="shared" si="31"/>
        <v>15613.96</v>
      </c>
      <c r="F62" s="11">
        <v>15613.96</v>
      </c>
      <c r="G62" s="11">
        <v>0</v>
      </c>
      <c r="H62" s="11">
        <v>0</v>
      </c>
      <c r="I62" s="11">
        <v>0</v>
      </c>
      <c r="J62" s="11">
        <v>0</v>
      </c>
      <c r="K62" s="125"/>
      <c r="L62" s="111"/>
      <c r="M62" s="47"/>
      <c r="N62" s="112"/>
    </row>
    <row r="63" spans="1:14" s="2" customFormat="1" ht="36" customHeight="1" x14ac:dyDescent="0.25">
      <c r="A63" s="122"/>
      <c r="B63" s="123"/>
      <c r="C63" s="122"/>
      <c r="D63" s="13" t="s">
        <v>18</v>
      </c>
      <c r="E63" s="11">
        <f t="shared" si="31"/>
        <v>9408.42</v>
      </c>
      <c r="F63" s="11">
        <v>9408.42</v>
      </c>
      <c r="G63" s="11">
        <v>0</v>
      </c>
      <c r="H63" s="11">
        <v>0</v>
      </c>
      <c r="I63" s="11">
        <v>0</v>
      </c>
      <c r="J63" s="11">
        <v>0</v>
      </c>
      <c r="K63" s="125"/>
      <c r="L63" s="111"/>
      <c r="M63" s="47"/>
      <c r="N63" s="112"/>
    </row>
    <row r="64" spans="1:14" ht="24.75" customHeight="1" x14ac:dyDescent="0.3">
      <c r="A64" s="178" t="s">
        <v>464</v>
      </c>
      <c r="B64" s="179"/>
      <c r="C64" s="179"/>
      <c r="D64" s="179"/>
      <c r="E64" s="179"/>
      <c r="F64" s="179"/>
      <c r="G64" s="179"/>
      <c r="H64" s="179"/>
      <c r="I64" s="179"/>
      <c r="J64" s="179"/>
      <c r="K64" s="180"/>
    </row>
    <row r="65" spans="1:14" s="2" customFormat="1" ht="32.25" customHeight="1" x14ac:dyDescent="0.25">
      <c r="A65" s="164"/>
      <c r="B65" s="260" t="s">
        <v>379</v>
      </c>
      <c r="C65" s="164"/>
      <c r="D65" s="13" t="s">
        <v>14</v>
      </c>
      <c r="E65" s="11">
        <f>E66+E67</f>
        <v>79287.399999999994</v>
      </c>
      <c r="F65" s="11">
        <f>F69+F72+F76+F80+F84+F88+F92+F96+F100+F104+F108+F112+F116+F120+F124</f>
        <v>79287.399999999994</v>
      </c>
      <c r="G65" s="11">
        <f>G66+G67</f>
        <v>0</v>
      </c>
      <c r="H65" s="11">
        <f>H66+H67</f>
        <v>0</v>
      </c>
      <c r="I65" s="11">
        <f>I69</f>
        <v>0</v>
      </c>
      <c r="J65" s="11">
        <f t="shared" ref="J65:J67" si="34">J69+J72+J76+J80+J84+J88+J92+J96+J100+J104+J108+J112+J116+J120+J124</f>
        <v>0</v>
      </c>
      <c r="K65" s="132"/>
    </row>
    <row r="66" spans="1:14" s="2" customFormat="1" ht="36" customHeight="1" x14ac:dyDescent="0.25">
      <c r="A66" s="165"/>
      <c r="B66" s="261"/>
      <c r="C66" s="165"/>
      <c r="D66" s="13" t="s">
        <v>10</v>
      </c>
      <c r="E66" s="11">
        <f>E70</f>
        <v>49475.34</v>
      </c>
      <c r="F66" s="11">
        <f>F70+F73+F77+F81+F85+F89+F93+F97+F101+F105+F109+F113+F117+F121+F125</f>
        <v>49475.34</v>
      </c>
      <c r="G66" s="11">
        <f>G70</f>
        <v>0</v>
      </c>
      <c r="H66" s="11">
        <f>H70</f>
        <v>0</v>
      </c>
      <c r="I66" s="11">
        <f>I70</f>
        <v>0</v>
      </c>
      <c r="J66" s="11">
        <f t="shared" si="34"/>
        <v>0</v>
      </c>
      <c r="K66" s="133"/>
    </row>
    <row r="67" spans="1:14" s="2" customFormat="1" ht="36" customHeight="1" x14ac:dyDescent="0.25">
      <c r="A67" s="165"/>
      <c r="B67" s="261"/>
      <c r="C67" s="165"/>
      <c r="D67" s="13" t="s">
        <v>18</v>
      </c>
      <c r="E67" s="11">
        <f>E71</f>
        <v>29812.06</v>
      </c>
      <c r="F67" s="11">
        <f>F71+F74+F78+F82+F86+F90+F94+F98+F102+F106+F110+F114+F118+F122+F126</f>
        <v>29812.06</v>
      </c>
      <c r="G67" s="11">
        <f>G71</f>
        <v>0</v>
      </c>
      <c r="H67" s="11">
        <f>H71</f>
        <v>0</v>
      </c>
      <c r="I67" s="11">
        <f>I71</f>
        <v>0</v>
      </c>
      <c r="J67" s="11">
        <f t="shared" si="34"/>
        <v>0</v>
      </c>
      <c r="K67" s="133"/>
    </row>
    <row r="68" spans="1:14" s="2" customFormat="1" ht="26.25" customHeight="1" x14ac:dyDescent="0.25">
      <c r="A68" s="166"/>
      <c r="B68" s="262"/>
      <c r="C68" s="166"/>
      <c r="D68" s="13" t="s">
        <v>12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34"/>
    </row>
    <row r="69" spans="1:14" s="2" customFormat="1" ht="36" customHeight="1" x14ac:dyDescent="0.25">
      <c r="A69" s="122">
        <v>1</v>
      </c>
      <c r="B69" s="123" t="s">
        <v>465</v>
      </c>
      <c r="C69" s="125" t="s">
        <v>466</v>
      </c>
      <c r="D69" s="13" t="s">
        <v>14</v>
      </c>
      <c r="E69" s="11">
        <f>F69+G69+H69+I69+J69</f>
        <v>79287.399999999994</v>
      </c>
      <c r="F69" s="11">
        <f>F70+F71</f>
        <v>79287.399999999994</v>
      </c>
      <c r="G69" s="11">
        <f>G70+G71</f>
        <v>0</v>
      </c>
      <c r="H69" s="11">
        <f t="shared" ref="H69:J69" si="35">H70+H71</f>
        <v>0</v>
      </c>
      <c r="I69" s="11">
        <f t="shared" si="35"/>
        <v>0</v>
      </c>
      <c r="J69" s="11">
        <f t="shared" si="35"/>
        <v>0</v>
      </c>
      <c r="K69" s="125" t="s">
        <v>454</v>
      </c>
    </row>
    <row r="70" spans="1:14" s="2" customFormat="1" ht="36" customHeight="1" x14ac:dyDescent="0.25">
      <c r="A70" s="122"/>
      <c r="B70" s="123"/>
      <c r="C70" s="125"/>
      <c r="D70" s="13" t="s">
        <v>10</v>
      </c>
      <c r="E70" s="11">
        <f>F70+G70+H70+I70+J70</f>
        <v>49475.34</v>
      </c>
      <c r="F70" s="11">
        <v>49475.34</v>
      </c>
      <c r="G70" s="11">
        <v>0</v>
      </c>
      <c r="H70" s="11">
        <v>0</v>
      </c>
      <c r="I70" s="11">
        <v>0</v>
      </c>
      <c r="J70" s="11">
        <v>0</v>
      </c>
      <c r="K70" s="125"/>
      <c r="L70" s="111"/>
      <c r="N70" s="112"/>
    </row>
    <row r="71" spans="1:14" s="2" customFormat="1" ht="36" customHeight="1" x14ac:dyDescent="0.25">
      <c r="A71" s="122"/>
      <c r="B71" s="123"/>
      <c r="C71" s="125"/>
      <c r="D71" s="13" t="s">
        <v>18</v>
      </c>
      <c r="E71" s="11">
        <f>F71+G71+H71+I71+J71</f>
        <v>29812.06</v>
      </c>
      <c r="F71" s="11">
        <v>29812.06</v>
      </c>
      <c r="G71" s="11">
        <v>0</v>
      </c>
      <c r="H71" s="11">
        <v>0</v>
      </c>
      <c r="I71" s="11">
        <v>0</v>
      </c>
      <c r="J71" s="11">
        <v>0</v>
      </c>
      <c r="K71" s="125"/>
      <c r="L71" s="111"/>
      <c r="N71" s="112"/>
    </row>
    <row r="72" spans="1:14" ht="21" customHeight="1" x14ac:dyDescent="0.3">
      <c r="B72" s="2"/>
      <c r="C72" s="2"/>
      <c r="D72" s="2"/>
      <c r="E72" s="2"/>
      <c r="F72" s="47"/>
      <c r="G72" s="48"/>
      <c r="H72" s="2"/>
      <c r="I72" s="2"/>
      <c r="J72" s="2"/>
      <c r="K72" s="1" t="s">
        <v>443</v>
      </c>
    </row>
    <row r="73" spans="1:14" ht="21" customHeight="1" x14ac:dyDescent="0.3">
      <c r="C73" s="2"/>
    </row>
    <row r="74" spans="1:14" ht="21" customHeight="1" x14ac:dyDescent="0.3">
      <c r="B74" s="2" t="s">
        <v>230</v>
      </c>
      <c r="C74" s="2"/>
      <c r="D74" s="2"/>
      <c r="E74" s="2"/>
      <c r="F74" s="47"/>
      <c r="G74" s="48"/>
      <c r="H74" s="47"/>
      <c r="I74" s="47"/>
      <c r="J74" s="47"/>
      <c r="K74" s="2" t="s">
        <v>231</v>
      </c>
    </row>
    <row r="77" spans="1:14" x14ac:dyDescent="0.3">
      <c r="F77" s="24"/>
      <c r="G77" s="24"/>
      <c r="H77" s="24"/>
    </row>
    <row r="78" spans="1:14" x14ac:dyDescent="0.3">
      <c r="F78" s="24"/>
      <c r="G78" s="24"/>
      <c r="H78" s="24"/>
    </row>
    <row r="79" spans="1:14" x14ac:dyDescent="0.3">
      <c r="F79" s="24"/>
      <c r="G79" s="24"/>
      <c r="H79" s="24"/>
    </row>
  </sheetData>
  <mergeCells count="93">
    <mergeCell ref="A23:A24"/>
    <mergeCell ref="B23:B24"/>
    <mergeCell ref="C23:C24"/>
    <mergeCell ref="K23:K24"/>
    <mergeCell ref="A20:K20"/>
    <mergeCell ref="A21:A22"/>
    <mergeCell ref="B21:B22"/>
    <mergeCell ref="C21:C22"/>
    <mergeCell ref="K21:K22"/>
    <mergeCell ref="A61:A63"/>
    <mergeCell ref="B61:B63"/>
    <mergeCell ref="C61:C63"/>
    <mergeCell ref="K61:K63"/>
    <mergeCell ref="A55:A57"/>
    <mergeCell ref="B55:B57"/>
    <mergeCell ref="C55:C57"/>
    <mergeCell ref="K55:K57"/>
    <mergeCell ref="A58:A60"/>
    <mergeCell ref="B58:B60"/>
    <mergeCell ref="C58:C60"/>
    <mergeCell ref="K58:K60"/>
    <mergeCell ref="A69:A71"/>
    <mergeCell ref="B69:B71"/>
    <mergeCell ref="C69:C71"/>
    <mergeCell ref="K69:K71"/>
    <mergeCell ref="A64:K64"/>
    <mergeCell ref="A65:A68"/>
    <mergeCell ref="B65:B68"/>
    <mergeCell ref="C65:C68"/>
    <mergeCell ref="K65:K68"/>
    <mergeCell ref="A52:A54"/>
    <mergeCell ref="B52:B54"/>
    <mergeCell ref="C52:C54"/>
    <mergeCell ref="K52:K54"/>
    <mergeCell ref="A49:A51"/>
    <mergeCell ref="B49:B51"/>
    <mergeCell ref="C49:C51"/>
    <mergeCell ref="K49:K51"/>
    <mergeCell ref="A46:A48"/>
    <mergeCell ref="B46:B48"/>
    <mergeCell ref="C46:C48"/>
    <mergeCell ref="K46:K48"/>
    <mergeCell ref="A42:K42"/>
    <mergeCell ref="A43:A45"/>
    <mergeCell ref="B43:B45"/>
    <mergeCell ref="C43:C45"/>
    <mergeCell ref="K43:K45"/>
    <mergeCell ref="E9:E10"/>
    <mergeCell ref="E2:F2"/>
    <mergeCell ref="J2:K2"/>
    <mergeCell ref="A5:K5"/>
    <mergeCell ref="A7:K7"/>
    <mergeCell ref="A8:K8"/>
    <mergeCell ref="E4:F4"/>
    <mergeCell ref="J4:K4"/>
    <mergeCell ref="A17:A19"/>
    <mergeCell ref="B17:B19"/>
    <mergeCell ref="C17:C19"/>
    <mergeCell ref="K17:K19"/>
    <mergeCell ref="F9:J9"/>
    <mergeCell ref="K9:K10"/>
    <mergeCell ref="A12:K12"/>
    <mergeCell ref="A13:K13"/>
    <mergeCell ref="A14:A16"/>
    <mergeCell ref="B14:B16"/>
    <mergeCell ref="C14:C16"/>
    <mergeCell ref="K14:K16"/>
    <mergeCell ref="A9:A10"/>
    <mergeCell ref="B9:B10"/>
    <mergeCell ref="C9:C10"/>
    <mergeCell ref="D9:D10"/>
    <mergeCell ref="A39:A41"/>
    <mergeCell ref="B39:B41"/>
    <mergeCell ref="C39:C41"/>
    <mergeCell ref="K39:K41"/>
    <mergeCell ref="A30:A32"/>
    <mergeCell ref="B30:B32"/>
    <mergeCell ref="C30:C32"/>
    <mergeCell ref="K30:K32"/>
    <mergeCell ref="A33:A35"/>
    <mergeCell ref="B33:B35"/>
    <mergeCell ref="C33:C35"/>
    <mergeCell ref="K33:K35"/>
    <mergeCell ref="A25:K25"/>
    <mergeCell ref="A36:A38"/>
    <mergeCell ref="B36:B38"/>
    <mergeCell ref="C36:C38"/>
    <mergeCell ref="K36:K38"/>
    <mergeCell ref="A26:K26"/>
    <mergeCell ref="A27:A29"/>
    <mergeCell ref="B27:B29"/>
    <mergeCell ref="C27:C29"/>
    <mergeCell ref="K27:K29"/>
  </mergeCells>
  <pageMargins left="0.7" right="0.7" top="0.75" bottom="0.75" header="0.3" footer="0.3"/>
  <pageSetup paperSize="9" scale="50" fitToHeight="0" orientation="landscape" r:id="rId1"/>
  <rowBreaks count="2" manualBreakCount="2">
    <brk id="32" max="10" man="1"/>
    <brk id="60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5</vt:i4>
      </vt:variant>
    </vt:vector>
  </HeadingPairs>
  <TitlesOfParts>
    <vt:vector size="8" baseType="lpstr">
      <vt:lpstr>Приложение 1</vt:lpstr>
      <vt:lpstr>Строительство и реконструкция</vt:lpstr>
      <vt:lpstr>Капитальный ремонт</vt:lpstr>
      <vt:lpstr>'Приложение 1'!Заголовки_для_печати</vt:lpstr>
      <vt:lpstr>'Строительство и реконструкция'!Заголовки_для_печати</vt:lpstr>
      <vt:lpstr>'Капитальный ремонт'!Область_печати</vt:lpstr>
      <vt:lpstr>'Приложение 1'!Область_печати</vt:lpstr>
      <vt:lpstr>'Строительство и реконструкция'!Область_печати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Кравченко Ирина Анатольевна</dc:creator>
  <cp:lastModifiedBy>Шевченко Анастасия Аркадьевна</cp:lastModifiedBy>
  <cp:lastPrinted>2026-03-25T06:26:28Z</cp:lastPrinted>
  <dcterms:created xsi:type="dcterms:W3CDTF">2020-12-02T11:51:27Z</dcterms:created>
  <dcterms:modified xsi:type="dcterms:W3CDTF">2026-03-30T07:24:05Z</dcterms:modified>
</cp:coreProperties>
</file>