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0.4\общая\ГУБЕРНСКАЯ\ПРОГРАММА ОБРАЗОВАНИЕ 2026-2030\2026\4. Программа от № - уточнение\"/>
    </mc:Choice>
  </mc:AlternateContent>
  <bookViews>
    <workbookView xWindow="0" yWindow="0" windowWidth="28800" windowHeight="12435" tabRatio="727" activeTab="2"/>
  </bookViews>
  <sheets>
    <sheet name="Подпрограмма 1" sheetId="2" r:id="rId1"/>
    <sheet name="Подпрограмма 2" sheetId="3" r:id="rId2"/>
    <sheet name="Подпрограмма 3" sheetId="9" r:id="rId3"/>
  </sheets>
  <externalReferences>
    <externalReference r:id="rId4"/>
  </externalReferences>
  <definedNames>
    <definedName name="_xlnm._FilterDatabase" localSheetId="0" hidden="1">'Подпрограмма 1'!$A$13:$U$352</definedName>
    <definedName name="_xlnm._FilterDatabase" localSheetId="1" hidden="1">'Подпрограмма 2'!$A$6:$AA$113</definedName>
    <definedName name="_xlnm.Print_Titles" localSheetId="0">'Подпрограмма 1'!$11:$14</definedName>
    <definedName name="_xlnm.Print_Titles" localSheetId="1">'Подпрограмма 2'!$1:$4</definedName>
    <definedName name="_xlnm.Print_Titles" localSheetId="2">'Подпрограмма 3'!$1:$3</definedName>
    <definedName name="_xlnm.Print_Area" localSheetId="0">'Подпрограмма 1'!$A$1:$P$352</definedName>
    <definedName name="_xlnm.Print_Area" localSheetId="1">'Подпрограмма 2'!$A$1:$P$113</definedName>
    <definedName name="_xlnm.Print_Area" localSheetId="2">'Подпрограмма 3'!$A$1:$P$43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9" l="1"/>
  <c r="F133" i="2" l="1"/>
  <c r="O19" i="9" l="1"/>
  <c r="N19" i="9"/>
  <c r="M19" i="9"/>
  <c r="L19" i="9"/>
  <c r="G19" i="9"/>
  <c r="F187" i="2"/>
  <c r="M325" i="2" l="1"/>
  <c r="M324" i="2"/>
  <c r="G18" i="2"/>
  <c r="L325" i="2"/>
  <c r="L324" i="2"/>
  <c r="G325" i="2"/>
  <c r="G324" i="2"/>
  <c r="L115" i="2" l="1"/>
  <c r="G115" i="2"/>
  <c r="F46" i="2" l="1"/>
  <c r="F337" i="2" l="1"/>
  <c r="O23" i="3" l="1"/>
  <c r="O113" i="3" s="1"/>
  <c r="N18" i="9"/>
  <c r="N9" i="9" s="1"/>
  <c r="O18" i="9"/>
  <c r="O9" i="9"/>
  <c r="L10" i="9"/>
  <c r="L22" i="3"/>
  <c r="L112" i="3"/>
  <c r="N27" i="3"/>
  <c r="O27" i="3"/>
  <c r="O21" i="3"/>
  <c r="G110" i="3" l="1"/>
  <c r="G164" i="2" l="1"/>
  <c r="G19" i="2" l="1"/>
  <c r="F68" i="3" l="1"/>
  <c r="F67" i="3"/>
  <c r="F66" i="3"/>
  <c r="F65" i="3"/>
  <c r="O64" i="3"/>
  <c r="N64" i="3"/>
  <c r="M64" i="3"/>
  <c r="L64" i="3"/>
  <c r="G64" i="3"/>
  <c r="F64" i="3"/>
  <c r="O63" i="3"/>
  <c r="N63" i="3"/>
  <c r="N60" i="3" s="1"/>
  <c r="M63" i="3"/>
  <c r="L63" i="3"/>
  <c r="G63" i="3"/>
  <c r="F63" i="3" s="1"/>
  <c r="E63" i="3"/>
  <c r="O62" i="3"/>
  <c r="O60" i="3" s="1"/>
  <c r="N62" i="3"/>
  <c r="M62" i="3"/>
  <c r="L62" i="3"/>
  <c r="G62" i="3"/>
  <c r="G60" i="3" s="1"/>
  <c r="E62" i="3"/>
  <c r="E60" i="3" s="1"/>
  <c r="O61" i="3"/>
  <c r="N61" i="3"/>
  <c r="M61" i="3"/>
  <c r="L61" i="3"/>
  <c r="G61" i="3"/>
  <c r="F61" i="3"/>
  <c r="M60" i="3"/>
  <c r="L60" i="3"/>
  <c r="F198" i="2"/>
  <c r="F197" i="2"/>
  <c r="F196" i="2"/>
  <c r="F195" i="2"/>
  <c r="F158" i="2"/>
  <c r="F157" i="2"/>
  <c r="F156" i="2"/>
  <c r="F155" i="2"/>
  <c r="F62" i="3" l="1"/>
  <c r="F60" i="3"/>
  <c r="F239" i="2"/>
  <c r="M86" i="2" l="1"/>
  <c r="N86" i="2"/>
  <c r="O86" i="2"/>
  <c r="N70" i="2"/>
  <c r="O70" i="2"/>
  <c r="M109" i="3" l="1"/>
  <c r="N109" i="3"/>
  <c r="O109" i="3"/>
  <c r="M110" i="3"/>
  <c r="N110" i="3"/>
  <c r="O110" i="3"/>
  <c r="N112" i="3"/>
  <c r="L110" i="3"/>
  <c r="L109" i="3"/>
  <c r="G109" i="3"/>
  <c r="F92" i="3"/>
  <c r="F91" i="3"/>
  <c r="F90" i="3"/>
  <c r="F89" i="3"/>
  <c r="O88" i="3"/>
  <c r="N88" i="3"/>
  <c r="M88" i="3"/>
  <c r="L88" i="3"/>
  <c r="G88" i="3"/>
  <c r="F88" i="3" s="1"/>
  <c r="E87" i="3"/>
  <c r="E86" i="3"/>
  <c r="O85" i="3"/>
  <c r="N85" i="3"/>
  <c r="M85" i="3"/>
  <c r="L85" i="3"/>
  <c r="G85" i="3"/>
  <c r="M19" i="3"/>
  <c r="N19" i="3"/>
  <c r="O19" i="3"/>
  <c r="M20" i="3"/>
  <c r="N20" i="3"/>
  <c r="O20" i="3"/>
  <c r="N21" i="3"/>
  <c r="N22" i="3"/>
  <c r="N18" i="3" s="1"/>
  <c r="O22" i="3"/>
  <c r="O18" i="3" s="1"/>
  <c r="L20" i="3"/>
  <c r="L19" i="3"/>
  <c r="G21" i="3"/>
  <c r="G20" i="3"/>
  <c r="G19" i="3"/>
  <c r="F59" i="3"/>
  <c r="F56" i="3"/>
  <c r="F55" i="3"/>
  <c r="F54" i="3"/>
  <c r="F53" i="3"/>
  <c r="F52" i="3"/>
  <c r="F49" i="3"/>
  <c r="F48" i="3"/>
  <c r="F47" i="3"/>
  <c r="F46" i="3"/>
  <c r="F260" i="2"/>
  <c r="F259" i="2"/>
  <c r="F258" i="2"/>
  <c r="F257" i="2"/>
  <c r="O256" i="2"/>
  <c r="N256" i="2"/>
  <c r="M256" i="2"/>
  <c r="L256" i="2"/>
  <c r="G256" i="2"/>
  <c r="F256" i="2"/>
  <c r="O255" i="2"/>
  <c r="N255" i="2"/>
  <c r="F255" i="2" s="1"/>
  <c r="M255" i="2"/>
  <c r="L255" i="2"/>
  <c r="G255" i="2"/>
  <c r="E255" i="2"/>
  <c r="O254" i="2"/>
  <c r="N254" i="2"/>
  <c r="M254" i="2"/>
  <c r="L254" i="2"/>
  <c r="L252" i="2" s="1"/>
  <c r="G254" i="2"/>
  <c r="F254" i="2"/>
  <c r="O253" i="2"/>
  <c r="F253" i="2" s="1"/>
  <c r="N253" i="2"/>
  <c r="M253" i="2"/>
  <c r="L253" i="2"/>
  <c r="G253" i="2"/>
  <c r="M252" i="2"/>
  <c r="G252" i="2"/>
  <c r="E252" i="2"/>
  <c r="M222" i="2"/>
  <c r="N222" i="2"/>
  <c r="O222" i="2"/>
  <c r="M223" i="2"/>
  <c r="N223" i="2"/>
  <c r="O223" i="2"/>
  <c r="M224" i="2"/>
  <c r="N224" i="2"/>
  <c r="O224" i="2"/>
  <c r="M225" i="2"/>
  <c r="N225" i="2"/>
  <c r="O225" i="2"/>
  <c r="L225" i="2"/>
  <c r="L224" i="2"/>
  <c r="L223" i="2"/>
  <c r="L222" i="2"/>
  <c r="G225" i="2"/>
  <c r="G224" i="2"/>
  <c r="G223" i="2"/>
  <c r="G222" i="2"/>
  <c r="M210" i="2"/>
  <c r="F210" i="2" s="1"/>
  <c r="N210" i="2"/>
  <c r="O210" i="2"/>
  <c r="M211" i="2"/>
  <c r="N211" i="2"/>
  <c r="O211" i="2"/>
  <c r="M212" i="2"/>
  <c r="N212" i="2"/>
  <c r="O212" i="2"/>
  <c r="M213" i="2"/>
  <c r="N213" i="2"/>
  <c r="O213" i="2"/>
  <c r="L213" i="2"/>
  <c r="L212" i="2"/>
  <c r="L211" i="2"/>
  <c r="L210" i="2"/>
  <c r="G213" i="2"/>
  <c r="G212" i="2"/>
  <c r="G211" i="2"/>
  <c r="G210" i="2"/>
  <c r="F217" i="2"/>
  <c r="F216" i="2"/>
  <c r="F215" i="2"/>
  <c r="F214" i="2"/>
  <c r="F213" i="2"/>
  <c r="E212" i="2"/>
  <c r="E209" i="2"/>
  <c r="M163" i="2"/>
  <c r="N163" i="2"/>
  <c r="O163" i="2"/>
  <c r="M164" i="2"/>
  <c r="N164" i="2"/>
  <c r="O164" i="2"/>
  <c r="M165" i="2"/>
  <c r="N165" i="2"/>
  <c r="O165" i="2"/>
  <c r="M166" i="2"/>
  <c r="N166" i="2"/>
  <c r="O166" i="2"/>
  <c r="L166" i="2"/>
  <c r="L165" i="2"/>
  <c r="L164" i="2"/>
  <c r="L163" i="2"/>
  <c r="G166" i="2"/>
  <c r="G165" i="2"/>
  <c r="G163" i="2"/>
  <c r="M17" i="2"/>
  <c r="N17" i="2"/>
  <c r="O17" i="2"/>
  <c r="M18" i="2"/>
  <c r="N18" i="2"/>
  <c r="O18" i="2"/>
  <c r="N19" i="2"/>
  <c r="O19" i="2"/>
  <c r="M20" i="2"/>
  <c r="N20" i="2"/>
  <c r="O20" i="2"/>
  <c r="N21" i="2"/>
  <c r="O21" i="2"/>
  <c r="L18" i="2"/>
  <c r="L17" i="2"/>
  <c r="L20" i="2"/>
  <c r="L22" i="2"/>
  <c r="M22" i="2"/>
  <c r="N22" i="2"/>
  <c r="O22" i="2"/>
  <c r="L23" i="2"/>
  <c r="M23" i="2"/>
  <c r="N23" i="2"/>
  <c r="O23" i="2"/>
  <c r="G17" i="2"/>
  <c r="F48" i="2"/>
  <c r="F47" i="2"/>
  <c r="F45" i="2"/>
  <c r="O112" i="3" l="1"/>
  <c r="O16" i="2"/>
  <c r="N16" i="2"/>
  <c r="E84" i="3"/>
  <c r="F85" i="3"/>
  <c r="N252" i="2"/>
  <c r="F252" i="2" s="1"/>
  <c r="O252" i="2"/>
  <c r="F211" i="2"/>
  <c r="O209" i="2"/>
  <c r="N209" i="2"/>
  <c r="F212" i="2"/>
  <c r="M209" i="2"/>
  <c r="L209" i="2"/>
  <c r="G209" i="2"/>
  <c r="F209" i="2" l="1"/>
  <c r="F151" i="2"/>
  <c r="F150" i="2"/>
  <c r="F149" i="2"/>
  <c r="F148" i="2"/>
  <c r="F144" i="2"/>
  <c r="F143" i="2"/>
  <c r="F142" i="2"/>
  <c r="F141" i="2"/>
  <c r="F137" i="2"/>
  <c r="F136" i="2"/>
  <c r="F135" i="2"/>
  <c r="F134" i="2"/>
  <c r="F130" i="2"/>
  <c r="F129" i="2"/>
  <c r="F128" i="2"/>
  <c r="F127" i="2"/>
  <c r="F104" i="3" l="1"/>
  <c r="F103" i="3"/>
  <c r="F102" i="3"/>
  <c r="F101" i="3"/>
  <c r="O100" i="3"/>
  <c r="N100" i="3"/>
  <c r="M100" i="3"/>
  <c r="L100" i="3"/>
  <c r="G100" i="3"/>
  <c r="O99" i="3"/>
  <c r="N99" i="3"/>
  <c r="M99" i="3"/>
  <c r="L99" i="3"/>
  <c r="G99" i="3"/>
  <c r="E99" i="3"/>
  <c r="O98" i="3"/>
  <c r="O87" i="3" s="1"/>
  <c r="N98" i="3"/>
  <c r="N87" i="3" s="1"/>
  <c r="M98" i="3"/>
  <c r="M87" i="3" s="1"/>
  <c r="L98" i="3"/>
  <c r="L87" i="3" s="1"/>
  <c r="G98" i="3"/>
  <c r="E98" i="3"/>
  <c r="O97" i="3"/>
  <c r="O86" i="3" s="1"/>
  <c r="N97" i="3"/>
  <c r="N86" i="3" s="1"/>
  <c r="N84" i="3" s="1"/>
  <c r="M97" i="3"/>
  <c r="M86" i="3" s="1"/>
  <c r="M84" i="3" s="1"/>
  <c r="L97" i="3"/>
  <c r="L86" i="3" s="1"/>
  <c r="G97" i="3"/>
  <c r="G86" i="3" s="1"/>
  <c r="G96" i="3" l="1"/>
  <c r="G87" i="3"/>
  <c r="F87" i="3" s="1"/>
  <c r="O84" i="3"/>
  <c r="F86" i="3"/>
  <c r="G84" i="3"/>
  <c r="F84" i="3" s="1"/>
  <c r="L84" i="3"/>
  <c r="F100" i="3"/>
  <c r="E96" i="3"/>
  <c r="F98" i="3"/>
  <c r="F99" i="3"/>
  <c r="O96" i="3"/>
  <c r="F97" i="3"/>
  <c r="M96" i="3"/>
  <c r="L96" i="3"/>
  <c r="N96" i="3"/>
  <c r="F96" i="3" l="1"/>
  <c r="F23" i="9" l="1"/>
  <c r="F22" i="9"/>
  <c r="F21" i="9"/>
  <c r="F20" i="9"/>
  <c r="F19" i="9"/>
  <c r="F17" i="9"/>
  <c r="F16" i="9"/>
  <c r="F15" i="9"/>
  <c r="F11" i="9" l="1"/>
  <c r="F12" i="9"/>
  <c r="F13" i="9"/>
  <c r="F14" i="9"/>
  <c r="N10" i="9"/>
  <c r="N29" i="9" s="1"/>
  <c r="N28" i="9"/>
  <c r="N8" i="9"/>
  <c r="N27" i="9" s="1"/>
  <c r="N7" i="9"/>
  <c r="N26" i="9" s="1"/>
  <c r="N6" i="9"/>
  <c r="N25" i="9" s="1"/>
  <c r="O10" i="9"/>
  <c r="O29" i="9" s="1"/>
  <c r="O36" i="9" s="1"/>
  <c r="O28" i="9"/>
  <c r="O8" i="9"/>
  <c r="O27" i="9" s="1"/>
  <c r="O7" i="9"/>
  <c r="O26" i="9" s="1"/>
  <c r="O6" i="9"/>
  <c r="O25" i="9" s="1"/>
  <c r="F77" i="3"/>
  <c r="F78" i="3"/>
  <c r="F79" i="3"/>
  <c r="F80" i="3"/>
  <c r="O76" i="3"/>
  <c r="O75" i="3"/>
  <c r="O111" i="3" s="1"/>
  <c r="O74" i="3"/>
  <c r="O73" i="3"/>
  <c r="N76" i="3"/>
  <c r="N75" i="3"/>
  <c r="N111" i="3" s="1"/>
  <c r="N74" i="3"/>
  <c r="N73" i="3"/>
  <c r="F42" i="3"/>
  <c r="F41" i="3"/>
  <c r="F40" i="3"/>
  <c r="F39" i="3"/>
  <c r="F45" i="3"/>
  <c r="F33" i="3"/>
  <c r="F35" i="3"/>
  <c r="F32" i="3"/>
  <c r="F24" i="3"/>
  <c r="F25" i="3"/>
  <c r="F26" i="3"/>
  <c r="F28" i="3"/>
  <c r="N23" i="3"/>
  <c r="N113" i="3" s="1"/>
  <c r="F17" i="2"/>
  <c r="F11" i="3"/>
  <c r="F12" i="3"/>
  <c r="F13" i="3"/>
  <c r="F14" i="3"/>
  <c r="F17" i="3"/>
  <c r="O10" i="3"/>
  <c r="O9" i="3"/>
  <c r="O8" i="3"/>
  <c r="O7" i="3"/>
  <c r="N10" i="3"/>
  <c r="N9" i="3"/>
  <c r="N8" i="3"/>
  <c r="N7" i="3"/>
  <c r="O24" i="9" l="1"/>
  <c r="N24" i="9"/>
  <c r="O6" i="3"/>
  <c r="N6" i="3"/>
  <c r="O108" i="3"/>
  <c r="O5" i="9"/>
  <c r="N5" i="9"/>
  <c r="N72" i="3"/>
  <c r="O72" i="3"/>
  <c r="N356" i="2"/>
  <c r="O356" i="2"/>
  <c r="N359" i="2"/>
  <c r="O359" i="2"/>
  <c r="F341" i="2"/>
  <c r="F340" i="2"/>
  <c r="F339" i="2"/>
  <c r="F338" i="2"/>
  <c r="F334" i="2"/>
  <c r="F333" i="2"/>
  <c r="F332" i="2"/>
  <c r="F331" i="2"/>
  <c r="F326" i="2"/>
  <c r="F327" i="2"/>
  <c r="O323" i="2"/>
  <c r="O322" i="2"/>
  <c r="O321" i="2"/>
  <c r="O320" i="2"/>
  <c r="O319" i="2" s="1"/>
  <c r="N323" i="2"/>
  <c r="N322" i="2"/>
  <c r="N321" i="2"/>
  <c r="N320" i="2"/>
  <c r="N319" i="2" s="1"/>
  <c r="F312" i="2"/>
  <c r="F313" i="2"/>
  <c r="F314" i="2"/>
  <c r="F315" i="2"/>
  <c r="O311" i="2"/>
  <c r="O310" i="2"/>
  <c r="O309" i="2"/>
  <c r="O308" i="2"/>
  <c r="O307" i="2" s="1"/>
  <c r="N311" i="2"/>
  <c r="N310" i="2"/>
  <c r="N309" i="2"/>
  <c r="N308" i="2"/>
  <c r="N307" i="2" s="1"/>
  <c r="F300" i="2"/>
  <c r="F301" i="2"/>
  <c r="F302" i="2"/>
  <c r="F303" i="2"/>
  <c r="F306" i="2"/>
  <c r="O299" i="2"/>
  <c r="O298" i="2"/>
  <c r="O297" i="2"/>
  <c r="O296" i="2"/>
  <c r="N299" i="2"/>
  <c r="N298" i="2"/>
  <c r="N297" i="2"/>
  <c r="N296" i="2"/>
  <c r="F291" i="2"/>
  <c r="F288" i="2"/>
  <c r="F281" i="2"/>
  <c r="F282" i="2"/>
  <c r="F283" i="2"/>
  <c r="F284" i="2"/>
  <c r="M277" i="2"/>
  <c r="N277" i="2"/>
  <c r="O277" i="2"/>
  <c r="M278" i="2"/>
  <c r="N278" i="2"/>
  <c r="O278" i="2"/>
  <c r="M279" i="2"/>
  <c r="N279" i="2"/>
  <c r="O279" i="2"/>
  <c r="M280" i="2"/>
  <c r="N280" i="2"/>
  <c r="O280" i="2"/>
  <c r="L280" i="2"/>
  <c r="L279" i="2"/>
  <c r="L278" i="2"/>
  <c r="L277" i="2"/>
  <c r="G280" i="2"/>
  <c r="G277" i="2"/>
  <c r="F294" i="2"/>
  <c r="F287" i="2"/>
  <c r="N295" i="2" l="1"/>
  <c r="N108" i="3"/>
  <c r="O295" i="2"/>
  <c r="F280" i="2"/>
  <c r="F277" i="2"/>
  <c r="O276" i="2" l="1"/>
  <c r="N276" i="2"/>
  <c r="F269" i="2"/>
  <c r="F272" i="2"/>
  <c r="O268" i="2"/>
  <c r="O267" i="2"/>
  <c r="O266" i="2"/>
  <c r="O265" i="2"/>
  <c r="O264" i="2" s="1"/>
  <c r="N268" i="2"/>
  <c r="N267" i="2"/>
  <c r="N266" i="2"/>
  <c r="N265" i="2"/>
  <c r="F236" i="2"/>
  <c r="F235" i="2"/>
  <c r="F234" i="2"/>
  <c r="F233" i="2"/>
  <c r="F226" i="2"/>
  <c r="F227" i="2"/>
  <c r="F228" i="2"/>
  <c r="F229" i="2"/>
  <c r="F205" i="2"/>
  <c r="F204" i="2"/>
  <c r="F203" i="2"/>
  <c r="F202" i="2"/>
  <c r="F191" i="2"/>
  <c r="F190" i="2"/>
  <c r="F189" i="2"/>
  <c r="F188" i="2"/>
  <c r="F184" i="2"/>
  <c r="F183" i="2"/>
  <c r="F177" i="2"/>
  <c r="F176" i="2"/>
  <c r="F175" i="2"/>
  <c r="F167" i="2"/>
  <c r="F169" i="2"/>
  <c r="F170" i="2"/>
  <c r="N350" i="2"/>
  <c r="O350" i="2"/>
  <c r="F123" i="2"/>
  <c r="F122" i="2"/>
  <c r="F121" i="2"/>
  <c r="F120" i="2"/>
  <c r="F116" i="2"/>
  <c r="F115" i="2"/>
  <c r="F114" i="2"/>
  <c r="F113" i="2"/>
  <c r="F109" i="2"/>
  <c r="F107" i="2"/>
  <c r="F106" i="2"/>
  <c r="F102" i="2"/>
  <c r="F101" i="2"/>
  <c r="F100" i="2"/>
  <c r="F99" i="2"/>
  <c r="F95" i="2"/>
  <c r="F93" i="2"/>
  <c r="F92" i="2"/>
  <c r="F88" i="2"/>
  <c r="F87" i="2"/>
  <c r="F85" i="2"/>
  <c r="F82" i="2"/>
  <c r="F78" i="2"/>
  <c r="F76" i="2"/>
  <c r="F75" i="2"/>
  <c r="F71" i="2"/>
  <c r="F69" i="2"/>
  <c r="F67" i="2"/>
  <c r="F66" i="2"/>
  <c r="F62" i="2"/>
  <c r="F61" i="2"/>
  <c r="F60" i="2"/>
  <c r="F59" i="2"/>
  <c r="F55" i="2"/>
  <c r="F54" i="2"/>
  <c r="F53" i="2"/>
  <c r="F52" i="2"/>
  <c r="F39" i="2"/>
  <c r="F41" i="2"/>
  <c r="F40" i="2"/>
  <c r="F38" i="2"/>
  <c r="F34" i="2"/>
  <c r="F33" i="2"/>
  <c r="F32" i="2"/>
  <c r="F31" i="2"/>
  <c r="F24" i="2"/>
  <c r="F25" i="2"/>
  <c r="F27" i="2"/>
  <c r="M349" i="2"/>
  <c r="N349" i="2"/>
  <c r="N34" i="9" s="1"/>
  <c r="O349" i="2"/>
  <c r="O34" i="9" s="1"/>
  <c r="M351" i="2"/>
  <c r="N351" i="2"/>
  <c r="O351" i="2"/>
  <c r="M352" i="2"/>
  <c r="N352" i="2"/>
  <c r="O352" i="2"/>
  <c r="G20" i="2"/>
  <c r="G349" i="2" s="1"/>
  <c r="G126" i="2"/>
  <c r="F126" i="2" s="1"/>
  <c r="O347" i="2" l="1"/>
  <c r="O361" i="2" s="1"/>
  <c r="N347" i="2"/>
  <c r="N32" i="9" s="1"/>
  <c r="N346" i="2"/>
  <c r="O348" i="2"/>
  <c r="N348" i="2"/>
  <c r="O37" i="9"/>
  <c r="O365" i="2"/>
  <c r="N37" i="9"/>
  <c r="N365" i="2"/>
  <c r="O346" i="2"/>
  <c r="O364" i="2"/>
  <c r="N36" i="9"/>
  <c r="N364" i="2"/>
  <c r="N264" i="2"/>
  <c r="F166" i="2"/>
  <c r="O221" i="2"/>
  <c r="N221" i="2"/>
  <c r="F165" i="2"/>
  <c r="F20" i="2"/>
  <c r="O162" i="2"/>
  <c r="N162" i="2"/>
  <c r="N345" i="2" l="1"/>
  <c r="N363" i="2"/>
  <c r="N35" i="9"/>
  <c r="N31" i="9"/>
  <c r="N360" i="2"/>
  <c r="O32" i="9"/>
  <c r="O35" i="9"/>
  <c r="N361" i="2"/>
  <c r="O363" i="2"/>
  <c r="N362" i="2"/>
  <c r="N33" i="9"/>
  <c r="O362" i="2"/>
  <c r="O33" i="9"/>
  <c r="O31" i="9"/>
  <c r="O360" i="2"/>
  <c r="O345" i="2"/>
  <c r="F26" i="2"/>
  <c r="F108" i="2"/>
  <c r="N30" i="9" l="1"/>
  <c r="N366" i="2"/>
  <c r="O366" i="2"/>
  <c r="O30" i="9"/>
  <c r="F182" i="2"/>
  <c r="F84" i="2" l="1"/>
  <c r="F325" i="2"/>
  <c r="F324" i="2"/>
  <c r="F181" i="2" l="1"/>
  <c r="G23" i="3"/>
  <c r="L23" i="3"/>
  <c r="M23" i="3"/>
  <c r="M113" i="3" s="1"/>
  <c r="F23" i="3" l="1"/>
  <c r="L74" i="3"/>
  <c r="M74" i="3"/>
  <c r="L75" i="3"/>
  <c r="M75" i="3"/>
  <c r="L76" i="3"/>
  <c r="M76" i="3"/>
  <c r="M73" i="3"/>
  <c r="L73" i="3"/>
  <c r="G74" i="3"/>
  <c r="F74" i="3" s="1"/>
  <c r="G75" i="3"/>
  <c r="G76" i="3"/>
  <c r="F76" i="3" s="1"/>
  <c r="G73" i="3"/>
  <c r="F20" i="3"/>
  <c r="F19" i="3"/>
  <c r="F75" i="3" l="1"/>
  <c r="G111" i="3"/>
  <c r="F73" i="3"/>
  <c r="G70" i="2"/>
  <c r="L321" i="2" l="1"/>
  <c r="M321" i="2"/>
  <c r="L322" i="2"/>
  <c r="M322" i="2"/>
  <c r="L323" i="2"/>
  <c r="M323" i="2"/>
  <c r="M320" i="2"/>
  <c r="L320" i="2"/>
  <c r="L346" i="2" s="1"/>
  <c r="G320" i="2"/>
  <c r="F320" i="2" s="1"/>
  <c r="F344" i="2" l="1"/>
  <c r="F318" i="2"/>
  <c r="R346" i="2" l="1"/>
  <c r="F119" i="2"/>
  <c r="F330" i="2" l="1"/>
  <c r="G309" i="2"/>
  <c r="G310" i="2"/>
  <c r="G348" i="2" s="1"/>
  <c r="G311" i="2"/>
  <c r="G308" i="2"/>
  <c r="M311" i="2"/>
  <c r="L311" i="2"/>
  <c r="M310" i="2"/>
  <c r="L310" i="2"/>
  <c r="M309" i="2"/>
  <c r="L309" i="2"/>
  <c r="L347" i="2" s="1"/>
  <c r="M308" i="2"/>
  <c r="L308" i="2"/>
  <c r="E309" i="2"/>
  <c r="E308" i="2"/>
  <c r="F248" i="2"/>
  <c r="F247" i="2"/>
  <c r="F246" i="2"/>
  <c r="F245" i="2"/>
  <c r="F308" i="2" l="1"/>
  <c r="G346" i="2"/>
  <c r="F309" i="2"/>
  <c r="F311" i="2"/>
  <c r="R347" i="2"/>
  <c r="F310" i="2"/>
  <c r="G307" i="2"/>
  <c r="L307" i="2"/>
  <c r="M307" i="2"/>
  <c r="F307" i="2" l="1"/>
  <c r="L86" i="2"/>
  <c r="G86" i="2"/>
  <c r="G21" i="2" s="1"/>
  <c r="G350" i="2" s="1"/>
  <c r="F86" i="2" l="1"/>
  <c r="M21" i="3" l="1"/>
  <c r="M111" i="3" s="1"/>
  <c r="L21" i="3"/>
  <c r="L111" i="3" s="1"/>
  <c r="F94" i="2"/>
  <c r="F77" i="2"/>
  <c r="F21" i="3" l="1"/>
  <c r="F34" i="3"/>
  <c r="L19" i="2"/>
  <c r="L348" i="2" s="1"/>
  <c r="M19" i="2"/>
  <c r="G323" i="2"/>
  <c r="F323" i="2" s="1"/>
  <c r="G322" i="2"/>
  <c r="F322" i="2" s="1"/>
  <c r="E322" i="2"/>
  <c r="E321" i="2"/>
  <c r="E320" i="2"/>
  <c r="F68" i="2" l="1"/>
  <c r="E319" i="2"/>
  <c r="L319" i="2"/>
  <c r="M319" i="2"/>
  <c r="G321" i="2"/>
  <c r="G319" i="2" l="1"/>
  <c r="F319" i="2" s="1"/>
  <c r="F321" i="2"/>
  <c r="F19" i="2"/>
  <c r="Q346" i="2" l="1"/>
  <c r="G271" i="2"/>
  <c r="F271" i="2" s="1"/>
  <c r="G270" i="2"/>
  <c r="F270" i="2" s="1"/>
  <c r="G290" i="2"/>
  <c r="G289" i="2"/>
  <c r="G278" i="2" l="1"/>
  <c r="F278" i="2" s="1"/>
  <c r="F289" i="2"/>
  <c r="G279" i="2"/>
  <c r="F279" i="2" s="1"/>
  <c r="F290" i="2"/>
  <c r="G266" i="2"/>
  <c r="G267" i="2"/>
  <c r="G6" i="9"/>
  <c r="G7" i="9"/>
  <c r="G8" i="9"/>
  <c r="G10" i="9"/>
  <c r="Q347" i="2" l="1"/>
  <c r="F223" i="2" l="1"/>
  <c r="L18" i="9" l="1"/>
  <c r="L9" i="9" s="1"/>
  <c r="M18" i="9"/>
  <c r="M168" i="2" l="1"/>
  <c r="L168" i="2"/>
  <c r="F168" i="2" l="1"/>
  <c r="M276" i="2"/>
  <c r="L276" i="2"/>
  <c r="F164" i="2" l="1"/>
  <c r="G18" i="9"/>
  <c r="F18" i="9" s="1"/>
  <c r="G9" i="9" l="1"/>
  <c r="G5" i="9" l="1"/>
  <c r="G83" i="2"/>
  <c r="G347" i="2" s="1"/>
  <c r="F18" i="2" l="1"/>
  <c r="F83" i="2"/>
  <c r="G16" i="2" l="1"/>
  <c r="M244" i="2"/>
  <c r="L244" i="2"/>
  <c r="G244" i="2"/>
  <c r="M243" i="2"/>
  <c r="L243" i="2"/>
  <c r="E243" i="2"/>
  <c r="E240" i="2" s="1"/>
  <c r="M242" i="2"/>
  <c r="L242" i="2"/>
  <c r="G242" i="2"/>
  <c r="M241" i="2"/>
  <c r="L241" i="2"/>
  <c r="G241" i="2"/>
  <c r="F244" i="2" l="1"/>
  <c r="F242" i="2"/>
  <c r="F241" i="2"/>
  <c r="M240" i="2"/>
  <c r="L240" i="2"/>
  <c r="G243" i="2"/>
  <c r="F243" i="2" l="1"/>
  <c r="G240" i="2"/>
  <c r="F240" i="2" s="1"/>
  <c r="L352" i="2" l="1"/>
  <c r="G23" i="2"/>
  <c r="F23" i="2" s="1"/>
  <c r="G352" i="2" l="1"/>
  <c r="F352" i="2" s="1"/>
  <c r="F358" i="2"/>
  <c r="L49" i="9" l="1"/>
  <c r="M49" i="9"/>
  <c r="L50" i="9"/>
  <c r="M50" i="9"/>
  <c r="L46" i="9"/>
  <c r="M46" i="9"/>
  <c r="M47" i="9" l="1"/>
  <c r="L47" i="9"/>
  <c r="G365" i="2" l="1"/>
  <c r="L37" i="9" l="1"/>
  <c r="L57" i="9" s="1"/>
  <c r="M37" i="9"/>
  <c r="M57" i="9" s="1"/>
  <c r="G29" i="9"/>
  <c r="M9" i="9"/>
  <c r="M28" i="9" s="1"/>
  <c r="G25" i="9"/>
  <c r="L6" i="9"/>
  <c r="M6" i="9"/>
  <c r="M25" i="9" s="1"/>
  <c r="L7" i="9"/>
  <c r="M7" i="9"/>
  <c r="M26" i="9" s="1"/>
  <c r="L8" i="9"/>
  <c r="M8" i="9"/>
  <c r="M27" i="9" s="1"/>
  <c r="M10" i="9"/>
  <c r="G27" i="9"/>
  <c r="G26" i="9"/>
  <c r="L25" i="9" l="1"/>
  <c r="F6" i="9"/>
  <c r="L26" i="9"/>
  <c r="F26" i="9" s="1"/>
  <c r="F7" i="9"/>
  <c r="F25" i="9"/>
  <c r="L27" i="9"/>
  <c r="F8" i="9"/>
  <c r="F27" i="9"/>
  <c r="L28" i="9"/>
  <c r="F9" i="9"/>
  <c r="L29" i="9"/>
  <c r="F29" i="9" s="1"/>
  <c r="F10" i="9"/>
  <c r="M29" i="9"/>
  <c r="M24" i="9"/>
  <c r="L5" i="9"/>
  <c r="M5" i="9"/>
  <c r="L24" i="9" l="1"/>
  <c r="F5" i="9"/>
  <c r="G28" i="9"/>
  <c r="F28" i="9" s="1"/>
  <c r="M72" i="3"/>
  <c r="L72" i="3"/>
  <c r="G72" i="3"/>
  <c r="F72" i="3" l="1"/>
  <c r="G24" i="9"/>
  <c r="F24" i="9" s="1"/>
  <c r="L113" i="3"/>
  <c r="G113" i="3" l="1"/>
  <c r="F113" i="3" s="1"/>
  <c r="M123" i="3"/>
  <c r="M122" i="3" s="1"/>
  <c r="L123" i="3"/>
  <c r="L122" i="3" s="1"/>
  <c r="G123" i="3" l="1"/>
  <c r="G122" i="3" s="1"/>
  <c r="L27" i="3"/>
  <c r="M27" i="3"/>
  <c r="M22" i="3" s="1"/>
  <c r="M112" i="3" s="1"/>
  <c r="G27" i="3"/>
  <c r="G22" i="3" s="1"/>
  <c r="G112" i="3" s="1"/>
  <c r="L7" i="3"/>
  <c r="M7" i="3"/>
  <c r="L8" i="3"/>
  <c r="M8" i="3"/>
  <c r="L9" i="3"/>
  <c r="M9" i="3"/>
  <c r="L10" i="3"/>
  <c r="M10" i="3"/>
  <c r="G10" i="3"/>
  <c r="G9" i="3"/>
  <c r="G8" i="3"/>
  <c r="G7" i="3"/>
  <c r="F110" i="3" l="1"/>
  <c r="F109" i="3"/>
  <c r="F111" i="3"/>
  <c r="F112" i="3"/>
  <c r="F27" i="3"/>
  <c r="F9" i="3"/>
  <c r="G119" i="3"/>
  <c r="F7" i="3"/>
  <c r="F8" i="3"/>
  <c r="F10" i="3"/>
  <c r="L18" i="3"/>
  <c r="M18" i="3"/>
  <c r="L119" i="3"/>
  <c r="L121" i="3"/>
  <c r="M121" i="3"/>
  <c r="M120" i="3"/>
  <c r="F22" i="3" l="1"/>
  <c r="G121" i="3"/>
  <c r="G18" i="3"/>
  <c r="F18" i="3" s="1"/>
  <c r="L108" i="3"/>
  <c r="M108" i="3"/>
  <c r="G120" i="3"/>
  <c r="L120" i="3"/>
  <c r="L124" i="3" s="1"/>
  <c r="M119" i="3"/>
  <c r="M124" i="3" s="1"/>
  <c r="G108" i="3"/>
  <c r="L296" i="2"/>
  <c r="M296" i="2"/>
  <c r="L297" i="2"/>
  <c r="M297" i="2"/>
  <c r="L298" i="2"/>
  <c r="M298" i="2"/>
  <c r="L299" i="2"/>
  <c r="M299" i="2"/>
  <c r="G299" i="2"/>
  <c r="G298" i="2"/>
  <c r="G297" i="2"/>
  <c r="G296" i="2"/>
  <c r="E298" i="2"/>
  <c r="E295" i="2" s="1"/>
  <c r="F108" i="3" l="1"/>
  <c r="F296" i="2"/>
  <c r="F298" i="2"/>
  <c r="F297" i="2"/>
  <c r="F299" i="2"/>
  <c r="G124" i="3"/>
  <c r="G276" i="2"/>
  <c r="F276" i="2" s="1"/>
  <c r="G295" i="2"/>
  <c r="L295" i="2"/>
  <c r="M295" i="2"/>
  <c r="F295" i="2" l="1"/>
  <c r="L265" i="2"/>
  <c r="M265" i="2"/>
  <c r="L266" i="2"/>
  <c r="M266" i="2"/>
  <c r="M347" i="2" s="1"/>
  <c r="L267" i="2"/>
  <c r="M267" i="2"/>
  <c r="L268" i="2"/>
  <c r="M268" i="2"/>
  <c r="G268" i="2"/>
  <c r="F268" i="2" s="1"/>
  <c r="G265" i="2"/>
  <c r="E267" i="2"/>
  <c r="E264" i="2" s="1"/>
  <c r="L174" i="2"/>
  <c r="L349" i="2"/>
  <c r="L351" i="2"/>
  <c r="L36" i="9" s="1"/>
  <c r="M36" i="9"/>
  <c r="F347" i="2" l="1"/>
  <c r="F225" i="2"/>
  <c r="M348" i="2"/>
  <c r="F349" i="2"/>
  <c r="M346" i="2"/>
  <c r="M31" i="9" s="1"/>
  <c r="F267" i="2"/>
  <c r="F224" i="2"/>
  <c r="F174" i="2"/>
  <c r="F266" i="2"/>
  <c r="F222" i="2"/>
  <c r="F265" i="2"/>
  <c r="M34" i="9"/>
  <c r="M32" i="9"/>
  <c r="M53" i="9" s="1"/>
  <c r="L34" i="9"/>
  <c r="M56" i="9"/>
  <c r="M55" i="9" s="1"/>
  <c r="M35" i="9"/>
  <c r="L56" i="9"/>
  <c r="L55" i="9" s="1"/>
  <c r="L35" i="9"/>
  <c r="G34" i="9"/>
  <c r="G264" i="2"/>
  <c r="F264" i="2" s="1"/>
  <c r="G221" i="2"/>
  <c r="M221" i="2"/>
  <c r="M162" i="2"/>
  <c r="L221" i="2"/>
  <c r="M264" i="2"/>
  <c r="L264" i="2"/>
  <c r="G162" i="2"/>
  <c r="L70" i="2"/>
  <c r="L21" i="2" s="1"/>
  <c r="L16" i="2" s="1"/>
  <c r="M70" i="2"/>
  <c r="E67" i="2"/>
  <c r="M21" i="2" l="1"/>
  <c r="M16" i="2" s="1"/>
  <c r="F163" i="2"/>
  <c r="L31" i="9"/>
  <c r="F348" i="2"/>
  <c r="F221" i="2"/>
  <c r="F34" i="9"/>
  <c r="L350" i="2"/>
  <c r="F70" i="2"/>
  <c r="Q348" i="2"/>
  <c r="M52" i="9"/>
  <c r="G33" i="9"/>
  <c r="G32" i="9"/>
  <c r="M350" i="2" l="1"/>
  <c r="F350" i="2" s="1"/>
  <c r="F346" i="2"/>
  <c r="F21" i="2"/>
  <c r="F16" i="2" s="1"/>
  <c r="L52" i="9"/>
  <c r="M33" i="9"/>
  <c r="M54" i="9" l="1"/>
  <c r="M30" i="9"/>
  <c r="M345" i="2"/>
  <c r="G118" i="3" l="1"/>
  <c r="G359" i="2"/>
  <c r="G356" i="2" l="1"/>
  <c r="E29" i="9" l="1"/>
  <c r="E279" i="2" l="1"/>
  <c r="E278" i="2"/>
  <c r="E276" i="2" l="1"/>
  <c r="E26" i="9" l="1"/>
  <c r="L33" i="9" l="1"/>
  <c r="L32" i="9"/>
  <c r="F32" i="9" s="1"/>
  <c r="L162" i="2"/>
  <c r="F162" i="2" s="1"/>
  <c r="L54" i="9" l="1"/>
  <c r="F33" i="9"/>
  <c r="L345" i="2"/>
  <c r="L30" i="9"/>
  <c r="L53" i="9"/>
  <c r="E165" i="2" l="1"/>
  <c r="E164" i="2"/>
  <c r="E163" i="2" l="1"/>
  <c r="E349" i="2" l="1"/>
  <c r="E75" i="3" l="1"/>
  <c r="E21" i="3"/>
  <c r="E162" i="2" l="1"/>
  <c r="E18" i="2"/>
  <c r="E17" i="2"/>
  <c r="E20" i="2" l="1"/>
  <c r="E74" i="3" l="1"/>
  <c r="E72" i="3" s="1"/>
  <c r="E109" i="3" l="1"/>
  <c r="E119" i="3" s="1"/>
  <c r="F116" i="3" l="1"/>
  <c r="L118" i="3" l="1"/>
  <c r="M118" i="3"/>
  <c r="E118" i="3"/>
  <c r="M359" i="2"/>
  <c r="L359" i="2"/>
  <c r="E359" i="2"/>
  <c r="E310" i="2" s="1"/>
  <c r="E307" i="2" s="1"/>
  <c r="F357" i="2"/>
  <c r="E355" i="2"/>
  <c r="E354" i="2"/>
  <c r="F359" i="2" l="1"/>
  <c r="L48" i="9"/>
  <c r="F118" i="3"/>
  <c r="F117" i="3"/>
  <c r="M356" i="2"/>
  <c r="E356" i="2"/>
  <c r="F354" i="2"/>
  <c r="F355" i="2"/>
  <c r="L356" i="2"/>
  <c r="M48" i="9"/>
  <c r="M51" i="9"/>
  <c r="L51" i="9"/>
  <c r="L61" i="9" l="1"/>
  <c r="M61" i="9"/>
  <c r="F356" i="2"/>
  <c r="E84" i="2" l="1"/>
  <c r="E19" i="2" s="1"/>
  <c r="E224" i="2" l="1"/>
  <c r="G22" i="2"/>
  <c r="F22" i="2" s="1"/>
  <c r="E23" i="2"/>
  <c r="E22" i="2"/>
  <c r="Q29" i="9"/>
  <c r="G351" i="2" l="1"/>
  <c r="F351" i="2" s="1"/>
  <c r="G37" i="9"/>
  <c r="F37" i="9" s="1"/>
  <c r="E221" i="2"/>
  <c r="E34" i="9"/>
  <c r="G36" i="9" l="1"/>
  <c r="F36" i="9" s="1"/>
  <c r="G364" i="2"/>
  <c r="G363" i="2" s="1"/>
  <c r="Q31" i="9"/>
  <c r="G35" i="9" l="1"/>
  <c r="F35" i="9" s="1"/>
  <c r="E23" i="3"/>
  <c r="E113" i="3" s="1"/>
  <c r="L365" i="2"/>
  <c r="E346" i="2"/>
  <c r="M365" i="2"/>
  <c r="E16" i="2"/>
  <c r="F365" i="2" l="1"/>
  <c r="E123" i="3"/>
  <c r="F122" i="3"/>
  <c r="M364" i="2"/>
  <c r="M363" i="2" s="1"/>
  <c r="L364" i="2"/>
  <c r="L363" i="2" s="1"/>
  <c r="F119" i="3"/>
  <c r="M360" i="2"/>
  <c r="L360" i="2"/>
  <c r="E360" i="2"/>
  <c r="E348" i="2"/>
  <c r="E362" i="2" s="1"/>
  <c r="E18" i="3"/>
  <c r="F364" i="2" l="1"/>
  <c r="F363" i="2"/>
  <c r="F123" i="3"/>
  <c r="E8" i="9" l="1"/>
  <c r="E5" i="9" s="1"/>
  <c r="E27" i="9" l="1"/>
  <c r="E24" i="9" s="1"/>
  <c r="S22" i="9" l="1"/>
  <c r="Q17" i="9"/>
  <c r="S17" i="9" s="1"/>
  <c r="Q13" i="9"/>
  <c r="S13" i="9" s="1"/>
  <c r="E31" i="9" l="1"/>
  <c r="E110" i="3"/>
  <c r="E9" i="3"/>
  <c r="E111" i="3" s="1"/>
  <c r="E120" i="3" l="1"/>
  <c r="G362" i="2"/>
  <c r="G361" i="2"/>
  <c r="L362" i="2"/>
  <c r="M361" i="2"/>
  <c r="L361" i="2"/>
  <c r="E108" i="3"/>
  <c r="E121" i="3"/>
  <c r="E124" i="3" s="1"/>
  <c r="Q33" i="9"/>
  <c r="L366" i="2" l="1"/>
  <c r="F361" i="2"/>
  <c r="M362" i="2"/>
  <c r="M366" i="2" s="1"/>
  <c r="F120" i="3"/>
  <c r="F362" i="2" l="1"/>
  <c r="E347" i="2"/>
  <c r="E361" i="2" l="1"/>
  <c r="Q32" i="9"/>
  <c r="E6" i="3" l="1"/>
  <c r="L6" i="3" l="1"/>
  <c r="M6" i="3"/>
  <c r="G6" i="3"/>
  <c r="F6" i="3" s="1"/>
  <c r="F121" i="3" l="1"/>
  <c r="F124" i="3" l="1"/>
  <c r="E33" i="9"/>
  <c r="L58" i="9" l="1"/>
  <c r="M58" i="9"/>
  <c r="E32" i="9" l="1"/>
  <c r="E352" i="2"/>
  <c r="E365" i="2" s="1"/>
  <c r="E351" i="2" l="1"/>
  <c r="E345" i="2" l="1"/>
  <c r="E364" i="2"/>
  <c r="E37" i="9" l="1"/>
  <c r="E36" i="9" l="1"/>
  <c r="E30" i="9" l="1"/>
  <c r="E366" i="2" l="1"/>
  <c r="G31" i="9" l="1"/>
  <c r="F31" i="9" s="1"/>
  <c r="G345" i="2"/>
  <c r="F345" i="2" s="1"/>
  <c r="G360" i="2"/>
  <c r="Q36" i="9" l="1"/>
  <c r="Q37" i="9"/>
  <c r="F360" i="2"/>
  <c r="G366" i="2"/>
  <c r="F366" i="2" s="1"/>
  <c r="G30" i="9"/>
  <c r="F30" i="9" s="1"/>
</calcChain>
</file>

<file path=xl/sharedStrings.xml><?xml version="1.0" encoding="utf-8"?>
<sst xmlns="http://schemas.openxmlformats.org/spreadsheetml/2006/main" count="1422" uniqueCount="252">
  <si>
    <t>№ п/п</t>
  </si>
  <si>
    <t>Средства бюджета Московской области</t>
  </si>
  <si>
    <t>Итого:</t>
  </si>
  <si>
    <t>Управление образования</t>
  </si>
  <si>
    <t>№ п.п</t>
  </si>
  <si>
    <t>Мероприятия по реализации Программы</t>
  </si>
  <si>
    <t>Источники финансирования</t>
  </si>
  <si>
    <t>Всего                       (тыс. руб.)</t>
  </si>
  <si>
    <t>3</t>
  </si>
  <si>
    <t>5</t>
  </si>
  <si>
    <t>7</t>
  </si>
  <si>
    <t>9</t>
  </si>
  <si>
    <t>10</t>
  </si>
  <si>
    <t>1</t>
  </si>
  <si>
    <t>11</t>
  </si>
  <si>
    <t>Объем финансирования по годам (тыс. рублей)</t>
  </si>
  <si>
    <t>Объем финансирования по годам (тыс. руб.)</t>
  </si>
  <si>
    <t>ВСЕГО по Муниципальной программе, в том числе</t>
  </si>
  <si>
    <t>Начальник Управления бухгалтерского учета и отчетности, главный бухгалтер</t>
  </si>
  <si>
    <t>Администрация средства бюджета Московской области</t>
  </si>
  <si>
    <t>Администрация всего</t>
  </si>
  <si>
    <t>Администрация средства бюджета Одинцовского района</t>
  </si>
  <si>
    <t>Управление (за разницей) средства бюджета Одинцовского района</t>
  </si>
  <si>
    <t>Управление (за разницей) средства Московской области</t>
  </si>
  <si>
    <t>Управление все расходы (за разницей)</t>
  </si>
  <si>
    <t>Управление все расходы</t>
  </si>
  <si>
    <t>1.1</t>
  </si>
  <si>
    <t>1.2</t>
  </si>
  <si>
    <t>1.3</t>
  </si>
  <si>
    <t>2.1</t>
  </si>
  <si>
    <t>2.2</t>
  </si>
  <si>
    <t>2.3</t>
  </si>
  <si>
    <t>2.4</t>
  </si>
  <si>
    <t>3.1</t>
  </si>
  <si>
    <t>6</t>
  </si>
  <si>
    <t>8</t>
  </si>
  <si>
    <t>4</t>
  </si>
  <si>
    <t>Средства федерального бюджета</t>
  </si>
  <si>
    <t>Стало</t>
  </si>
  <si>
    <t>Было</t>
  </si>
  <si>
    <t>Управление (за разницей) средства федерального бюджета</t>
  </si>
  <si>
    <t>Объем финансирования в 2019 году (тыс. руб.)</t>
  </si>
  <si>
    <t>Средства бюджета  Одинцовского городского округа</t>
  </si>
  <si>
    <t>Средства бюджета Одинцовского городского округа</t>
  </si>
  <si>
    <t>Срок исполнения мероприятия</t>
  </si>
  <si>
    <t>4.1</t>
  </si>
  <si>
    <t>5.1</t>
  </si>
  <si>
    <t>Срок исполнения меропиятия</t>
  </si>
  <si>
    <t>8.1</t>
  </si>
  <si>
    <t>Объем финансирования в 2019 году (тыс.руб.)</t>
  </si>
  <si>
    <t>1.5</t>
  </si>
  <si>
    <t>6.1</t>
  </si>
  <si>
    <t>7.1</t>
  </si>
  <si>
    <t>в том числе за счет средств родительской платы за присмотр и уход за детьми</t>
  </si>
  <si>
    <t>Управление образования, МКУ "Централизованная бухгалтерия", МКУ ХЭС</t>
  </si>
  <si>
    <t>ФКУ средства бюджета Одинцовского городского округа</t>
  </si>
  <si>
    <t>ФКУ средства бюджета Московской области</t>
  </si>
  <si>
    <t>ФКУ всего</t>
  </si>
  <si>
    <t xml:space="preserve">к постановлению Администрации Одинцовского </t>
  </si>
  <si>
    <t>городского округа Московской области</t>
  </si>
  <si>
    <t>2.5</t>
  </si>
  <si>
    <t>1.6</t>
  </si>
  <si>
    <t>1.7</t>
  </si>
  <si>
    <t>1.8</t>
  </si>
  <si>
    <t>1.9</t>
  </si>
  <si>
    <t>1.10</t>
  </si>
  <si>
    <t>2</t>
  </si>
  <si>
    <t>Основное мероприятие 01. "Финансовое обеспечение деятельности образовательных организаций"</t>
  </si>
  <si>
    <t>Основное мероприятие 01. "Создание условий для реализации полномочий органов местного самоуправления"</t>
  </si>
  <si>
    <t>1.11</t>
  </si>
  <si>
    <t>Основное мероприятие 08. Модернизация школьных систем образования в рамках государственной программы Российской Федерации "Развитие образования"</t>
  </si>
  <si>
    <t>2026 год</t>
  </si>
  <si>
    <t>2027 год</t>
  </si>
  <si>
    <t>2023-2027 годы</t>
  </si>
  <si>
    <t>Внебюджетные источники</t>
  </si>
  <si>
    <t>в том числе за счет доходов от предпринимательской и иной, приносящей доход деятельности</t>
  </si>
  <si>
    <t>в том числе за счет средств  родительской платы за присмотр и уход за детьми</t>
  </si>
  <si>
    <t>Управление образования, МКУ ХЭС</t>
  </si>
  <si>
    <t>1.15</t>
  </si>
  <si>
    <t>Основное мероприятие 02.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</si>
  <si>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Мероприятие 02.01.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</si>
  <si>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Управление образования, МАУ "Комбинат питания "Доброе Кафе"</t>
  </si>
  <si>
    <t>Основное мероприятие 04.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</si>
  <si>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</si>
  <si>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Основное мероприятие 07. "Проведение капитального ремонта объектов дошкольного образования, закупка оборудования"</t>
  </si>
  <si>
    <t>Основное мероприятие 01. "Реализация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детей"</t>
  </si>
  <si>
    <t>Основное мероприятие 04. "Обеспечение функционирования модели персонифицированного финансирования дополнительного образования детей"</t>
  </si>
  <si>
    <t>Основное мероприятие 09. "Обеспечение условий доступности для инвалидов объектов и предоставляемых услуг в сфере образования"</t>
  </si>
  <si>
    <t>Основное мероприятие 02. "Финансовое обеспечение деятельности организаций дополнительного образования"</t>
  </si>
  <si>
    <t>Управление образования, Финансово-казначесйское управление, руководители организаций, МКУ "Централизованная бухгалтерия"</t>
  </si>
  <si>
    <t>».</t>
  </si>
  <si>
    <t>Х</t>
  </si>
  <si>
    <t>Всего</t>
  </si>
  <si>
    <t>в том числе по кварталам:</t>
  </si>
  <si>
    <t>I</t>
  </si>
  <si>
    <t>II</t>
  </si>
  <si>
    <t>III</t>
  </si>
  <si>
    <t>IV</t>
  </si>
  <si>
    <t>2025</t>
  </si>
  <si>
    <t>2026</t>
  </si>
  <si>
    <t>2027</t>
  </si>
  <si>
    <t>Мероприятие 01.07.                                                                              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</si>
  <si>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Мероприятие 01.10.                                                                                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</si>
  <si>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Мероприятие 02.08.                                                                                    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</si>
  <si>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Мероприятие 01.17.                                                                                         Расходы на обеспечение деятельности (оказание услуг) муниципальных учреждений - дошкольные образовательные организации                                                                        </t>
  </si>
  <si>
    <t>Мероприятие 01.19.                                                                              Профессиональная физическая охрана муниципальных учреждений дошкольного образования</t>
  </si>
  <si>
    <t>Мероприятие 02.13.                                                                                                 Создание и содержание дополнительных мест для детей в возрасте от 1,5 до 7 лет в организациях, осуществляющих присмотр и уход за детьми</t>
  </si>
  <si>
    <t>Мероприятия подпрограммы</t>
  </si>
  <si>
    <t>Мероприятие 01.01.                                                                                                    Стипендии в области образования, культуры и искусства (юные дарования, одаренные дети)</t>
  </si>
  <si>
    <t>Мероприятие 02.01.                                                                                                    Расходы на обеспечение деятельности (оказание услуг) муниципальных учреждений - организации дополнительного образования</t>
  </si>
  <si>
    <t>Мероприятие 02.03.                                                                                   Профессиональная физическая охрана муниципальных учреждений дополнительного образования</t>
  </si>
  <si>
    <t>Подпрограмма 2 "Дополнительное образование, воспитание и психолого-социальное сопровождение детей"</t>
  </si>
  <si>
    <t>Подпрограмма 1 "Общее образование"</t>
  </si>
  <si>
    <t>Подпрограмма 4 "Обеспечивающая подпрограмма"</t>
  </si>
  <si>
    <t>Мероприятие 01.03.                                                                                   Мероприятия в сфере образования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</si>
  <si>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</t>
  </si>
  <si>
    <t>Обеспечено финансирование муниципальных организаций - дошкольные образовательные организации, шт.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</si>
  <si>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детьми, место</t>
  </si>
  <si>
    <t>Произведены выплаты в области образования, культуры и искусства (юные дарования, одаренные дети), человек</t>
  </si>
  <si>
    <t>Обеспечено финансирование муниципальных организаций дополнительного образования, шт.</t>
  </si>
  <si>
    <t>Обеспечены пункты проведения итоговой аттестации и проведена государственная итоговая аттестация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экзамена, %</t>
  </si>
  <si>
    <t>Итого Подпрограмма 1 "Общее образование", в том числе:</t>
  </si>
  <si>
    <t>Итого Подпрограмма 2 "Дополнительное образование, воспитание и психолого-социальное сопровождение детей", в том числе:</t>
  </si>
  <si>
    <t xml:space="preserve"> Итого Подпрограмма 4 "Обеспечивающая подпрограмма", в том числе:</t>
  </si>
  <si>
    <t>Основное мероприятие 06. "Предоставление добровольных имущественных взносов на обеспечение деятельности общеобразовательных организаций"</t>
  </si>
  <si>
    <t>Мероприятие 06.01.
Предоставление добровольных имущественных взносов на обеспечение деятельности общеобразовательных организаций</t>
  </si>
  <si>
    <t>Количество общеобразовательных организаций, которым предоставлен добровольный имущественный взнос на обеспечение деятельности общеобразовательных организаций, шт.</t>
  </si>
  <si>
    <t>1.16</t>
  </si>
  <si>
    <t xml:space="preserve"> </t>
  </si>
  <si>
    <t>Мероприятие 04.02.                                                                                                        Внедрение и обеспечение функционирования модели персонифицированного финансирования дополнительного образования детей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</si>
  <si>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</si>
  <si>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Мероприятие 01.21.                                                                                                 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 </t>
  </si>
  <si>
    <t>_______________</t>
  </si>
  <si>
    <t>Мероприятие 01.27.                                                                                                               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</si>
  <si>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Мероприятие 01.29.                                                                                                                 Организация питания обучающихся в муниципальных общеобразовательных организациях в Московской области</t>
  </si>
  <si>
    <t>Мероприятие 01.30.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</si>
  <si>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Мероприятие Ю6.02.                                                                             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</si>
  <si>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Мероприятие Ю6.04. 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</si>
  <si>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Мероприятие 01.08.                                                                                         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                                                                                                                            </t>
  </si>
  <si>
    <t>Основное мероприятие Ю6. Федеральный проект "Педагоги и наставники"</t>
  </si>
  <si>
    <t>Ответственный за выполнение мероприятия программы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</si>
  <si>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пособием, %</t>
  </si>
  <si>
    <t>Основное мероприятие Ю4: 
Все лучшее детям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</si>
  <si>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</si>
  <si>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Управление образования, МКУ "Централизованная бухгалтерия"</t>
  </si>
  <si>
    <t>Мероприятие 01.01.                                                                                         Обеспечение деятельности муниципальных органов - учреждения в сфере образования</t>
  </si>
  <si>
    <t xml:space="preserve">Мероприятие 01.11.                                                                                          Выплата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                                                                                                      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</si>
  <si>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объединениями, ед.</t>
  </si>
  <si>
    <r>
      <t xml:space="preserve">Обеспечены выплаты денежного вознаграждения за классное руководство, предоставляемые педагогическим работникам </t>
    </r>
    <r>
      <rPr>
        <sz val="14"/>
        <rFont val="Times New Roman"/>
        <family val="1"/>
      </rPr>
      <t>муниципальных</t>
    </r>
    <r>
      <rPr>
        <sz val="14"/>
        <rFont val="Times New Roman"/>
        <family val="1"/>
        <charset val="204"/>
      </rPr>
      <t xml:space="preserve"> образовательных организаций, ежемесячно, ед.</t>
    </r>
  </si>
  <si>
    <t>Мероприятие 01.31. 
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</si>
  <si>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</t>
  </si>
  <si>
    <t>Обеспечена положительная динамика образовательных результатов обучающихся в условиях интеграции образовательного процесса в образовательных комплексах, шт.</t>
  </si>
  <si>
    <t>И.В. Шушин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</si>
  <si>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%</t>
  </si>
  <si>
    <t>ПЕРЕЧЕНЬ МЕРОПРИЯТИЙ МУНИЦИПАЛЬНОЙ ПРОГРАММЫ ОДИНЦОВСКОГО ГОРОДСКОГО ОКРУГА                                                                                                                                                                                                                                                                                                                         МОСКОВСКОЙ ОБЛАСТИ "ОБРАЗОВАНИЕ" НА 2026-2030 ГОДЫ</t>
  </si>
  <si>
    <t>2028 год</t>
  </si>
  <si>
    <t>2029 год</t>
  </si>
  <si>
    <t>2030 год</t>
  </si>
  <si>
    <t>2026-2030 годы</t>
  </si>
  <si>
    <t>2028</t>
  </si>
  <si>
    <t>2029</t>
  </si>
  <si>
    <t>2030</t>
  </si>
  <si>
    <t>1.12</t>
  </si>
  <si>
    <t>1.13</t>
  </si>
  <si>
    <t xml:space="preserve">Мероприятие 07.03. 
Приобретение (выкуп) нежилых помещений и земельного участка под размещение дошкольных групп для детей в возрасте от 2 месяцев до 7 лет за счет средств местного бюджета  </t>
  </si>
  <si>
    <t>Мероприятие 08.06. 
Обеспечение повышения квалификации/профессиональной переподготовки учителей, осуществляющих учебный процесс в объектах капитального ремонта, сверх минимальных требований, установленных законодательством, и (или) обучения управленческих команд, состоящих из представителей администраций и педагогических работников объектов капитального ремонта</t>
  </si>
  <si>
    <t>Мероприятие 08.07. 
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</si>
  <si>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 xml:space="preserve"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
</t>
  </si>
  <si>
    <t>Н.А. Стародубова</t>
  </si>
  <si>
    <t>1.17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</si>
  <si>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ремонта, человек</t>
  </si>
  <si>
    <t>Мероприятие 01.02.                                                                                         Обеспечение подвоза обучающихся к месту обучения в муниципальные общеобразовательные организации в Московской области, в том числе с наличием интерната, за счет средств местного бюджета</t>
  </si>
  <si>
    <t>Мероприятие 01.34.                                                                                        Проведение текущего ремонта общеобразовательных организаций</t>
  </si>
  <si>
    <t>Мероприятие 01.35.                                                                                        Укрепление материально-технической базы и содержание имущества дошкольных образовательных организаций</t>
  </si>
  <si>
    <t>Количество дошкольных образовательных организаций в которых проведены мероприятия по укреплению материально-технической базы и содержания имущества, шт.</t>
  </si>
  <si>
    <t>Количество общеобразовательных организаций, в которых проведен текущий ремонт, шт.</t>
  </si>
  <si>
    <t xml:space="preserve">Мероприятие 01.36.                                                                                        Укрепление материально-технической базы, и содержание имущества общеобразовательных организаций </t>
  </si>
  <si>
    <t>Мероприятие 01.37.                                                                                        Финансовое обеспечение расходов на осуществление деятельности организаций, выполняющих функции методического сопровождения образовательных учреждений</t>
  </si>
  <si>
    <t xml:space="preserve">Мероприятие 01.09.                                                                                          Проведение текущего ремонта учреждений дошкольного образования                                                                                                                        </t>
  </si>
  <si>
    <t>Доля муниципальных дошкольных образовательных учреждений обеспеченных профессиональной физической охраной, в общем количестве муниципальных дошкольных образовательных учреждений, %</t>
  </si>
  <si>
    <t>Доля муниципальных учреждений образования обеспеченных профессиональной физической охраной, в общем количестве муниципальных учреждений образования, %</t>
  </si>
  <si>
    <t>Доля обучающихся в муниципальных общеобразовательных организациях обеспеченных питанием, в общем количестве обучающихся муниципальных общеобразовательных организаций, %</t>
  </si>
  <si>
    <t>1.4</t>
  </si>
  <si>
    <t>1.14</t>
  </si>
  <si>
    <t>1.18</t>
  </si>
  <si>
    <t>Мероприятие 02.04.                                                                                     Приобретение автобусов для подвоза обучающихся в муниципальные общеобразовательные организации, расположенные в сельских населенных пунктах</t>
  </si>
  <si>
    <t>Мероприятие 02.19.                                                                                                 Оснащение средствами обучения и воспитания муниципальных общеобразовательных организаций, здания которых построены за счет внебюджетных источников финансирования</t>
  </si>
  <si>
    <t>Оснащены средствами обучения и воспитания муниципальные общеобразовательные организации, здания которых построены за счет внебюджетных источников финансирования, шт.</t>
  </si>
  <si>
    <t>Выплачена компенсация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человек</t>
  </si>
  <si>
    <t>Основное мероприятие 03. "Повышение степени пожарной безопасности"</t>
  </si>
  <si>
    <t>Мероприятие 03.01.
Выполнение работ по обеспечению пожарной безопасности в муниципальных образовательных организациях</t>
  </si>
  <si>
    <t>4.2</t>
  </si>
  <si>
    <t>Количество образовательных организаций которым представлен добровольный имущественный взнос на обеспечение деятельности, шт.</t>
  </si>
  <si>
    <t>Проведены работы в муниципальных общеобразовательных организациях для обеспечения пожарной безопасности, шт.</t>
  </si>
  <si>
    <t>7.2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</si>
  <si>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ремонта, шт.</t>
  </si>
  <si>
    <t xml:space="preserve">Мероприятие 09.04. 
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 за счет средств местного бюджета </t>
  </si>
  <si>
    <t>9.1</t>
  </si>
  <si>
    <t>10.1</t>
  </si>
  <si>
    <t>10.2</t>
  </si>
  <si>
    <t>10.3</t>
  </si>
  <si>
    <t>Управление образования, МКУ "Централизованная бухгалтерия", МАУ "Комбинат питания "Доброе Кафе"</t>
  </si>
  <si>
    <t>Управление образования, МКУ "Централизованная бухгалтерия", МАОУ "ОЦЭВ"</t>
  </si>
  <si>
    <t>Мероприятие 02.08.                                                                                             Проведение текущего ремонта организаций дополнительного образования</t>
  </si>
  <si>
    <t>Мероприятие 02.09.                                                                                             Укрепление материально-технической базы и содержание имущества организаций дополнительного образования</t>
  </si>
  <si>
    <t xml:space="preserve">Количество образовательных организаций дополнительного образования в которых улучшена материально-техническая база, шт.            </t>
  </si>
  <si>
    <t>Основное мероприятие 05. "Повышение степени пожарной безопасности"</t>
  </si>
  <si>
    <t>Мероприятие 05.01.                                                                                                        Выполнение работ по обеспечению пожарной безопасности в муниципальных организациях дополнительного образования</t>
  </si>
  <si>
    <t>Количество муниципальных организаций дополнительного образования в которых выполнены работы по обеспечению пожарной безопасности, шт.</t>
  </si>
  <si>
    <t>Основное мероприятие 50. "Мероприятия по повышению финансовой грамотности "</t>
  </si>
  <si>
    <t>Мероприятие 50.01.
Участие обучающихся общеобразовательных организаций во Всероссийских, межрегиональных, муниципальных мероприятиях по финансовой грамотности, в том числе в формате онлайн</t>
  </si>
  <si>
    <t>Общеобразовательные организации приняли участие в мероприятиях по финансовой грамотности, шт.</t>
  </si>
  <si>
    <t>Управление образования, МКУ "Централизованная бухгалтерия", МАУ "Комбинат питания "Доброе кафе"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</si>
  <si>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 %</t>
  </si>
  <si>
    <t>Доля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%</t>
  </si>
  <si>
    <t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 числе обратившихся, %</t>
  </si>
  <si>
    <t>Приобретены автобусы для доставки обучающихся в общеобразовательные организации, расположенные в сельских населенных пунктах, шт.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</si>
  <si>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шт.</t>
  </si>
  <si>
    <t xml:space="preserve">Количество приобретенных (выкупленных) нежилых помещений и земельных участков под размещение дошкольных групп для детей в возрасте от 2 месяцев до 7 лет, шт. </t>
  </si>
  <si>
    <t>Мероприятие 02.04.                                                                                             Мероприятия в сфере дополнительного образования</t>
  </si>
  <si>
    <t xml:space="preserve">Количество образовательных организаций дополнительного образования в которых проведен текущий ремонт, шт.                  </t>
  </si>
  <si>
    <t xml:space="preserve">Начальник Управления образования                                                                   </t>
  </si>
  <si>
    <t>Количество учреждений дошкольного образования, в которых проведен текущий ремонт, шт.</t>
  </si>
  <si>
    <t>Количество функционирующих организаций, занимающихся методическим обеспечением образовательного процесса, шт.</t>
  </si>
  <si>
    <t>Мероприятие 01.02.                                                                                         Обеспечение деятельности прочих учреждений образования (межшкольные учебные комбинаты, хозяйственные эксплуатационные конторы и др.)</t>
  </si>
  <si>
    <t>Количество общеобразовательных организаций в которых проведены мероприятия по укреплению материально-технической базы и содержания имущества, шт.</t>
  </si>
  <si>
    <t>Количество учреждений дополнительного образования, в которых обеспечено функционирование модели персонифицированного финансирования дополнительного образования детей, шт.</t>
  </si>
  <si>
    <t>Общеобразовательные организации оснащены средствами обучения и воспитания для реализации учебных предметов, ед.</t>
  </si>
  <si>
    <t>от «___» __________ 2026 № ______</t>
  </si>
  <si>
    <t xml:space="preserve"> «Приложение 1 к муниципальной программе </t>
  </si>
  <si>
    <t>1.19</t>
  </si>
  <si>
    <t>Доля муниципальных общеобразовательных организаций, обеспеченных услугами по предоставлению с использованием единой сети передачи данных доступа к информационным системам и к информационно-телекоммуникационной сети «Интернет», в общем количестве муниципальных общеобразовательных организаций в Московской области, нуждающихся в обеспечение данной услугой, %</t>
  </si>
  <si>
    <t>Мероприятие 01.39.                                                                                       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</si>
  <si>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2.6</t>
  </si>
  <si>
    <t>Мероприятие 02.14.
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</si>
  <si>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</si>
  <si>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>Основное мероприятие 03. 
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</t>
  </si>
  <si>
    <t>Мероприятие 03.05
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</si>
  <si>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области, человек</t>
  </si>
  <si>
    <t xml:space="preserve">Обеспечено финансирование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образования, шт. </t>
  </si>
  <si>
    <t>Мероприятие 01.23.                                                                                      Профессиональная физическая охрана муниципальных учреждений в сфере общеобразовательных организаций</t>
  </si>
  <si>
    <t>Количество муниципальных учреждений дополнительного образования, обеспеченных профессиональной физической охраной, шт.</t>
  </si>
  <si>
    <t xml:space="preserve">Количество проведенных мероприятий в сфере дополнительного образования, шт.                       </t>
  </si>
  <si>
    <t>1 квартал</t>
  </si>
  <si>
    <t>1 полугодие</t>
  </si>
  <si>
    <t>9 месяцев</t>
  </si>
  <si>
    <t>12 месяцев</t>
  </si>
  <si>
    <t>в том числе:</t>
  </si>
  <si>
    <t>Обеспечен подвоз обучающихся к месту учебы и обратно, %</t>
  </si>
  <si>
    <t xml:space="preserve">Мероприятие Ю4.01
Оснащение общеобразовательных организаций средствами обучения и воспитания для реализации учебных предметов </t>
  </si>
  <si>
    <t xml:space="preserve">Обеспечены бесплатным горячим питанием обучающиеся, получающие начальное общее образование в государственных и муниципальных образовательных организациях, человек
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</si>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</sst>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"/>
    <numFmt numFmtId="166" formatCode="0.000"/>
    <numFmt numFmtId="167" formatCode="#,##0.0000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imes New Roman"/>
      <family val="2"/>
    </font>
    <font>
      <sz val="14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name val="Arial Cyr"/>
      <charset val="204"/>
    </font>
    <font>
      <b/>
      <sz val="48"/>
      <name val="Times New Roman"/>
      <family val="1"/>
      <charset val="204"/>
    </font>
    <font>
      <sz val="14"/>
      <name val="Times New Roman"/>
      <family val="2"/>
    </font>
    <font>
      <b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4" fillId="0" borderId="0">
      <alignment vertical="center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</cellStyleXfs>
  <cellXfs count="429">
    <xf numFmtId="0" fontId="0" fillId="0" borderId="0" xfId="0"/>
    <xf numFmtId="0" fontId="6" fillId="0" borderId="0" xfId="0" applyFont="1"/>
    <xf numFmtId="0" fontId="7" fillId="2" borderId="0" xfId="7" applyNumberFormat="1" applyFont="1" applyFill="1" applyBorder="1" applyAlignment="1" applyProtection="1">
      <alignment vertical="top"/>
    </xf>
    <xf numFmtId="0" fontId="7" fillId="2" borderId="0" xfId="7" applyNumberFormat="1" applyFont="1" applyFill="1" applyBorder="1" applyAlignment="1" applyProtection="1">
      <alignment horizontal="center" vertical="top"/>
    </xf>
    <xf numFmtId="165" fontId="6" fillId="0" borderId="0" xfId="0" applyNumberFormat="1" applyFont="1"/>
    <xf numFmtId="0" fontId="6" fillId="4" borderId="0" xfId="0" applyFont="1" applyFill="1"/>
    <xf numFmtId="0" fontId="9" fillId="0" borderId="2" xfId="1" applyFont="1" applyFill="1" applyBorder="1"/>
    <xf numFmtId="0" fontId="10" fillId="0" borderId="0" xfId="0" applyFont="1"/>
    <xf numFmtId="165" fontId="6" fillId="0" borderId="0" xfId="0" applyNumberFormat="1" applyFont="1" applyFill="1"/>
    <xf numFmtId="0" fontId="6" fillId="0" borderId="0" xfId="0" applyFont="1" applyFill="1"/>
    <xf numFmtId="0" fontId="3" fillId="2" borderId="0" xfId="4" applyNumberFormat="1" applyFont="1" applyFill="1" applyBorder="1" applyAlignment="1" applyProtection="1">
      <alignment vertical="top"/>
    </xf>
    <xf numFmtId="4" fontId="6" fillId="0" borderId="0" xfId="0" applyNumberFormat="1" applyFont="1"/>
    <xf numFmtId="0" fontId="9" fillId="0" borderId="2" xfId="4" applyNumberFormat="1" applyFont="1" applyFill="1" applyBorder="1" applyAlignment="1">
      <alignment horizontal="left" vertical="top" wrapText="1" indent="1"/>
    </xf>
    <xf numFmtId="0" fontId="16" fillId="0" borderId="2" xfId="4" applyNumberFormat="1" applyFont="1" applyFill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3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center" vertical="top" wrapText="1"/>
    </xf>
    <xf numFmtId="0" fontId="5" fillId="0" borderId="0" xfId="5" applyNumberFormat="1" applyFont="1" applyFill="1" applyBorder="1" applyAlignment="1" applyProtection="1">
      <alignment vertical="top"/>
    </xf>
    <xf numFmtId="0" fontId="5" fillId="0" borderId="0" xfId="5" applyNumberFormat="1" applyFont="1" applyFill="1" applyBorder="1" applyAlignment="1" applyProtection="1">
      <alignment horizontal="left" vertical="top"/>
    </xf>
    <xf numFmtId="0" fontId="16" fillId="0" borderId="2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vertical="top"/>
    </xf>
    <xf numFmtId="165" fontId="16" fillId="0" borderId="0" xfId="5" applyNumberFormat="1" applyFont="1" applyFill="1" applyBorder="1" applyAlignment="1" applyProtection="1">
      <alignment vertical="top"/>
    </xf>
    <xf numFmtId="0" fontId="16" fillId="0" borderId="0" xfId="5" applyNumberFormat="1" applyFont="1" applyFill="1" applyBorder="1" applyAlignment="1" applyProtection="1">
      <alignment horizontal="right" vertical="top"/>
    </xf>
    <xf numFmtId="0" fontId="9" fillId="0" borderId="0" xfId="5" applyNumberFormat="1" applyFont="1" applyFill="1" applyBorder="1" applyAlignment="1" applyProtection="1">
      <alignment vertical="top"/>
    </xf>
    <xf numFmtId="0" fontId="9" fillId="0" borderId="1" xfId="5" applyNumberFormat="1" applyFont="1" applyFill="1" applyBorder="1" applyAlignment="1" applyProtection="1">
      <alignment vertical="top"/>
    </xf>
    <xf numFmtId="165" fontId="9" fillId="0" borderId="0" xfId="5" applyNumberFormat="1" applyFont="1" applyFill="1" applyBorder="1" applyAlignment="1" applyProtection="1">
      <alignment vertical="top"/>
    </xf>
    <xf numFmtId="0" fontId="9" fillId="0" borderId="0" xfId="5" applyNumberFormat="1" applyFont="1" applyFill="1" applyBorder="1" applyAlignment="1" applyProtection="1">
      <alignment horizontal="center" vertical="top"/>
    </xf>
    <xf numFmtId="0" fontId="9" fillId="3" borderId="0" xfId="5" applyNumberFormat="1" applyFont="1" applyFill="1" applyBorder="1" applyAlignment="1" applyProtection="1">
      <alignment vertical="top"/>
    </xf>
    <xf numFmtId="49" fontId="8" fillId="0" borderId="0" xfId="4" applyNumberFormat="1" applyFont="1" applyFill="1" applyBorder="1" applyAlignment="1" applyProtection="1">
      <alignment horizontal="center" vertical="top"/>
    </xf>
    <xf numFmtId="49" fontId="8" fillId="0" borderId="0" xfId="2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center" vertical="top" wrapText="1"/>
    </xf>
    <xf numFmtId="0" fontId="8" fillId="0" borderId="0" xfId="4" applyNumberFormat="1" applyFont="1" applyFill="1" applyBorder="1" applyAlignment="1">
      <alignment horizontal="left" vertical="top" wrapText="1" indent="1"/>
    </xf>
    <xf numFmtId="165" fontId="9" fillId="0" borderId="0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Border="1" applyAlignment="1">
      <alignment vertical="center"/>
    </xf>
    <xf numFmtId="165" fontId="16" fillId="0" borderId="0" xfId="4" applyNumberFormat="1" applyFont="1" applyFill="1" applyBorder="1" applyAlignment="1" applyProtection="1">
      <alignment vertical="top"/>
    </xf>
    <xf numFmtId="0" fontId="5" fillId="2" borderId="0" xfId="1" applyFont="1" applyFill="1" applyAlignment="1">
      <alignment horizontal="left"/>
    </xf>
    <xf numFmtId="165" fontId="8" fillId="0" borderId="2" xfId="1" applyNumberFormat="1" applyFont="1" applyFill="1" applyBorder="1" applyAlignment="1">
      <alignment horizontal="center" vertical="center"/>
    </xf>
    <xf numFmtId="0" fontId="6" fillId="3" borderId="0" xfId="0" applyFont="1" applyFill="1"/>
    <xf numFmtId="4" fontId="6" fillId="3" borderId="0" xfId="0" applyNumberFormat="1" applyFont="1" applyFill="1"/>
    <xf numFmtId="0" fontId="9" fillId="0" borderId="0" xfId="5" applyNumberFormat="1" applyFont="1" applyFill="1" applyBorder="1" applyAlignment="1" applyProtection="1">
      <alignment horizontal="left" vertical="top"/>
    </xf>
    <xf numFmtId="167" fontId="8" fillId="0" borderId="2" xfId="1" applyNumberFormat="1" applyFont="1" applyFill="1" applyBorder="1" applyAlignment="1">
      <alignment horizontal="right" vertical="center"/>
    </xf>
    <xf numFmtId="167" fontId="6" fillId="0" borderId="0" xfId="0" applyNumberFormat="1" applyFont="1" applyFill="1"/>
    <xf numFmtId="167" fontId="6" fillId="0" borderId="0" xfId="0" applyNumberFormat="1" applyFont="1"/>
    <xf numFmtId="167" fontId="11" fillId="0" borderId="2" xfId="0" applyNumberFormat="1" applyFont="1" applyBorder="1"/>
    <xf numFmtId="167" fontId="8" fillId="0" borderId="2" xfId="4" applyNumberFormat="1" applyFont="1" applyFill="1" applyBorder="1" applyAlignment="1" applyProtection="1">
      <alignment horizontal="right" vertical="center"/>
    </xf>
    <xf numFmtId="0" fontId="5" fillId="3" borderId="0" xfId="7" applyNumberFormat="1" applyFont="1" applyFill="1" applyBorder="1" applyAlignment="1" applyProtection="1">
      <alignment horizontal="left" vertical="top" wrapText="1"/>
    </xf>
    <xf numFmtId="167" fontId="6" fillId="3" borderId="0" xfId="0" applyNumberFormat="1" applyFont="1" applyFill="1"/>
    <xf numFmtId="165" fontId="9" fillId="0" borderId="5" xfId="3" applyNumberFormat="1" applyFont="1" applyFill="1" applyBorder="1" applyAlignment="1" applyProtection="1">
      <alignment horizontal="center" vertical="center" wrapText="1"/>
    </xf>
    <xf numFmtId="165" fontId="9" fillId="0" borderId="0" xfId="1" applyNumberFormat="1" applyFont="1" applyFill="1" applyBorder="1" applyAlignment="1">
      <alignment vertical="center"/>
    </xf>
    <xf numFmtId="165" fontId="8" fillId="3" borderId="0" xfId="4" applyNumberFormat="1" applyFont="1" applyFill="1" applyBorder="1" applyAlignment="1" applyProtection="1">
      <alignment horizontal="center" vertical="center"/>
    </xf>
    <xf numFmtId="165" fontId="9" fillId="3" borderId="0" xfId="1" applyNumberFormat="1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right"/>
    </xf>
    <xf numFmtId="167" fontId="12" fillId="5" borderId="2" xfId="0" applyNumberFormat="1" applyFont="1" applyFill="1" applyBorder="1" applyAlignment="1">
      <alignment horizontal="right"/>
    </xf>
    <xf numFmtId="167" fontId="12" fillId="0" borderId="2" xfId="0" applyNumberFormat="1" applyFont="1" applyBorder="1" applyAlignment="1">
      <alignment horizontal="right"/>
    </xf>
    <xf numFmtId="4" fontId="11" fillId="0" borderId="0" xfId="0" applyNumberFormat="1" applyFont="1"/>
    <xf numFmtId="167" fontId="11" fillId="0" borderId="0" xfId="0" applyNumberFormat="1" applyFont="1"/>
    <xf numFmtId="0" fontId="7" fillId="3" borderId="0" xfId="7" applyNumberFormat="1" applyFont="1" applyFill="1" applyBorder="1" applyAlignment="1" applyProtection="1">
      <alignment vertical="top"/>
    </xf>
    <xf numFmtId="0" fontId="5" fillId="2" borderId="0" xfId="1" applyFont="1" applyFill="1" applyAlignment="1">
      <alignment horizontal="right"/>
    </xf>
    <xf numFmtId="0" fontId="8" fillId="0" borderId="0" xfId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/>
    </xf>
    <xf numFmtId="167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9" fillId="3" borderId="0" xfId="0" applyNumberFormat="1" applyFont="1" applyFill="1" applyBorder="1" applyAlignment="1" applyProtection="1">
      <alignment horizontal="right" vertical="top"/>
    </xf>
    <xf numFmtId="167" fontId="21" fillId="3" borderId="0" xfId="0" applyNumberFormat="1" applyFont="1" applyFill="1"/>
    <xf numFmtId="0" fontId="22" fillId="2" borderId="0" xfId="1" applyFont="1" applyFill="1" applyAlignment="1">
      <alignment horizontal="center"/>
    </xf>
    <xf numFmtId="0" fontId="1" fillId="0" borderId="0" xfId="0" applyFont="1"/>
    <xf numFmtId="167" fontId="24" fillId="0" borderId="2" xfId="0" applyNumberFormat="1" applyFont="1" applyBorder="1"/>
    <xf numFmtId="167" fontId="1" fillId="0" borderId="0" xfId="0" applyNumberFormat="1" applyFont="1"/>
    <xf numFmtId="167" fontId="25" fillId="0" borderId="2" xfId="0" applyNumberFormat="1" applyFont="1" applyBorder="1"/>
    <xf numFmtId="0" fontId="26" fillId="0" borderId="0" xfId="0" applyFont="1"/>
    <xf numFmtId="0" fontId="1" fillId="3" borderId="0" xfId="0" applyFont="1" applyFill="1"/>
    <xf numFmtId="165" fontId="1" fillId="3" borderId="0" xfId="0" applyNumberFormat="1" applyFont="1" applyFill="1"/>
    <xf numFmtId="165" fontId="1" fillId="0" borderId="0" xfId="0" applyNumberFormat="1" applyFont="1"/>
    <xf numFmtId="4" fontId="1" fillId="3" borderId="0" xfId="0" applyNumberFormat="1" applyFont="1" applyFill="1"/>
    <xf numFmtId="167" fontId="9" fillId="0" borderId="2" xfId="1" applyNumberFormat="1" applyFont="1" applyFill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horizontal="center" vertical="top"/>
    </xf>
    <xf numFmtId="165" fontId="8" fillId="3" borderId="0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166" fontId="6" fillId="0" borderId="0" xfId="0" applyNumberFormat="1" applyFont="1" applyFill="1"/>
    <xf numFmtId="165" fontId="9" fillId="0" borderId="0" xfId="1" applyNumberFormat="1" applyFont="1" applyFill="1" applyBorder="1" applyAlignment="1">
      <alignment horizontal="center" vertical="center" wrapText="1"/>
    </xf>
    <xf numFmtId="167" fontId="8" fillId="0" borderId="2" xfId="4" applyNumberFormat="1" applyFont="1" applyFill="1" applyBorder="1" applyAlignment="1">
      <alignment horizontal="right" vertical="center" wrapText="1"/>
    </xf>
    <xf numFmtId="0" fontId="16" fillId="0" borderId="0" xfId="4" applyNumberFormat="1" applyFont="1" applyFill="1" applyBorder="1" applyAlignment="1" applyProtection="1">
      <alignment vertical="top"/>
    </xf>
    <xf numFmtId="49" fontId="13" fillId="0" borderId="2" xfId="2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7" fontId="19" fillId="0" borderId="2" xfId="3" applyNumberFormat="1" applyFont="1" applyFill="1" applyBorder="1" applyAlignment="1" applyProtection="1">
      <alignment horizontal="center" vertical="center" wrapText="1"/>
    </xf>
    <xf numFmtId="165" fontId="8" fillId="0" borderId="2" xfId="5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0" borderId="0" xfId="0" applyFont="1" applyFill="1" applyBorder="1"/>
    <xf numFmtId="0" fontId="6" fillId="0" borderId="0" xfId="0" applyFont="1" applyBorder="1"/>
    <xf numFmtId="167" fontId="10" fillId="0" borderId="0" xfId="0" applyNumberFormat="1" applyFont="1"/>
    <xf numFmtId="0" fontId="27" fillId="3" borderId="0" xfId="0" applyFont="1" applyFill="1"/>
    <xf numFmtId="4" fontId="27" fillId="3" borderId="0" xfId="0" applyNumberFormat="1" applyFont="1" applyFill="1"/>
    <xf numFmtId="3" fontId="9" fillId="0" borderId="2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165" fontId="13" fillId="0" borderId="2" xfId="3" applyNumberFormat="1" applyFont="1" applyFill="1" applyBorder="1" applyAlignment="1" applyProtection="1">
      <alignment horizontal="center" vertical="center" wrapText="1"/>
    </xf>
    <xf numFmtId="165" fontId="13" fillId="0" borderId="6" xfId="3" applyNumberFormat="1" applyFont="1" applyFill="1" applyBorder="1" applyAlignment="1" applyProtection="1">
      <alignment horizontal="center" vertical="center" wrapText="1"/>
    </xf>
    <xf numFmtId="165" fontId="13" fillId="0" borderId="0" xfId="3" applyNumberFormat="1" applyFont="1" applyFill="1" applyBorder="1" applyAlignment="1" applyProtection="1">
      <alignment horizontal="center" vertical="center" wrapText="1"/>
    </xf>
    <xf numFmtId="49" fontId="8" fillId="5" borderId="2" xfId="4" applyNumberFormat="1" applyFont="1" applyFill="1" applyBorder="1" applyAlignment="1" applyProtection="1">
      <alignment horizontal="center" vertical="top"/>
    </xf>
    <xf numFmtId="167" fontId="8" fillId="5" borderId="2" xfId="4" applyNumberFormat="1" applyFont="1" applyFill="1" applyBorder="1" applyAlignment="1" applyProtection="1">
      <alignment horizontal="center" vertical="center"/>
    </xf>
    <xf numFmtId="3" fontId="9" fillId="5" borderId="2" xfId="1" applyNumberFormat="1" applyFont="1" applyFill="1" applyBorder="1" applyAlignment="1">
      <alignment horizontal="center" vertical="center"/>
    </xf>
    <xf numFmtId="167" fontId="8" fillId="5" borderId="2" xfId="4" applyNumberFormat="1" applyFont="1" applyFill="1" applyBorder="1" applyAlignment="1">
      <alignment horizontal="right" vertical="center" wrapText="1"/>
    </xf>
    <xf numFmtId="167" fontId="25" fillId="5" borderId="2" xfId="0" applyNumberFormat="1" applyFont="1" applyFill="1" applyBorder="1"/>
    <xf numFmtId="165" fontId="1" fillId="5" borderId="0" xfId="0" applyNumberFormat="1" applyFont="1" applyFill="1"/>
    <xf numFmtId="167" fontId="1" fillId="5" borderId="0" xfId="0" applyNumberFormat="1" applyFont="1" applyFill="1"/>
    <xf numFmtId="0" fontId="1" fillId="5" borderId="0" xfId="0" applyFont="1" applyFill="1"/>
    <xf numFmtId="0" fontId="23" fillId="3" borderId="0" xfId="7" applyNumberFormat="1" applyFont="1" applyFill="1" applyBorder="1" applyAlignment="1" applyProtection="1">
      <alignment vertical="top"/>
    </xf>
    <xf numFmtId="167" fontId="8" fillId="5" borderId="2" xfId="4" applyNumberFormat="1" applyFont="1" applyFill="1" applyBorder="1" applyAlignment="1" applyProtection="1">
      <alignment horizontal="right" vertical="center"/>
    </xf>
    <xf numFmtId="165" fontId="6" fillId="5" borderId="0" xfId="0" applyNumberFormat="1" applyFont="1" applyFill="1"/>
    <xf numFmtId="0" fontId="6" fillId="5" borderId="0" xfId="0" applyFont="1" applyFill="1"/>
    <xf numFmtId="167" fontId="6" fillId="5" borderId="0" xfId="0" applyNumberFormat="1" applyFont="1" applyFill="1"/>
    <xf numFmtId="167" fontId="8" fillId="5" borderId="2" xfId="3" applyNumberFormat="1" applyFont="1" applyFill="1" applyBorder="1" applyAlignment="1" applyProtection="1">
      <alignment horizontal="center" vertical="center" wrapText="1"/>
    </xf>
    <xf numFmtId="0" fontId="9" fillId="5" borderId="0" xfId="5" applyNumberFormat="1" applyFont="1" applyFill="1" applyBorder="1" applyAlignment="1" applyProtection="1">
      <alignment vertical="top"/>
    </xf>
    <xf numFmtId="0" fontId="9" fillId="5" borderId="1" xfId="5" applyNumberFormat="1" applyFont="1" applyFill="1" applyBorder="1" applyAlignment="1" applyProtection="1">
      <alignment vertical="top"/>
    </xf>
    <xf numFmtId="0" fontId="5" fillId="5" borderId="0" xfId="5" applyNumberFormat="1" applyFont="1" applyFill="1" applyBorder="1" applyAlignment="1" applyProtection="1">
      <alignment horizontal="center" vertical="top" wrapText="1"/>
    </xf>
    <xf numFmtId="167" fontId="10" fillId="5" borderId="0" xfId="0" applyNumberFormat="1" applyFont="1" applyFill="1"/>
    <xf numFmtId="4" fontId="6" fillId="5" borderId="0" xfId="0" applyNumberFormat="1" applyFont="1" applyFill="1"/>
    <xf numFmtId="167" fontId="8" fillId="0" borderId="0" xfId="5" applyNumberFormat="1" applyFont="1" applyFill="1" applyBorder="1" applyAlignment="1" applyProtection="1">
      <alignment horizontal="center" vertical="center"/>
    </xf>
    <xf numFmtId="0" fontId="9" fillId="0" borderId="0" xfId="5" applyNumberFormat="1" applyFont="1" applyFill="1" applyBorder="1" applyAlignment="1" applyProtection="1">
      <alignment horizontal="center" vertical="top" wrapText="1"/>
    </xf>
    <xf numFmtId="0" fontId="31" fillId="3" borderId="0" xfId="7" applyNumberFormat="1" applyFont="1" applyFill="1" applyBorder="1" applyAlignment="1" applyProtection="1">
      <alignment vertical="top"/>
    </xf>
    <xf numFmtId="0" fontId="33" fillId="0" borderId="0" xfId="0" applyFont="1"/>
    <xf numFmtId="167" fontId="21" fillId="0" borderId="0" xfId="0" applyNumberFormat="1" applyFont="1"/>
    <xf numFmtId="167" fontId="34" fillId="0" borderId="0" xfId="4" applyNumberFormat="1" applyFont="1" applyFill="1" applyBorder="1" applyAlignment="1" applyProtection="1">
      <alignment vertical="top"/>
    </xf>
    <xf numFmtId="0" fontId="6" fillId="6" borderId="0" xfId="0" applyFont="1" applyFill="1"/>
    <xf numFmtId="4" fontId="6" fillId="6" borderId="0" xfId="0" applyNumberFormat="1" applyFont="1" applyFill="1"/>
    <xf numFmtId="3" fontId="9" fillId="6" borderId="2" xfId="1" applyNumberFormat="1" applyFont="1" applyFill="1" applyBorder="1" applyAlignment="1">
      <alignment horizontal="center" vertical="center"/>
    </xf>
    <xf numFmtId="167" fontId="6" fillId="6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167" fontId="1" fillId="0" borderId="0" xfId="0" applyNumberFormat="1" applyFont="1" applyFill="1"/>
    <xf numFmtId="17" fontId="1" fillId="0" borderId="0" xfId="0" applyNumberFormat="1" applyFont="1" applyFill="1"/>
    <xf numFmtId="167" fontId="9" fillId="0" borderId="0" xfId="5" applyNumberFormat="1" applyFont="1" applyFill="1" applyBorder="1" applyAlignment="1" applyProtection="1">
      <alignment horizontal="left" vertical="top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3" fontId="9" fillId="0" borderId="2" xfId="1" applyNumberFormat="1" applyFont="1" applyFill="1" applyBorder="1" applyAlignment="1" applyProtection="1">
      <alignment horizontal="center" vertical="center" wrapText="1"/>
    </xf>
    <xf numFmtId="167" fontId="8" fillId="5" borderId="2" xfId="1" applyNumberFormat="1" applyFont="1" applyFill="1" applyBorder="1" applyAlignment="1">
      <alignment horizontal="center" vertical="center"/>
    </xf>
    <xf numFmtId="3" fontId="9" fillId="3" borderId="2" xfId="1" applyNumberFormat="1" applyFont="1" applyFill="1" applyBorder="1" applyAlignment="1">
      <alignment horizontal="center" vertical="center"/>
    </xf>
    <xf numFmtId="4" fontId="27" fillId="0" borderId="0" xfId="0" applyNumberFormat="1" applyFont="1" applyFill="1" applyAlignment="1">
      <alignment vertical="center"/>
    </xf>
    <xf numFmtId="4" fontId="27" fillId="3" borderId="0" xfId="0" applyNumberFormat="1" applyFont="1" applyFill="1" applyAlignment="1">
      <alignment horizontal="left" vertical="center"/>
    </xf>
    <xf numFmtId="4" fontId="27" fillId="3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 wrapText="1"/>
    </xf>
    <xf numFmtId="167" fontId="9" fillId="0" borderId="2" xfId="1" applyNumberFormat="1" applyFont="1" applyFill="1" applyBorder="1" applyAlignment="1">
      <alignment horizontal="center" vertical="center" wrapText="1"/>
    </xf>
    <xf numFmtId="167" fontId="36" fillId="0" borderId="2" xfId="1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0" borderId="2" xfId="5" applyNumberFormat="1" applyFont="1" applyFill="1" applyBorder="1" applyAlignment="1" applyProtection="1">
      <alignment horizontal="center" vertical="center"/>
    </xf>
    <xf numFmtId="167" fontId="9" fillId="5" borderId="2" xfId="4" applyNumberFormat="1" applyFont="1" applyFill="1" applyBorder="1" applyAlignment="1">
      <alignment horizontal="right" vertical="center" wrapText="1"/>
    </xf>
    <xf numFmtId="167" fontId="11" fillId="0" borderId="0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167" fontId="11" fillId="0" borderId="0" xfId="0" applyNumberFormat="1" applyFont="1" applyBorder="1"/>
    <xf numFmtId="167" fontId="12" fillId="5" borderId="0" xfId="0" applyNumberFormat="1" applyFont="1" applyFill="1" applyBorder="1" applyAlignment="1">
      <alignment horizontal="right"/>
    </xf>
    <xf numFmtId="167" fontId="6" fillId="0" borderId="0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 applyFill="1" applyBorder="1"/>
    <xf numFmtId="167" fontId="6" fillId="0" borderId="0" xfId="0" applyNumberFormat="1" applyFont="1" applyFill="1" applyBorder="1"/>
    <xf numFmtId="167" fontId="8" fillId="7" borderId="2" xfId="5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>
      <alignment horizontal="right" vertical="center" wrapText="1"/>
    </xf>
    <xf numFmtId="0" fontId="9" fillId="7" borderId="2" xfId="4" applyNumberFormat="1" applyFont="1" applyFill="1" applyBorder="1" applyAlignment="1">
      <alignment horizontal="left" vertical="top" wrapText="1" indent="1"/>
    </xf>
    <xf numFmtId="167" fontId="8" fillId="7" borderId="2" xfId="4" applyNumberFormat="1" applyFont="1" applyFill="1" applyBorder="1" applyAlignment="1" applyProtection="1">
      <alignment horizontal="right" vertical="center"/>
    </xf>
    <xf numFmtId="0" fontId="16" fillId="7" borderId="2" xfId="4" applyNumberFormat="1" applyFont="1" applyFill="1" applyBorder="1" applyAlignment="1" applyProtection="1">
      <alignment vertical="top"/>
    </xf>
    <xf numFmtId="0" fontId="8" fillId="7" borderId="2" xfId="1" applyFont="1" applyFill="1" applyBorder="1" applyAlignment="1">
      <alignment horizontal="center" vertical="center"/>
    </xf>
    <xf numFmtId="49" fontId="13" fillId="7" borderId="2" xfId="2" applyNumberFormat="1" applyFont="1" applyFill="1" applyBorder="1" applyAlignment="1" applyProtection="1">
      <alignment horizontal="center" vertical="center" wrapText="1"/>
    </xf>
    <xf numFmtId="165" fontId="8" fillId="7" borderId="2" xfId="5" applyNumberFormat="1" applyFont="1" applyFill="1" applyBorder="1" applyAlignment="1" applyProtection="1">
      <alignment horizontal="center" vertical="center"/>
    </xf>
    <xf numFmtId="0" fontId="16" fillId="7" borderId="2" xfId="5" applyNumberFormat="1" applyFont="1" applyFill="1" applyBorder="1" applyAlignment="1" applyProtection="1">
      <alignment vertical="top"/>
    </xf>
    <xf numFmtId="49" fontId="8" fillId="7" borderId="2" xfId="2" applyNumberFormat="1" applyFont="1" applyFill="1" applyBorder="1" applyAlignment="1" applyProtection="1">
      <alignment horizontal="center" vertical="center" wrapText="1"/>
    </xf>
    <xf numFmtId="49" fontId="8" fillId="6" borderId="2" xfId="2" applyNumberFormat="1" applyFont="1" applyFill="1" applyBorder="1" applyAlignment="1" applyProtection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37" fillId="0" borderId="0" xfId="1" applyFont="1" applyFill="1" applyBorder="1" applyAlignment="1">
      <alignment horizontal="right" vertical="center"/>
    </xf>
    <xf numFmtId="165" fontId="37" fillId="0" borderId="0" xfId="1" applyNumberFormat="1" applyFont="1" applyFill="1" applyBorder="1" applyAlignment="1">
      <alignment horizontal="right" vertical="center"/>
    </xf>
    <xf numFmtId="165" fontId="37" fillId="5" borderId="0" xfId="4" applyNumberFormat="1" applyFont="1" applyFill="1" applyBorder="1" applyAlignment="1" applyProtection="1">
      <alignment horizontal="right" vertical="center"/>
    </xf>
    <xf numFmtId="167" fontId="37" fillId="0" borderId="0" xfId="1" applyNumberFormat="1" applyFont="1" applyFill="1" applyBorder="1" applyAlignment="1">
      <alignment horizontal="right" vertical="center"/>
    </xf>
    <xf numFmtId="0" fontId="38" fillId="0" borderId="0" xfId="1" applyFont="1" applyFill="1" applyBorder="1"/>
    <xf numFmtId="0" fontId="7" fillId="0" borderId="0" xfId="7" applyNumberFormat="1" applyFont="1" applyFill="1" applyBorder="1" applyAlignment="1" applyProtection="1">
      <alignment vertical="top"/>
    </xf>
    <xf numFmtId="0" fontId="31" fillId="0" borderId="0" xfId="7" applyNumberFormat="1" applyFont="1" applyFill="1" applyBorder="1" applyAlignment="1" applyProtection="1">
      <alignment vertical="top"/>
    </xf>
    <xf numFmtId="0" fontId="23" fillId="0" borderId="0" xfId="7" applyNumberFormat="1" applyFont="1" applyFill="1" applyBorder="1" applyAlignment="1" applyProtection="1">
      <alignment vertical="top"/>
    </xf>
    <xf numFmtId="0" fontId="5" fillId="0" borderId="0" xfId="7" applyNumberFormat="1" applyFont="1" applyFill="1" applyBorder="1" applyAlignment="1" applyProtection="1">
      <alignment horizontal="left" vertical="top" wrapText="1"/>
    </xf>
    <xf numFmtId="0" fontId="5" fillId="0" borderId="0" xfId="7" applyNumberFormat="1" applyFont="1" applyFill="1" applyBorder="1" applyAlignment="1" applyProtection="1">
      <alignment horizontal="center" vertical="center"/>
    </xf>
    <xf numFmtId="0" fontId="30" fillId="0" borderId="0" xfId="7" applyNumberFormat="1" applyFont="1" applyFill="1" applyBorder="1" applyAlignment="1" applyProtection="1">
      <alignment vertical="top"/>
    </xf>
    <xf numFmtId="0" fontId="18" fillId="0" borderId="0" xfId="7" applyNumberFormat="1" applyFont="1" applyFill="1" applyBorder="1" applyAlignment="1" applyProtection="1">
      <alignment horizontal="center" vertical="center"/>
    </xf>
    <xf numFmtId="0" fontId="28" fillId="0" borderId="0" xfId="7" applyNumberFormat="1" applyFont="1" applyFill="1" applyBorder="1" applyAlignment="1" applyProtection="1">
      <alignment horizontal="center" vertical="center"/>
    </xf>
    <xf numFmtId="0" fontId="5" fillId="0" borderId="0" xfId="7" applyNumberFormat="1" applyFont="1" applyFill="1" applyBorder="1" applyAlignment="1" applyProtection="1">
      <alignment vertical="top" wrapText="1"/>
    </xf>
    <xf numFmtId="0" fontId="9" fillId="0" borderId="0" xfId="7" applyNumberFormat="1" applyFont="1" applyFill="1" applyBorder="1" applyAlignment="1" applyProtection="1">
      <alignment horizontal="right" vertical="top" wrapText="1"/>
    </xf>
    <xf numFmtId="0" fontId="20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center" vertical="center"/>
    </xf>
    <xf numFmtId="0" fontId="32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/>
    </xf>
    <xf numFmtId="0" fontId="22" fillId="0" borderId="0" xfId="7" applyNumberFormat="1" applyFont="1" applyFill="1" applyBorder="1" applyAlignment="1" applyProtection="1">
      <alignment vertical="top" wrapText="1"/>
    </xf>
    <xf numFmtId="0" fontId="22" fillId="0" borderId="0" xfId="7" applyNumberFormat="1" applyFont="1" applyFill="1" applyBorder="1" applyAlignment="1" applyProtection="1">
      <alignment horizontal="left" vertical="top" wrapText="1"/>
    </xf>
    <xf numFmtId="167" fontId="16" fillId="0" borderId="0" xfId="5" applyNumberFormat="1" applyFont="1" applyFill="1" applyBorder="1" applyAlignment="1" applyProtection="1">
      <alignment vertical="top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35" fillId="0" borderId="2" xfId="1" applyNumberFormat="1" applyFont="1" applyFill="1" applyBorder="1" applyAlignment="1">
      <alignment horizontal="center" vertical="center" wrapText="1"/>
    </xf>
    <xf numFmtId="167" fontId="35" fillId="0" borderId="2" xfId="1" applyNumberFormat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8" fillId="7" borderId="2" xfId="5" applyNumberFormat="1" applyFont="1" applyFill="1" applyBorder="1" applyAlignment="1" applyProtection="1">
      <alignment horizontal="center" vertical="center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 applyProtection="1">
      <alignment horizontal="center" vertical="center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top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8" fillId="6" borderId="2" xfId="3" applyNumberFormat="1" applyFont="1" applyFill="1" applyBorder="1" applyAlignment="1" applyProtection="1">
      <alignment horizontal="center" vertical="center" wrapText="1"/>
    </xf>
    <xf numFmtId="167" fontId="9" fillId="7" borderId="2" xfId="4" applyNumberFormat="1" applyFont="1" applyFill="1" applyBorder="1" applyAlignment="1" applyProtection="1">
      <alignment horizontal="center" vertical="center"/>
    </xf>
    <xf numFmtId="167" fontId="9" fillId="7" borderId="2" xfId="5" applyNumberFormat="1" applyFont="1" applyFill="1" applyBorder="1" applyAlignment="1" applyProtection="1">
      <alignment horizontal="center" vertical="center"/>
    </xf>
    <xf numFmtId="49" fontId="8" fillId="7" borderId="2" xfId="4" applyNumberFormat="1" applyFont="1" applyFill="1" applyBorder="1" applyAlignment="1" applyProtection="1">
      <alignment horizontal="center" vertical="center" wrapText="1"/>
    </xf>
    <xf numFmtId="49" fontId="9" fillId="6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0" fontId="8" fillId="7" borderId="2" xfId="7" applyNumberFormat="1" applyFont="1" applyFill="1" applyBorder="1" applyAlignment="1" applyProtection="1">
      <alignment horizontal="center" vertical="center" wrapText="1"/>
    </xf>
    <xf numFmtId="167" fontId="8" fillId="7" borderId="2" xfId="1" applyNumberFormat="1" applyFont="1" applyFill="1" applyBorder="1" applyAlignment="1">
      <alignment horizontal="center" vertical="center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/>
    </xf>
    <xf numFmtId="167" fontId="8" fillId="6" borderId="2" xfId="5" applyNumberFormat="1" applyFont="1" applyFill="1" applyBorder="1" applyAlignment="1" applyProtection="1">
      <alignment horizontal="center"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167" fontId="19" fillId="7" borderId="2" xfId="3" applyNumberFormat="1" applyFont="1" applyFill="1" applyBorder="1" applyAlignment="1" applyProtection="1">
      <alignment horizontal="center" vertical="center" wrapText="1"/>
    </xf>
    <xf numFmtId="167" fontId="13" fillId="7" borderId="2" xfId="5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left" vertical="top" wrapText="1"/>
    </xf>
    <xf numFmtId="2" fontId="9" fillId="0" borderId="2" xfId="1" applyNumberFormat="1" applyFont="1" applyFill="1" applyBorder="1" applyAlignment="1" applyProtection="1">
      <alignment horizontal="center" vertical="center" wrapText="1"/>
    </xf>
    <xf numFmtId="0" fontId="8" fillId="6" borderId="2" xfId="3" applyNumberFormat="1" applyFont="1" applyFill="1" applyBorder="1" applyAlignment="1" applyProtection="1">
      <alignment horizontal="left" vertical="top" wrapText="1"/>
    </xf>
    <xf numFmtId="0" fontId="9" fillId="6" borderId="2" xfId="1" applyNumberFormat="1" applyFont="1" applyFill="1" applyBorder="1" applyAlignment="1" applyProtection="1">
      <alignment horizontal="left" vertical="top" wrapText="1"/>
    </xf>
    <xf numFmtId="49" fontId="8" fillId="0" borderId="2" xfId="4" applyNumberFormat="1" applyFont="1" applyFill="1" applyBorder="1" applyAlignment="1" applyProtection="1">
      <alignment horizontal="center" vertical="center" wrapText="1"/>
    </xf>
    <xf numFmtId="0" fontId="8" fillId="0" borderId="2" xfId="4" applyNumberFormat="1" applyFont="1" applyFill="1" applyBorder="1" applyAlignment="1" applyProtection="1">
      <alignment horizontal="left" vertical="top" wrapText="1"/>
    </xf>
    <xf numFmtId="0" fontId="8" fillId="6" borderId="2" xfId="3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>
      <alignment horizontal="left" vertical="top" wrapText="1"/>
    </xf>
    <xf numFmtId="167" fontId="9" fillId="5" borderId="2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167" fontId="9" fillId="0" borderId="2" xfId="1" applyNumberFormat="1" applyFont="1" applyFill="1" applyBorder="1" applyAlignment="1" applyProtection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7" fontId="8" fillId="0" borderId="2" xfId="3" applyNumberFormat="1" applyFont="1" applyFill="1" applyBorder="1" applyAlignment="1" applyProtection="1">
      <alignment horizontal="center" vertical="center" wrapText="1"/>
    </xf>
    <xf numFmtId="167" fontId="9" fillId="6" borderId="2" xfId="5" applyNumberFormat="1" applyFont="1" applyFill="1" applyBorder="1" applyAlignment="1" applyProtection="1">
      <alignment horizontal="center" vertical="center"/>
    </xf>
    <xf numFmtId="167" fontId="8" fillId="7" borderId="2" xfId="5" applyNumberFormat="1" applyFont="1" applyFill="1" applyBorder="1" applyAlignment="1" applyProtection="1">
      <alignment horizontal="center" vertical="center"/>
    </xf>
    <xf numFmtId="49" fontId="9" fillId="6" borderId="2" xfId="1" applyNumberFormat="1" applyFont="1" applyFill="1" applyBorder="1" applyAlignment="1" applyProtection="1">
      <alignment horizontal="center" vertical="center" wrapText="1"/>
    </xf>
    <xf numFmtId="167" fontId="9" fillId="6" borderId="2" xfId="1" applyNumberFormat="1" applyFont="1" applyFill="1" applyBorder="1" applyAlignment="1" applyProtection="1">
      <alignment horizontal="center" vertical="center" wrapText="1"/>
    </xf>
    <xf numFmtId="0" fontId="8" fillId="7" borderId="2" xfId="3" applyNumberFormat="1" applyFont="1" applyFill="1" applyBorder="1" applyAlignment="1" applyProtection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167" fontId="9" fillId="7" borderId="2" xfId="3" applyNumberFormat="1" applyFont="1" applyFill="1" applyBorder="1" applyAlignment="1" applyProtection="1">
      <alignment horizontal="center" vertical="center" wrapText="1"/>
    </xf>
    <xf numFmtId="167" fontId="8" fillId="0" borderId="2" xfId="7" applyNumberFormat="1" applyFont="1" applyFill="1" applyBorder="1" applyAlignment="1" applyProtection="1">
      <alignment horizontal="center" vertical="center" wrapText="1"/>
    </xf>
    <xf numFmtId="167" fontId="3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 shrinkToFit="1"/>
    </xf>
    <xf numFmtId="0" fontId="20" fillId="0" borderId="0" xfId="7" applyNumberFormat="1" applyFont="1" applyFill="1" applyBorder="1" applyAlignment="1" applyProtection="1">
      <alignment horizontal="center" vertical="top" wrapText="1"/>
    </xf>
    <xf numFmtId="49" fontId="8" fillId="0" borderId="2" xfId="7" applyNumberFormat="1" applyFont="1" applyFill="1" applyBorder="1" applyAlignment="1" applyProtection="1">
      <alignment horizontal="center" vertical="top" wrapText="1"/>
    </xf>
    <xf numFmtId="49" fontId="8" fillId="0" borderId="7" xfId="4" applyNumberFormat="1" applyFont="1" applyFill="1" applyBorder="1" applyAlignment="1" applyProtection="1">
      <alignment horizontal="center" vertical="top"/>
    </xf>
    <xf numFmtId="49" fontId="8" fillId="0" borderId="8" xfId="4" applyNumberFormat="1" applyFont="1" applyFill="1" applyBorder="1" applyAlignment="1" applyProtection="1">
      <alignment horizontal="center" vertical="top"/>
    </xf>
    <xf numFmtId="49" fontId="8" fillId="0" borderId="6" xfId="4" applyNumberFormat="1" applyFont="1" applyFill="1" applyBorder="1" applyAlignment="1" applyProtection="1">
      <alignment horizontal="center" vertical="top"/>
    </xf>
    <xf numFmtId="49" fontId="8" fillId="7" borderId="2" xfId="5" applyNumberFormat="1" applyFont="1" applyFill="1" applyBorder="1" applyAlignment="1" applyProtection="1">
      <alignment horizontal="center" vertical="top"/>
    </xf>
    <xf numFmtId="49" fontId="8" fillId="7" borderId="2" xfId="4" applyNumberFormat="1" applyFont="1" applyFill="1" applyBorder="1" applyAlignment="1" applyProtection="1">
      <alignment horizontal="center" vertical="top"/>
    </xf>
    <xf numFmtId="167" fontId="9" fillId="7" borderId="3" xfId="4" applyNumberFormat="1" applyFont="1" applyFill="1" applyBorder="1" applyAlignment="1" applyProtection="1">
      <alignment horizontal="center" vertical="center"/>
    </xf>
    <xf numFmtId="167" fontId="9" fillId="7" borderId="4" xfId="4" applyNumberFormat="1" applyFont="1" applyFill="1" applyBorder="1" applyAlignment="1" applyProtection="1">
      <alignment horizontal="center" vertical="center"/>
    </xf>
    <xf numFmtId="167" fontId="9" fillId="7" borderId="5" xfId="4" applyNumberFormat="1" applyFont="1" applyFill="1" applyBorder="1" applyAlignment="1" applyProtection="1">
      <alignment horizontal="center" vertical="center"/>
    </xf>
    <xf numFmtId="167" fontId="9" fillId="0" borderId="2" xfId="4" applyNumberFormat="1" applyFont="1" applyFill="1" applyBorder="1" applyAlignment="1" applyProtection="1">
      <alignment horizontal="center" vertical="center"/>
    </xf>
    <xf numFmtId="167" fontId="8" fillId="7" borderId="2" xfId="4" applyNumberFormat="1" applyFont="1" applyFill="1" applyBorder="1" applyAlignment="1" applyProtection="1">
      <alignment horizontal="center" vertical="center"/>
    </xf>
    <xf numFmtId="167" fontId="9" fillId="0" borderId="2" xfId="7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/>
    </xf>
    <xf numFmtId="49" fontId="8" fillId="0" borderId="2" xfId="4" applyNumberFormat="1" applyFont="1" applyFill="1" applyBorder="1" applyAlignment="1" applyProtection="1">
      <alignment horizontal="center" vertical="top"/>
    </xf>
    <xf numFmtId="0" fontId="8" fillId="0" borderId="2" xfId="4" applyNumberFormat="1" applyFont="1" applyFill="1" applyBorder="1" applyAlignment="1" applyProtection="1">
      <alignment vertical="top" wrapText="1"/>
    </xf>
    <xf numFmtId="0" fontId="8" fillId="0" borderId="9" xfId="4" applyNumberFormat="1" applyFont="1" applyFill="1" applyBorder="1" applyAlignment="1" applyProtection="1">
      <alignment horizontal="center" vertical="center" wrapText="1"/>
    </xf>
    <xf numFmtId="0" fontId="8" fillId="0" borderId="10" xfId="4" applyNumberFormat="1" applyFont="1" applyFill="1" applyBorder="1" applyAlignment="1" applyProtection="1">
      <alignment horizontal="center" vertical="center" wrapText="1"/>
    </xf>
    <xf numFmtId="0" fontId="8" fillId="0" borderId="11" xfId="4" applyNumberFormat="1" applyFont="1" applyFill="1" applyBorder="1" applyAlignment="1" applyProtection="1">
      <alignment horizontal="center" vertical="center" wrapText="1"/>
    </xf>
    <xf numFmtId="0" fontId="8" fillId="0" borderId="12" xfId="4" applyNumberFormat="1" applyFont="1" applyFill="1" applyBorder="1" applyAlignment="1" applyProtection="1">
      <alignment horizontal="center" vertical="center" wrapText="1"/>
    </xf>
    <xf numFmtId="0" fontId="8" fillId="0" borderId="1" xfId="4" applyNumberFormat="1" applyFont="1" applyFill="1" applyBorder="1" applyAlignment="1" applyProtection="1">
      <alignment horizontal="center" vertical="center" wrapText="1"/>
    </xf>
    <xf numFmtId="0" fontId="8" fillId="0" borderId="13" xfId="4" applyNumberFormat="1" applyFont="1" applyFill="1" applyBorder="1" applyAlignment="1" applyProtection="1">
      <alignment horizontal="center" vertical="center" wrapText="1"/>
    </xf>
    <xf numFmtId="167" fontId="9" fillId="6" borderId="2" xfId="3" applyNumberFormat="1" applyFont="1" applyFill="1" applyBorder="1" applyAlignment="1" applyProtection="1">
      <alignment horizontal="center" vertical="center" wrapText="1"/>
    </xf>
    <xf numFmtId="167" fontId="8" fillId="6" borderId="2" xfId="3" applyNumberFormat="1" applyFont="1" applyFill="1" applyBorder="1" applyAlignment="1" applyProtection="1">
      <alignment horizontal="center" vertical="center" wrapText="1"/>
    </xf>
    <xf numFmtId="167" fontId="9" fillId="7" borderId="2" xfId="4" applyNumberFormat="1" applyFont="1" applyFill="1" applyBorder="1" applyAlignment="1" applyProtection="1">
      <alignment horizontal="center" vertical="center"/>
    </xf>
    <xf numFmtId="167" fontId="9" fillId="7" borderId="2" xfId="5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top" wrapText="1"/>
    </xf>
    <xf numFmtId="49" fontId="8" fillId="7" borderId="2" xfId="4" applyNumberFormat="1" applyFont="1" applyFill="1" applyBorder="1" applyAlignment="1" applyProtection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left" vertical="top" wrapText="1"/>
    </xf>
    <xf numFmtId="0" fontId="8" fillId="0" borderId="2" xfId="3" applyNumberFormat="1" applyFont="1" applyFill="1" applyBorder="1" applyAlignment="1" applyProtection="1">
      <alignment horizontal="left" vertical="top" wrapText="1"/>
    </xf>
    <xf numFmtId="2" fontId="9" fillId="6" borderId="2" xfId="1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24" fillId="0" borderId="3" xfId="0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9" fillId="0" borderId="2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right" vertical="center"/>
    </xf>
    <xf numFmtId="0" fontId="24" fillId="0" borderId="5" xfId="0" applyFont="1" applyBorder="1" applyAlignment="1">
      <alignment horizontal="right"/>
    </xf>
    <xf numFmtId="0" fontId="8" fillId="0" borderId="2" xfId="7" applyNumberFormat="1" applyFont="1" applyFill="1" applyBorder="1" applyAlignment="1" applyProtection="1">
      <alignment horizontal="left" vertical="top" wrapText="1"/>
    </xf>
    <xf numFmtId="0" fontId="35" fillId="0" borderId="2" xfId="4" applyNumberFormat="1" applyFont="1" applyFill="1" applyBorder="1" applyAlignment="1" applyProtection="1">
      <alignment vertical="top" wrapText="1"/>
    </xf>
    <xf numFmtId="0" fontId="36" fillId="0" borderId="2" xfId="1" applyNumberFormat="1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8" fillId="0" borderId="2" xfId="11" applyNumberFormat="1" applyFont="1" applyFill="1" applyBorder="1" applyAlignment="1" applyProtection="1">
      <alignment horizontal="center" vertical="center" wrapText="1"/>
    </xf>
    <xf numFmtId="0" fontId="18" fillId="0" borderId="0" xfId="7" applyNumberFormat="1" applyFont="1" applyFill="1" applyBorder="1" applyAlignment="1" applyProtection="1">
      <alignment horizontal="center" vertical="center"/>
    </xf>
    <xf numFmtId="164" fontId="8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7" applyNumberFormat="1" applyFont="1" applyFill="1" applyBorder="1" applyAlignment="1" applyProtection="1">
      <alignment horizontal="center" vertical="top" wrapText="1"/>
    </xf>
    <xf numFmtId="49" fontId="8" fillId="7" borderId="2" xfId="4" applyNumberFormat="1" applyFont="1" applyFill="1" applyBorder="1" applyAlignment="1" applyProtection="1">
      <alignment horizontal="center" vertical="top"/>
      <protection locked="0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167" fontId="9" fillId="7" borderId="2" xfId="1" applyNumberFormat="1" applyFont="1" applyFill="1" applyBorder="1" applyAlignment="1">
      <alignment horizontal="center" vertical="center" wrapText="1"/>
    </xf>
    <xf numFmtId="49" fontId="8" fillId="0" borderId="2" xfId="4" applyNumberFormat="1" applyFont="1" applyFill="1" applyBorder="1" applyAlignment="1" applyProtection="1">
      <alignment horizontal="center" vertical="center"/>
    </xf>
    <xf numFmtId="0" fontId="8" fillId="5" borderId="2" xfId="11" applyNumberFormat="1" applyFont="1" applyFill="1" applyBorder="1" applyAlignment="1" applyProtection="1">
      <alignment horizontal="center" vertical="center" wrapText="1"/>
    </xf>
    <xf numFmtId="2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top" wrapText="1"/>
    </xf>
    <xf numFmtId="49" fontId="8" fillId="0" borderId="6" xfId="1" applyNumberFormat="1" applyFont="1" applyFill="1" applyBorder="1" applyAlignment="1" applyProtection="1">
      <alignment horizontal="center" vertical="top" wrapText="1"/>
    </xf>
    <xf numFmtId="0" fontId="8" fillId="7" borderId="2" xfId="7" applyNumberFormat="1" applyFont="1" applyFill="1" applyBorder="1" applyAlignment="1" applyProtection="1">
      <alignment horizontal="center" vertical="center" wrapText="1"/>
    </xf>
    <xf numFmtId="167" fontId="8" fillId="7" borderId="2" xfId="1" applyNumberFormat="1" applyFont="1" applyFill="1" applyBorder="1" applyAlignment="1">
      <alignment horizontal="center" vertical="center"/>
    </xf>
    <xf numFmtId="49" fontId="8" fillId="0" borderId="7" xfId="4" applyNumberFormat="1" applyFont="1" applyFill="1" applyBorder="1" applyAlignment="1" applyProtection="1">
      <alignment horizontal="center" vertical="center" wrapText="1"/>
    </xf>
    <xf numFmtId="49" fontId="8" fillId="0" borderId="8" xfId="4" applyNumberFormat="1" applyFont="1" applyFill="1" applyBorder="1" applyAlignment="1" applyProtection="1">
      <alignment horizontal="center" vertical="center" wrapText="1"/>
    </xf>
    <xf numFmtId="49" fontId="8" fillId="0" borderId="6" xfId="4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 applyProtection="1">
      <alignment horizontal="center" vertical="center" wrapText="1"/>
    </xf>
    <xf numFmtId="0" fontId="9" fillId="0" borderId="7" xfId="1" applyNumberFormat="1" applyFont="1" applyFill="1" applyBorder="1" applyAlignment="1" applyProtection="1">
      <alignment horizontal="left" vertical="top" wrapText="1"/>
    </xf>
    <xf numFmtId="0" fontId="9" fillId="0" borderId="8" xfId="1" applyNumberFormat="1" applyFont="1" applyFill="1" applyBorder="1" applyAlignment="1" applyProtection="1">
      <alignment horizontal="left" vertical="top" wrapText="1"/>
    </xf>
    <xf numFmtId="0" fontId="9" fillId="0" borderId="6" xfId="1" applyNumberFormat="1" applyFont="1" applyFill="1" applyBorder="1" applyAlignment="1" applyProtection="1">
      <alignment horizontal="left" vertical="top" wrapText="1"/>
    </xf>
    <xf numFmtId="0" fontId="8" fillId="7" borderId="2" xfId="4" applyNumberFormat="1" applyFont="1" applyFill="1" applyBorder="1" applyAlignment="1">
      <alignment horizontal="right" vertical="center" wrapText="1"/>
    </xf>
    <xf numFmtId="0" fontId="14" fillId="7" borderId="2" xfId="10" applyFont="1" applyFill="1" applyBorder="1" applyAlignment="1">
      <alignment horizontal="right" vertical="center" wrapText="1"/>
    </xf>
    <xf numFmtId="49" fontId="8" fillId="7" borderId="2" xfId="7" applyNumberFormat="1" applyFont="1" applyFill="1" applyBorder="1" applyAlignment="1" applyProtection="1">
      <alignment horizontal="center" vertical="top"/>
    </xf>
    <xf numFmtId="0" fontId="8" fillId="7" borderId="2" xfId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 applyProtection="1">
      <alignment horizontal="left" vertical="top" wrapText="1"/>
    </xf>
    <xf numFmtId="0" fontId="8" fillId="3" borderId="2" xfId="1" applyNumberFormat="1" applyFont="1" applyFill="1" applyBorder="1" applyAlignment="1" applyProtection="1">
      <alignment horizontal="left" vertical="top" wrapText="1"/>
    </xf>
    <xf numFmtId="167" fontId="35" fillId="0" borderId="2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center" vertical="top" wrapText="1"/>
    </xf>
    <xf numFmtId="167" fontId="9" fillId="7" borderId="2" xfId="1" applyNumberFormat="1" applyFont="1" applyFill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/>
    </xf>
    <xf numFmtId="167" fontId="25" fillId="0" borderId="4" xfId="0" applyNumberFormat="1" applyFont="1" applyBorder="1" applyAlignment="1">
      <alignment horizontal="center"/>
    </xf>
    <xf numFmtId="167" fontId="25" fillId="0" borderId="5" xfId="0" applyNumberFormat="1" applyFont="1" applyBorder="1" applyAlignment="1">
      <alignment horizontal="center"/>
    </xf>
    <xf numFmtId="167" fontId="24" fillId="0" borderId="3" xfId="0" applyNumberFormat="1" applyFont="1" applyBorder="1" applyAlignment="1">
      <alignment horizontal="center"/>
    </xf>
    <xf numFmtId="167" fontId="24" fillId="0" borderId="4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/>
    </xf>
    <xf numFmtId="167" fontId="8" fillId="7" borderId="2" xfId="4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/>
    </xf>
    <xf numFmtId="167" fontId="8" fillId="0" borderId="2" xfId="1" applyNumberFormat="1" applyFont="1" applyFill="1" applyBorder="1" applyAlignment="1">
      <alignment horizontal="center" vertical="center"/>
    </xf>
    <xf numFmtId="167" fontId="8" fillId="6" borderId="2" xfId="5" applyNumberFormat="1" applyFont="1" applyFill="1" applyBorder="1" applyAlignment="1" applyProtection="1">
      <alignment horizontal="center" vertical="center"/>
    </xf>
    <xf numFmtId="0" fontId="9" fillId="6" borderId="2" xfId="3" applyFont="1" applyFill="1" applyBorder="1" applyAlignment="1">
      <alignment horizontal="center" vertical="center" wrapText="1"/>
    </xf>
    <xf numFmtId="167" fontId="35" fillId="0" borderId="2" xfId="1" applyNumberFormat="1" applyFont="1" applyFill="1" applyBorder="1" applyAlignment="1" applyProtection="1">
      <alignment horizontal="center" vertical="center" wrapText="1"/>
    </xf>
    <xf numFmtId="49" fontId="9" fillId="7" borderId="2" xfId="1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9" fontId="9" fillId="6" borderId="2" xfId="1" applyNumberFormat="1" applyFont="1" applyFill="1" applyBorder="1" applyAlignment="1">
      <alignment horizontal="center" vertical="center" wrapText="1"/>
    </xf>
    <xf numFmtId="164" fontId="9" fillId="0" borderId="2" xfId="4" applyNumberFormat="1" applyFont="1" applyFill="1" applyBorder="1" applyAlignment="1" applyProtection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0" fontId="8" fillId="7" borderId="8" xfId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49" fontId="8" fillId="0" borderId="7" xfId="4" applyNumberFormat="1" applyFont="1" applyFill="1" applyBorder="1" applyAlignment="1" applyProtection="1">
      <alignment horizontal="left" vertical="top" wrapText="1"/>
    </xf>
    <xf numFmtId="49" fontId="8" fillId="0" borderId="8" xfId="4" applyNumberFormat="1" applyFont="1" applyFill="1" applyBorder="1" applyAlignment="1" applyProtection="1">
      <alignment horizontal="left" vertical="top" wrapText="1"/>
    </xf>
    <xf numFmtId="49" fontId="8" fillId="0" borderId="6" xfId="4" applyNumberFormat="1" applyFont="1" applyFill="1" applyBorder="1" applyAlignment="1" applyProtection="1">
      <alignment horizontal="left" vertical="top" wrapText="1"/>
    </xf>
    <xf numFmtId="49" fontId="8" fillId="0" borderId="7" xfId="4" applyNumberFormat="1" applyFont="1" applyFill="1" applyBorder="1" applyAlignment="1" applyProtection="1">
      <alignment horizontal="center" vertical="top" wrapText="1"/>
    </xf>
    <xf numFmtId="49" fontId="8" fillId="0" borderId="6" xfId="4" applyNumberFormat="1" applyFont="1" applyFill="1" applyBorder="1" applyAlignment="1" applyProtection="1">
      <alignment horizontal="center" vertical="top" wrapText="1"/>
    </xf>
    <xf numFmtId="49" fontId="8" fillId="0" borderId="7" xfId="7" applyNumberFormat="1" applyFont="1" applyFill="1" applyBorder="1" applyAlignment="1" applyProtection="1">
      <alignment horizontal="center" vertical="top" wrapText="1"/>
    </xf>
    <xf numFmtId="49" fontId="8" fillId="0" borderId="8" xfId="7" applyNumberFormat="1" applyFont="1" applyFill="1" applyBorder="1" applyAlignment="1" applyProtection="1">
      <alignment horizontal="center" vertical="top" wrapText="1"/>
    </xf>
    <xf numFmtId="49" fontId="8" fillId="0" borderId="6" xfId="7" applyNumberFormat="1" applyFont="1" applyFill="1" applyBorder="1" applyAlignment="1" applyProtection="1">
      <alignment horizontal="center" vertical="top" wrapText="1"/>
    </xf>
    <xf numFmtId="49" fontId="8" fillId="0" borderId="7" xfId="1" applyNumberFormat="1" applyFont="1" applyFill="1" applyBorder="1" applyAlignment="1" applyProtection="1">
      <alignment horizontal="center" vertical="top" wrapText="1"/>
    </xf>
    <xf numFmtId="49" fontId="8" fillId="0" borderId="7" xfId="7" applyNumberFormat="1" applyFont="1" applyFill="1" applyBorder="1" applyAlignment="1" applyProtection="1">
      <alignment horizontal="center" vertical="top"/>
    </xf>
    <xf numFmtId="49" fontId="8" fillId="0" borderId="8" xfId="7" applyNumberFormat="1" applyFont="1" applyFill="1" applyBorder="1" applyAlignment="1" applyProtection="1">
      <alignment horizontal="center" vertical="top"/>
    </xf>
    <xf numFmtId="49" fontId="8" fillId="0" borderId="6" xfId="7" applyNumberFormat="1" applyFont="1" applyFill="1" applyBorder="1" applyAlignment="1" applyProtection="1">
      <alignment horizontal="center" vertical="top"/>
    </xf>
    <xf numFmtId="49" fontId="8" fillId="0" borderId="2" xfId="3" applyNumberFormat="1" applyFont="1" applyFill="1" applyBorder="1" applyAlignment="1" applyProtection="1">
      <alignment horizontal="center" vertical="top" wrapText="1"/>
    </xf>
    <xf numFmtId="49" fontId="8" fillId="6" borderId="2" xfId="3" applyNumberFormat="1" applyFont="1" applyFill="1" applyBorder="1" applyAlignment="1" applyProtection="1">
      <alignment horizontal="center" vertical="top" wrapText="1"/>
    </xf>
    <xf numFmtId="49" fontId="8" fillId="6" borderId="2" xfId="5" applyNumberFormat="1" applyFont="1" applyFill="1" applyBorder="1" applyAlignment="1" applyProtection="1">
      <alignment horizontal="center" vertical="top"/>
    </xf>
    <xf numFmtId="49" fontId="8" fillId="0" borderId="7" xfId="3" applyNumberFormat="1" applyFont="1" applyFill="1" applyBorder="1" applyAlignment="1" applyProtection="1">
      <alignment horizontal="center" vertical="top" wrapText="1"/>
    </xf>
    <xf numFmtId="49" fontId="8" fillId="0" borderId="8" xfId="3" applyNumberFormat="1" applyFont="1" applyFill="1" applyBorder="1" applyAlignment="1" applyProtection="1">
      <alignment horizontal="center" vertical="top" wrapText="1"/>
    </xf>
    <xf numFmtId="49" fontId="8" fillId="0" borderId="6" xfId="3" applyNumberFormat="1" applyFont="1" applyFill="1" applyBorder="1" applyAlignment="1" applyProtection="1">
      <alignment horizontal="center" vertical="top" wrapText="1"/>
    </xf>
    <xf numFmtId="49" fontId="8" fillId="0" borderId="8" xfId="4" applyNumberFormat="1" applyFont="1" applyFill="1" applyBorder="1" applyAlignment="1" applyProtection="1">
      <alignment horizontal="center" vertical="top" wrapText="1"/>
    </xf>
    <xf numFmtId="49" fontId="8" fillId="0" borderId="7" xfId="7" applyNumberFormat="1" applyFont="1" applyFill="1" applyBorder="1" applyAlignment="1" applyProtection="1">
      <alignment horizontal="center" vertical="center" wrapText="1"/>
    </xf>
    <xf numFmtId="49" fontId="8" fillId="0" borderId="8" xfId="7" applyNumberFormat="1" applyFont="1" applyFill="1" applyBorder="1" applyAlignment="1" applyProtection="1">
      <alignment horizontal="center" vertical="center" wrapText="1"/>
    </xf>
    <xf numFmtId="49" fontId="8" fillId="0" borderId="6" xfId="7" applyNumberFormat="1" applyFont="1" applyFill="1" applyBorder="1" applyAlignment="1" applyProtection="1">
      <alignment horizontal="center" vertical="center" wrapText="1"/>
    </xf>
    <xf numFmtId="0" fontId="8" fillId="0" borderId="9" xfId="2" applyNumberFormat="1" applyFont="1" applyFill="1" applyBorder="1" applyAlignment="1" applyProtection="1">
      <alignment horizontal="center" vertical="center" wrapText="1"/>
    </xf>
    <xf numFmtId="0" fontId="8" fillId="0" borderId="10" xfId="2" applyNumberFormat="1" applyFont="1" applyFill="1" applyBorder="1" applyAlignment="1" applyProtection="1">
      <alignment horizontal="center" vertical="center" wrapText="1"/>
    </xf>
    <xf numFmtId="0" fontId="8" fillId="0" borderId="11" xfId="2" applyNumberFormat="1" applyFont="1" applyFill="1" applyBorder="1" applyAlignment="1" applyProtection="1">
      <alignment horizontal="center" vertical="center" wrapText="1"/>
    </xf>
    <xf numFmtId="0" fontId="8" fillId="0" borderId="12" xfId="2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8" fillId="0" borderId="13" xfId="2" applyNumberFormat="1" applyFont="1" applyFill="1" applyBorder="1" applyAlignment="1" applyProtection="1">
      <alignment horizontal="center" vertical="center" wrapText="1"/>
    </xf>
    <xf numFmtId="0" fontId="9" fillId="7" borderId="2" xfId="1" applyFont="1" applyFill="1" applyBorder="1" applyAlignment="1">
      <alignment horizontal="center"/>
    </xf>
    <xf numFmtId="49" fontId="8" fillId="0" borderId="2" xfId="2" applyNumberFormat="1" applyFont="1" applyFill="1" applyBorder="1" applyAlignment="1" applyProtection="1">
      <alignment horizontal="center" vertical="center"/>
    </xf>
    <xf numFmtId="49" fontId="15" fillId="0" borderId="2" xfId="2" applyNumberFormat="1" applyFont="1" applyFill="1" applyBorder="1" applyAlignment="1" applyProtection="1">
      <alignment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8" fillId="5" borderId="2" xfId="2" applyNumberFormat="1" applyFont="1" applyFill="1" applyBorder="1" applyAlignment="1" applyProtection="1">
      <alignment horizontal="center" vertical="center" wrapText="1"/>
    </xf>
    <xf numFmtId="49" fontId="8" fillId="0" borderId="2" xfId="2" applyNumberFormat="1" applyFont="1" applyFill="1" applyBorder="1" applyAlignment="1" applyProtection="1">
      <alignment horizontal="center" vertical="center" wrapText="1"/>
    </xf>
    <xf numFmtId="49" fontId="8" fillId="0" borderId="2" xfId="7" applyNumberFormat="1" applyFont="1" applyFill="1" applyBorder="1" applyAlignment="1" applyProtection="1">
      <alignment horizontal="center" vertical="top"/>
    </xf>
    <xf numFmtId="167" fontId="12" fillId="0" borderId="3" xfId="0" applyNumberFormat="1" applyFont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167" fontId="12" fillId="0" borderId="5" xfId="0" applyNumberFormat="1" applyFont="1" applyBorder="1" applyAlignment="1">
      <alignment horizontal="center"/>
    </xf>
    <xf numFmtId="167" fontId="11" fillId="0" borderId="3" xfId="0" applyNumberFormat="1" applyFont="1" applyBorder="1" applyAlignment="1">
      <alignment horizontal="center"/>
    </xf>
    <xf numFmtId="167" fontId="11" fillId="0" borderId="4" xfId="0" applyNumberFormat="1" applyFont="1" applyBorder="1" applyAlignment="1">
      <alignment horizontal="center"/>
    </xf>
    <xf numFmtId="167" fontId="11" fillId="0" borderId="5" xfId="0" applyNumberFormat="1" applyFont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8" fillId="7" borderId="2" xfId="4" applyNumberFormat="1" applyFont="1" applyFill="1" applyBorder="1" applyAlignment="1" applyProtection="1">
      <alignment horizontal="right" vertical="center" wrapText="1"/>
    </xf>
    <xf numFmtId="49" fontId="8" fillId="0" borderId="2" xfId="7" applyNumberFormat="1" applyFont="1" applyFill="1" applyBorder="1" applyAlignment="1" applyProtection="1">
      <alignment horizontal="center" vertical="center" wrapText="1"/>
    </xf>
    <xf numFmtId="167" fontId="16" fillId="0" borderId="0" xfId="5" applyNumberFormat="1" applyFont="1" applyFill="1" applyBorder="1" applyAlignment="1" applyProtection="1">
      <alignment horizontal="center" vertical="top"/>
    </xf>
    <xf numFmtId="167" fontId="10" fillId="0" borderId="0" xfId="0" applyNumberFormat="1" applyFont="1" applyAlignment="1">
      <alignment horizontal="center"/>
    </xf>
    <xf numFmtId="167" fontId="12" fillId="5" borderId="3" xfId="0" applyNumberFormat="1" applyFont="1" applyFill="1" applyBorder="1" applyAlignment="1">
      <alignment horizontal="center"/>
    </xf>
    <xf numFmtId="167" fontId="12" fillId="5" borderId="4" xfId="0" applyNumberFormat="1" applyFont="1" applyFill="1" applyBorder="1" applyAlignment="1">
      <alignment horizontal="center"/>
    </xf>
    <xf numFmtId="167" fontId="12" fillId="5" borderId="5" xfId="0" applyNumberFormat="1" applyFont="1" applyFill="1" applyBorder="1" applyAlignment="1">
      <alignment horizontal="center"/>
    </xf>
    <xf numFmtId="0" fontId="8" fillId="0" borderId="2" xfId="3" applyNumberFormat="1" applyFont="1" applyFill="1" applyBorder="1" applyAlignment="1" applyProtection="1">
      <alignment horizontal="center" vertical="center" wrapText="1"/>
    </xf>
    <xf numFmtId="167" fontId="8" fillId="0" borderId="2" xfId="5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horizontal="right" vertical="center" wrapText="1"/>
    </xf>
    <xf numFmtId="0" fontId="8" fillId="0" borderId="2" xfId="5" applyNumberFormat="1" applyFont="1" applyFill="1" applyBorder="1" applyAlignment="1" applyProtection="1">
      <alignment horizontal="right" vertical="center" wrapText="1"/>
    </xf>
    <xf numFmtId="0" fontId="8" fillId="7" borderId="2" xfId="5" applyNumberFormat="1" applyFont="1" applyFill="1" applyBorder="1" applyAlignment="1" applyProtection="1">
      <alignment horizontal="right" vertical="center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49" fontId="13" fillId="0" borderId="2" xfId="3" applyNumberFormat="1" applyFont="1" applyFill="1" applyBorder="1" applyAlignment="1" applyProtection="1">
      <alignment horizontal="center" vertical="top" wrapText="1"/>
    </xf>
    <xf numFmtId="167" fontId="39" fillId="0" borderId="2" xfId="3" applyNumberFormat="1" applyFont="1" applyFill="1" applyBorder="1" applyAlignment="1" applyProtection="1">
      <alignment horizontal="center" vertical="center" wrapText="1"/>
    </xf>
    <xf numFmtId="167" fontId="9" fillId="0" borderId="2" xfId="3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167" fontId="8" fillId="0" borderId="2" xfId="4" applyNumberFormat="1" applyFont="1" applyFill="1" applyBorder="1" applyAlignment="1">
      <alignment horizontal="center" vertical="center" wrapText="1"/>
    </xf>
    <xf numFmtId="167" fontId="19" fillId="7" borderId="2" xfId="3" applyNumberFormat="1" applyFont="1" applyFill="1" applyBorder="1" applyAlignment="1" applyProtection="1">
      <alignment horizontal="center" vertical="center" wrapText="1"/>
    </xf>
    <xf numFmtId="167" fontId="13" fillId="7" borderId="2" xfId="5" applyNumberFormat="1" applyFont="1" applyFill="1" applyBorder="1" applyAlignment="1" applyProtection="1">
      <alignment horizontal="center" vertical="center"/>
    </xf>
    <xf numFmtId="0" fontId="8" fillId="5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13" fillId="7" borderId="2" xfId="3" applyNumberFormat="1" applyFont="1" applyFill="1" applyBorder="1" applyAlignment="1" applyProtection="1">
      <alignment horizontal="center" vertical="center" wrapText="1"/>
    </xf>
  </cellXfs>
  <cellStyles count="12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9"/>
    <cellStyle name="Обычный_Лист1" xfId="1"/>
    <cellStyle name="Обычный_Лист1_1" xfId="7"/>
    <cellStyle name="Обычный_Лист1_Лист2" xfId="11"/>
    <cellStyle name="Обычный_Лист2" xfId="10"/>
    <cellStyle name="Процентный 2" xfId="8"/>
  </cellStyles>
  <dxfs count="0"/>
  <tableStyles count="0" defaultTableStyle="TableStyleMedium2" defaultPivotStyle="PivotStyleLight16"/>
  <colors>
    <mruColors>
      <color rgb="FFFFFFCC"/>
      <color rgb="FFFFFF99"/>
      <color rgb="FFFFCCFF"/>
      <color rgb="FF00FFFF"/>
      <color rgb="FF00FF00"/>
      <color rgb="FFCCFFCC"/>
      <color rgb="FFCCFFFF"/>
      <color rgb="FFCCECFF"/>
      <color rgb="FF99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10.4/192.168.10.4/192.168.10.10/&#1086;&#1073;&#1097;&#1072;&#1103;/2018%20&#1075;&#1086;&#1076;/4%20&#1074;&#1072;&#1088;&#1080;&#1072;&#1085;&#1090;%20&#1086;&#1090;%2024.07.2018%20&#8470;3423/&#1082;&#1087;%20&#1048;&#1057;&#1055;&#1054;&#1051;&#1053;&#1045;&#1053;&#1048;&#1045;.%20tmp%20&#1085;&#1072;%2024.07.2018%20(&#1052;&#1086;&#1088;&#1086;&#1079;&#1086;&#1074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U372"/>
  <sheetViews>
    <sheetView view="pageBreakPreview" topLeftCell="C318" zoomScale="70" zoomScaleNormal="80" zoomScaleSheetLayoutView="70" workbookViewId="0">
      <selection activeCell="G350" sqref="G350:K350"/>
    </sheetView>
  </sheetViews>
  <sheetFormatPr defaultColWidth="9.140625" defaultRowHeight="18" x14ac:dyDescent="0.3"/>
  <cols>
    <col min="1" max="1" width="9.140625" style="65"/>
    <col min="2" max="2" width="70.42578125" style="65" customWidth="1"/>
    <col min="3" max="3" width="16" style="65" customWidth="1"/>
    <col min="4" max="4" width="29.28515625" style="121" customWidth="1"/>
    <col min="5" max="5" width="20.42578125" style="65" hidden="1" customWidth="1"/>
    <col min="6" max="6" width="22.140625" style="106" customWidth="1"/>
    <col min="7" max="7" width="8" style="65" customWidth="1"/>
    <col min="8" max="8" width="11" style="65" customWidth="1"/>
    <col min="9" max="9" width="13.42578125" style="65" customWidth="1"/>
    <col min="10" max="11" width="11" style="65" customWidth="1"/>
    <col min="12" max="12" width="22.42578125" style="65" customWidth="1"/>
    <col min="13" max="15" width="23.28515625" style="65" customWidth="1"/>
    <col min="16" max="16" width="22.140625" style="65" customWidth="1"/>
    <col min="17" max="17" width="24.28515625" style="1" customWidth="1"/>
    <col min="18" max="18" width="17.7109375" style="1" customWidth="1"/>
    <col min="19" max="19" width="13" style="1" customWidth="1"/>
    <col min="20" max="20" width="14.7109375" style="1" customWidth="1"/>
    <col min="21" max="16384" width="9.140625" style="1"/>
  </cols>
  <sheetData>
    <row r="1" spans="1:21" ht="18.75" x14ac:dyDescent="0.25">
      <c r="A1" s="2"/>
      <c r="B1" s="56"/>
      <c r="C1" s="56"/>
      <c r="D1" s="120"/>
      <c r="E1" s="56"/>
      <c r="F1" s="56"/>
      <c r="G1" s="107"/>
      <c r="H1" s="107"/>
      <c r="I1" s="107"/>
      <c r="J1" s="107"/>
      <c r="K1" s="107"/>
      <c r="L1" s="56"/>
      <c r="M1" s="45"/>
      <c r="N1" s="45"/>
      <c r="O1" s="45"/>
      <c r="P1" s="62" t="s">
        <v>251</v>
      </c>
    </row>
    <row r="2" spans="1:21" ht="18.75" x14ac:dyDescent="0.25">
      <c r="A2" s="2"/>
      <c r="B2" s="56"/>
      <c r="C2" s="56"/>
      <c r="D2" s="120"/>
      <c r="E2" s="56"/>
      <c r="F2" s="56"/>
      <c r="G2" s="107"/>
      <c r="H2" s="107"/>
      <c r="I2" s="107"/>
      <c r="J2" s="107"/>
      <c r="K2" s="107"/>
      <c r="L2" s="56"/>
      <c r="M2" s="45"/>
      <c r="N2" s="45"/>
      <c r="O2" s="45"/>
      <c r="P2" s="62" t="s">
        <v>58</v>
      </c>
    </row>
    <row r="3" spans="1:21" ht="18.75" x14ac:dyDescent="0.25">
      <c r="A3" s="2"/>
      <c r="B3" s="37"/>
      <c r="C3" s="56"/>
      <c r="D3" s="120"/>
      <c r="E3" s="56"/>
      <c r="F3" s="56"/>
      <c r="G3" s="107"/>
      <c r="H3" s="107"/>
      <c r="I3" s="107"/>
      <c r="J3" s="107"/>
      <c r="K3" s="107"/>
      <c r="L3" s="56"/>
      <c r="M3" s="45"/>
      <c r="N3" s="45"/>
      <c r="O3" s="45"/>
      <c r="P3" s="62" t="s">
        <v>59</v>
      </c>
    </row>
    <row r="4" spans="1:21" ht="18.75" x14ac:dyDescent="0.25">
      <c r="A4" s="2"/>
      <c r="B4" s="56"/>
      <c r="C4" s="56"/>
      <c r="D4" s="120"/>
      <c r="E4" s="56"/>
      <c r="F4" s="56" t="s">
        <v>128</v>
      </c>
      <c r="G4" s="107"/>
      <c r="H4" s="107"/>
      <c r="I4" s="107"/>
      <c r="J4" s="107"/>
      <c r="K4" s="107"/>
      <c r="L4" s="56"/>
      <c r="M4" s="45"/>
      <c r="N4" s="45"/>
      <c r="O4" s="45"/>
      <c r="P4" s="62" t="s">
        <v>228</v>
      </c>
    </row>
    <row r="5" spans="1:21" ht="17.25" x14ac:dyDescent="0.25">
      <c r="A5" s="2"/>
      <c r="B5" s="178"/>
      <c r="C5" s="178"/>
      <c r="D5" s="179"/>
      <c r="E5" s="178"/>
      <c r="F5" s="178"/>
      <c r="G5" s="180"/>
      <c r="H5" s="180"/>
      <c r="I5" s="180"/>
      <c r="J5" s="180"/>
      <c r="K5" s="180"/>
      <c r="L5" s="178"/>
      <c r="M5" s="181"/>
      <c r="N5" s="181"/>
      <c r="O5" s="181"/>
      <c r="P5" s="181"/>
    </row>
    <row r="6" spans="1:21" ht="18" customHeight="1" x14ac:dyDescent="0.25">
      <c r="A6" s="35"/>
      <c r="B6" s="178"/>
      <c r="C6" s="182"/>
      <c r="D6" s="183"/>
      <c r="E6" s="308"/>
      <c r="F6" s="308"/>
      <c r="G6" s="308"/>
      <c r="H6" s="308"/>
      <c r="I6" s="308"/>
      <c r="J6" s="308"/>
      <c r="K6" s="308"/>
      <c r="L6" s="310" t="s">
        <v>229</v>
      </c>
      <c r="M6" s="310"/>
      <c r="N6" s="310"/>
      <c r="O6" s="310"/>
      <c r="P6" s="310"/>
    </row>
    <row r="7" spans="1:21" ht="18" customHeight="1" x14ac:dyDescent="0.25">
      <c r="A7" s="35"/>
      <c r="B7" s="178"/>
      <c r="C7" s="182"/>
      <c r="D7" s="183"/>
      <c r="E7" s="184"/>
      <c r="F7" s="184"/>
      <c r="G7" s="185"/>
      <c r="H7" s="185"/>
      <c r="I7" s="185"/>
      <c r="J7" s="185"/>
      <c r="K7" s="185"/>
      <c r="L7" s="186"/>
      <c r="M7" s="187"/>
      <c r="N7" s="187"/>
      <c r="O7" s="187"/>
      <c r="P7" s="187"/>
    </row>
    <row r="8" spans="1:21" ht="18" customHeight="1" x14ac:dyDescent="0.25">
      <c r="A8" s="57"/>
      <c r="B8" s="178"/>
      <c r="C8" s="182"/>
      <c r="D8" s="183"/>
      <c r="E8" s="184"/>
      <c r="F8" s="184"/>
      <c r="G8" s="185"/>
      <c r="H8" s="185"/>
      <c r="I8" s="185"/>
      <c r="J8" s="185"/>
      <c r="K8" s="185"/>
      <c r="L8" s="186"/>
      <c r="M8" s="187"/>
      <c r="N8" s="187"/>
      <c r="O8" s="187"/>
      <c r="P8" s="187"/>
    </row>
    <row r="9" spans="1:21" ht="40.5" customHeight="1" x14ac:dyDescent="0.25">
      <c r="A9" s="3"/>
      <c r="B9" s="260" t="s">
        <v>154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188"/>
    </row>
    <row r="10" spans="1:21" ht="15.75" customHeight="1" x14ac:dyDescent="0.25">
      <c r="A10" s="64"/>
      <c r="B10" s="180"/>
      <c r="C10" s="189"/>
      <c r="D10" s="190"/>
      <c r="E10" s="191"/>
      <c r="F10" s="191"/>
      <c r="G10" s="192"/>
      <c r="H10" s="192"/>
      <c r="I10" s="192"/>
      <c r="J10" s="192"/>
      <c r="K10" s="192"/>
      <c r="L10" s="192"/>
      <c r="M10" s="192"/>
      <c r="N10" s="192"/>
      <c r="O10" s="192"/>
      <c r="P10" s="193"/>
    </row>
    <row r="11" spans="1:21" ht="15" customHeight="1" x14ac:dyDescent="0.25">
      <c r="A11" s="307" t="s">
        <v>4</v>
      </c>
      <c r="B11" s="307" t="s">
        <v>107</v>
      </c>
      <c r="C11" s="307" t="s">
        <v>44</v>
      </c>
      <c r="D11" s="307" t="s">
        <v>6</v>
      </c>
      <c r="E11" s="307" t="s">
        <v>41</v>
      </c>
      <c r="F11" s="315" t="s">
        <v>7</v>
      </c>
      <c r="G11" s="276" t="s">
        <v>16</v>
      </c>
      <c r="H11" s="277"/>
      <c r="I11" s="277"/>
      <c r="J11" s="277"/>
      <c r="K11" s="277"/>
      <c r="L11" s="277"/>
      <c r="M11" s="277"/>
      <c r="N11" s="277"/>
      <c r="O11" s="278"/>
      <c r="P11" s="309" t="s">
        <v>140</v>
      </c>
    </row>
    <row r="12" spans="1:21" ht="15" customHeight="1" x14ac:dyDescent="0.25">
      <c r="A12" s="307"/>
      <c r="B12" s="307"/>
      <c r="C12" s="307"/>
      <c r="D12" s="307"/>
      <c r="E12" s="307"/>
      <c r="F12" s="315"/>
      <c r="G12" s="279"/>
      <c r="H12" s="280"/>
      <c r="I12" s="280"/>
      <c r="J12" s="280"/>
      <c r="K12" s="280"/>
      <c r="L12" s="280"/>
      <c r="M12" s="280"/>
      <c r="N12" s="280"/>
      <c r="O12" s="281"/>
      <c r="P12" s="309"/>
    </row>
    <row r="13" spans="1:21" ht="45.75" customHeight="1" x14ac:dyDescent="0.25">
      <c r="A13" s="307"/>
      <c r="B13" s="307"/>
      <c r="C13" s="307"/>
      <c r="D13" s="307"/>
      <c r="E13" s="307"/>
      <c r="F13" s="315"/>
      <c r="G13" s="312" t="s">
        <v>71</v>
      </c>
      <c r="H13" s="312"/>
      <c r="I13" s="312"/>
      <c r="J13" s="312"/>
      <c r="K13" s="312"/>
      <c r="L13" s="222" t="s">
        <v>72</v>
      </c>
      <c r="M13" s="222" t="s">
        <v>155</v>
      </c>
      <c r="N13" s="222" t="s">
        <v>156</v>
      </c>
      <c r="O13" s="222" t="s">
        <v>157</v>
      </c>
      <c r="P13" s="309"/>
    </row>
    <row r="14" spans="1:21" ht="17.25" customHeight="1" x14ac:dyDescent="0.25">
      <c r="A14" s="212" t="s">
        <v>13</v>
      </c>
      <c r="B14" s="212">
        <v>2</v>
      </c>
      <c r="C14" s="212" t="s">
        <v>8</v>
      </c>
      <c r="D14" s="212" t="s">
        <v>36</v>
      </c>
      <c r="E14" s="212" t="s">
        <v>9</v>
      </c>
      <c r="F14" s="99" t="s">
        <v>9</v>
      </c>
      <c r="G14" s="274" t="s">
        <v>34</v>
      </c>
      <c r="H14" s="274"/>
      <c r="I14" s="274"/>
      <c r="J14" s="274"/>
      <c r="K14" s="274"/>
      <c r="L14" s="212" t="s">
        <v>10</v>
      </c>
      <c r="M14" s="212" t="s">
        <v>35</v>
      </c>
      <c r="N14" s="212" t="s">
        <v>11</v>
      </c>
      <c r="O14" s="212" t="s">
        <v>12</v>
      </c>
      <c r="P14" s="212" t="s">
        <v>14</v>
      </c>
    </row>
    <row r="15" spans="1:21" s="10" customFormat="1" ht="25.5" customHeight="1" x14ac:dyDescent="0.25">
      <c r="A15" s="314" t="s">
        <v>112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</row>
    <row r="16" spans="1:21" s="9" customFormat="1" ht="18.75" x14ac:dyDescent="0.25">
      <c r="A16" s="266" t="s">
        <v>13</v>
      </c>
      <c r="B16" s="287" t="s">
        <v>67</v>
      </c>
      <c r="C16" s="287" t="s">
        <v>158</v>
      </c>
      <c r="D16" s="217" t="s">
        <v>2</v>
      </c>
      <c r="E16" s="209" t="e">
        <f>SUM(E18:E23)</f>
        <v>#REF!</v>
      </c>
      <c r="F16" s="100">
        <f>F17+F18+F19+F21</f>
        <v>80697806.926850006</v>
      </c>
      <c r="G16" s="271">
        <f>G17+G18+G19+G21</f>
        <v>16326887.665370001</v>
      </c>
      <c r="H16" s="271"/>
      <c r="I16" s="271"/>
      <c r="J16" s="271"/>
      <c r="K16" s="271"/>
      <c r="L16" s="209">
        <f t="shared" ref="L16:M16" si="0">L17+L18+L19+L21</f>
        <v>16092729.815370001</v>
      </c>
      <c r="M16" s="209">
        <f t="shared" si="0"/>
        <v>16092729.815370001</v>
      </c>
      <c r="N16" s="209">
        <f t="shared" ref="N16:O16" si="1">N17+N18+N19+N21</f>
        <v>16092729.815370001</v>
      </c>
      <c r="O16" s="209">
        <f t="shared" si="1"/>
        <v>16092729.815370001</v>
      </c>
      <c r="P16" s="311"/>
      <c r="T16" s="41"/>
      <c r="U16" s="41"/>
    </row>
    <row r="17" spans="1:21" s="9" customFormat="1" ht="39" customHeight="1" x14ac:dyDescent="0.25">
      <c r="A17" s="266"/>
      <c r="B17" s="287"/>
      <c r="C17" s="287"/>
      <c r="D17" s="217" t="s">
        <v>37</v>
      </c>
      <c r="E17" s="215" t="e">
        <f>#REF!</f>
        <v>#REF!</v>
      </c>
      <c r="F17" s="100">
        <f>SUM(G17:O17)</f>
        <v>0</v>
      </c>
      <c r="G17" s="267">
        <f>G24+G31+G38+G52+G59+G66+G75+G82+G92+G99+G106+G113+G120+G45+G127+G134+G141+G148</f>
        <v>0</v>
      </c>
      <c r="H17" s="268"/>
      <c r="I17" s="268"/>
      <c r="J17" s="268"/>
      <c r="K17" s="269"/>
      <c r="L17" s="215">
        <f>L24+L31+L38+L45+L52+L59+L66+L75+L82+L92+L99+L106+L113+L120+L127+L134+L141+L148</f>
        <v>0</v>
      </c>
      <c r="M17" s="215">
        <f t="shared" ref="M17:O17" si="2">M24+M31+M38+M45+M52+M59+M66+M75+M82+M92+M99+M106+M113+M120+M127+M134+M141+M148</f>
        <v>0</v>
      </c>
      <c r="N17" s="215">
        <f t="shared" si="2"/>
        <v>0</v>
      </c>
      <c r="O17" s="215">
        <f t="shared" si="2"/>
        <v>0</v>
      </c>
      <c r="P17" s="311"/>
      <c r="T17" s="41"/>
      <c r="U17" s="41"/>
    </row>
    <row r="18" spans="1:21" s="9" customFormat="1" ht="39.75" customHeight="1" x14ac:dyDescent="0.25">
      <c r="A18" s="266"/>
      <c r="B18" s="287"/>
      <c r="C18" s="287"/>
      <c r="D18" s="217" t="s">
        <v>1</v>
      </c>
      <c r="E18" s="215" t="e">
        <f>E31+E39+#REF!+#REF!</f>
        <v>#REF!</v>
      </c>
      <c r="F18" s="100">
        <f>SUM(G18:O18)</f>
        <v>48762604.333329998</v>
      </c>
      <c r="G18" s="267">
        <f>G25+G32+G39+G53+G60+G67+G76+G83+G93+G100+G107+G114+G121+G46+G128+G135+G142+G149+G156</f>
        <v>9779600.3333299998</v>
      </c>
      <c r="H18" s="268"/>
      <c r="I18" s="268"/>
      <c r="J18" s="268"/>
      <c r="K18" s="269"/>
      <c r="L18" s="215">
        <f>L25+L32+L39+L46+L53+L60+L67+L76+L83+L93+L100+L107+L114+L121+L128+L135+L142+L149</f>
        <v>9745751</v>
      </c>
      <c r="M18" s="215">
        <f t="shared" ref="M18:O18" si="3">M25+M32+M39+M46+M53+M60+M67+M76+M83+M93+M100+M107+M114+M121+M128+M135+M142+M149</f>
        <v>9745751</v>
      </c>
      <c r="N18" s="215">
        <f t="shared" si="3"/>
        <v>9745751</v>
      </c>
      <c r="O18" s="215">
        <f t="shared" si="3"/>
        <v>9745751</v>
      </c>
      <c r="P18" s="311"/>
      <c r="T18" s="41"/>
      <c r="U18" s="41"/>
    </row>
    <row r="19" spans="1:21" s="9" customFormat="1" ht="58.5" customHeight="1" x14ac:dyDescent="0.25">
      <c r="A19" s="266"/>
      <c r="B19" s="287"/>
      <c r="C19" s="287"/>
      <c r="D19" s="217" t="s">
        <v>43</v>
      </c>
      <c r="E19" s="215" t="e">
        <f>E84+#REF!+E94+#REF!+#REF!+#REF!+#REF!+#REF!</f>
        <v>#REF!</v>
      </c>
      <c r="F19" s="100">
        <f t="shared" ref="F19:F27" si="4">SUM(G19:O19)</f>
        <v>27984033.136670008</v>
      </c>
      <c r="G19" s="267">
        <f>G26+G33+G40+G54+G61+G68+G77+G84+G94+G101+G108+G115+G122+G47+G129+G136+G143+G150+G157</f>
        <v>5757053.4406700004</v>
      </c>
      <c r="H19" s="268"/>
      <c r="I19" s="268"/>
      <c r="J19" s="268"/>
      <c r="K19" s="269"/>
      <c r="L19" s="215">
        <f>L26+L33+L40+L47+L54+L61+L68+L77+L84+L94+L101+L108+L115+L122+L129+L136+L143+L150</f>
        <v>5556744.9240000006</v>
      </c>
      <c r="M19" s="215">
        <f t="shared" ref="M19:O19" si="5">M26+M33+M40+M47+M54+M61+M68+M77+M84+M94+M101+M108+M115+M122+M129+M136+M143+M150</f>
        <v>5556744.9240000006</v>
      </c>
      <c r="N19" s="215">
        <f t="shared" si="5"/>
        <v>5556744.9240000006</v>
      </c>
      <c r="O19" s="215">
        <f t="shared" si="5"/>
        <v>5556744.9240000006</v>
      </c>
      <c r="P19" s="311"/>
      <c r="T19" s="41"/>
      <c r="U19" s="41"/>
    </row>
    <row r="20" spans="1:21" s="9" customFormat="1" ht="77.25" customHeight="1" x14ac:dyDescent="0.25">
      <c r="A20" s="266"/>
      <c r="B20" s="287"/>
      <c r="C20" s="287"/>
      <c r="D20" s="217" t="s">
        <v>53</v>
      </c>
      <c r="E20" s="215">
        <f>E85</f>
        <v>0</v>
      </c>
      <c r="F20" s="100">
        <f t="shared" si="4"/>
        <v>3302765</v>
      </c>
      <c r="G20" s="267">
        <f>G69+G85</f>
        <v>660553</v>
      </c>
      <c r="H20" s="268"/>
      <c r="I20" s="268"/>
      <c r="J20" s="268"/>
      <c r="K20" s="269"/>
      <c r="L20" s="215">
        <f>L69+L85</f>
        <v>660553</v>
      </c>
      <c r="M20" s="215">
        <f t="shared" ref="M20:O20" si="6">M69+M85</f>
        <v>660553</v>
      </c>
      <c r="N20" s="215">
        <f t="shared" si="6"/>
        <v>660553</v>
      </c>
      <c r="O20" s="215">
        <f t="shared" si="6"/>
        <v>660553</v>
      </c>
      <c r="P20" s="311"/>
      <c r="T20" s="41"/>
      <c r="U20" s="41"/>
    </row>
    <row r="21" spans="1:21" s="9" customFormat="1" ht="37.5" x14ac:dyDescent="0.25">
      <c r="A21" s="266"/>
      <c r="B21" s="287"/>
      <c r="C21" s="287"/>
      <c r="D21" s="217" t="s">
        <v>74</v>
      </c>
      <c r="E21" s="215"/>
      <c r="F21" s="100">
        <f t="shared" si="4"/>
        <v>3951169.4568500007</v>
      </c>
      <c r="G21" s="284">
        <f>G27+G34+G41+G55+G62+G70+G78+G86+G95+G102+G109+G116+G123+G48+G130+G137+G144+G151</f>
        <v>790233.89137000008</v>
      </c>
      <c r="H21" s="284"/>
      <c r="I21" s="284"/>
      <c r="J21" s="284"/>
      <c r="K21" s="284"/>
      <c r="L21" s="215">
        <f>L27+L34+L41+L48+L55+L62+L70+L78+L86+L95+L102+L109+L116+L123+L130+L137+L144+L151</f>
        <v>790233.89137000008</v>
      </c>
      <c r="M21" s="215">
        <f t="shared" ref="M21:O21" si="7">M27+M34+M41+M48+M55+M62+M70+M78+M86+M95+M102+M109+M116+M123+M130+M137+M144+M151</f>
        <v>790233.89137000008</v>
      </c>
      <c r="N21" s="215">
        <f t="shared" si="7"/>
        <v>790233.89137000008</v>
      </c>
      <c r="O21" s="215">
        <f t="shared" si="7"/>
        <v>790233.89137000008</v>
      </c>
      <c r="P21" s="311"/>
      <c r="T21" s="41"/>
      <c r="U21" s="41"/>
    </row>
    <row r="22" spans="1:21" s="9" customFormat="1" ht="103.5" customHeight="1" x14ac:dyDescent="0.25">
      <c r="A22" s="266"/>
      <c r="B22" s="287"/>
      <c r="C22" s="287"/>
      <c r="D22" s="225" t="s">
        <v>75</v>
      </c>
      <c r="E22" s="223">
        <f>E87</f>
        <v>262352.43170000002</v>
      </c>
      <c r="F22" s="100">
        <f t="shared" si="4"/>
        <v>3781993.6668500002</v>
      </c>
      <c r="G22" s="313">
        <f>G87</f>
        <v>756398.73337000003</v>
      </c>
      <c r="H22" s="313"/>
      <c r="I22" s="313"/>
      <c r="J22" s="313"/>
      <c r="K22" s="313"/>
      <c r="L22" s="223">
        <f>L87</f>
        <v>756398.73337000003</v>
      </c>
      <c r="M22" s="223">
        <f>M87</f>
        <v>756398.73337000003</v>
      </c>
      <c r="N22" s="223">
        <f t="shared" ref="N22:O22" si="8">N87</f>
        <v>756398.73337000003</v>
      </c>
      <c r="O22" s="223">
        <f t="shared" si="8"/>
        <v>756398.73337000003</v>
      </c>
      <c r="P22" s="311"/>
      <c r="T22" s="41"/>
      <c r="U22" s="41"/>
    </row>
    <row r="23" spans="1:21" s="9" customFormat="1" ht="93.75" x14ac:dyDescent="0.25">
      <c r="A23" s="266"/>
      <c r="B23" s="287"/>
      <c r="C23" s="287"/>
      <c r="D23" s="225" t="s">
        <v>76</v>
      </c>
      <c r="E23" s="223">
        <f>E88</f>
        <v>8751.5480000000007</v>
      </c>
      <c r="F23" s="100">
        <f t="shared" si="4"/>
        <v>169175.78999999998</v>
      </c>
      <c r="G23" s="313">
        <f>G88+G71</f>
        <v>33835.157999999996</v>
      </c>
      <c r="H23" s="313"/>
      <c r="I23" s="313"/>
      <c r="J23" s="313"/>
      <c r="K23" s="313"/>
      <c r="L23" s="223">
        <f>L88+L71</f>
        <v>33835.157999999996</v>
      </c>
      <c r="M23" s="223">
        <f>M88+M71</f>
        <v>33835.157999999996</v>
      </c>
      <c r="N23" s="223">
        <f t="shared" ref="N23:O23" si="9">N88+N71</f>
        <v>33835.157999999996</v>
      </c>
      <c r="O23" s="223">
        <f t="shared" si="9"/>
        <v>33835.157999999996</v>
      </c>
      <c r="P23" s="311"/>
      <c r="T23" s="41"/>
      <c r="U23" s="41"/>
    </row>
    <row r="24" spans="1:21" s="128" customFormat="1" ht="36.75" customHeight="1" x14ac:dyDescent="0.25">
      <c r="A24" s="262" t="s">
        <v>26</v>
      </c>
      <c r="B24" s="288" t="s">
        <v>171</v>
      </c>
      <c r="C24" s="239" t="s">
        <v>158</v>
      </c>
      <c r="D24" s="207" t="s">
        <v>37</v>
      </c>
      <c r="E24" s="211">
        <v>750</v>
      </c>
      <c r="F24" s="100">
        <f t="shared" si="4"/>
        <v>0</v>
      </c>
      <c r="G24" s="273">
        <v>0</v>
      </c>
      <c r="H24" s="273"/>
      <c r="I24" s="273"/>
      <c r="J24" s="273"/>
      <c r="K24" s="273"/>
      <c r="L24" s="211">
        <v>0</v>
      </c>
      <c r="M24" s="211">
        <v>0</v>
      </c>
      <c r="N24" s="211">
        <v>0</v>
      </c>
      <c r="O24" s="211">
        <v>0</v>
      </c>
      <c r="P24" s="305" t="s">
        <v>144</v>
      </c>
    </row>
    <row r="25" spans="1:21" s="128" customFormat="1" ht="37.5" x14ac:dyDescent="0.25">
      <c r="A25" s="263"/>
      <c r="B25" s="288"/>
      <c r="C25" s="239"/>
      <c r="D25" s="207" t="s">
        <v>1</v>
      </c>
      <c r="E25" s="211"/>
      <c r="F25" s="100">
        <f t="shared" si="4"/>
        <v>0</v>
      </c>
      <c r="G25" s="273">
        <v>0</v>
      </c>
      <c r="H25" s="273"/>
      <c r="I25" s="273"/>
      <c r="J25" s="273"/>
      <c r="K25" s="273"/>
      <c r="L25" s="211">
        <v>0</v>
      </c>
      <c r="M25" s="211">
        <v>0</v>
      </c>
      <c r="N25" s="211">
        <v>0</v>
      </c>
      <c r="O25" s="211">
        <v>0</v>
      </c>
      <c r="P25" s="305"/>
    </row>
    <row r="26" spans="1:21" s="128" customFormat="1" ht="56.25" x14ac:dyDescent="0.25">
      <c r="A26" s="263"/>
      <c r="B26" s="288"/>
      <c r="C26" s="239"/>
      <c r="D26" s="207" t="s">
        <v>43</v>
      </c>
      <c r="E26" s="211">
        <v>7541.03</v>
      </c>
      <c r="F26" s="100">
        <f t="shared" si="4"/>
        <v>2111115</v>
      </c>
      <c r="G26" s="273">
        <v>422223</v>
      </c>
      <c r="H26" s="273"/>
      <c r="I26" s="273"/>
      <c r="J26" s="273"/>
      <c r="K26" s="273"/>
      <c r="L26" s="211">
        <v>422223</v>
      </c>
      <c r="M26" s="211">
        <v>422223</v>
      </c>
      <c r="N26" s="211">
        <v>422223</v>
      </c>
      <c r="O26" s="211">
        <v>422223</v>
      </c>
      <c r="P26" s="305"/>
    </row>
    <row r="27" spans="1:21" s="128" customFormat="1" ht="42.75" customHeight="1" x14ac:dyDescent="0.25">
      <c r="A27" s="263"/>
      <c r="B27" s="288"/>
      <c r="C27" s="239"/>
      <c r="D27" s="207" t="s">
        <v>74</v>
      </c>
      <c r="E27" s="211"/>
      <c r="F27" s="100">
        <f t="shared" si="4"/>
        <v>0</v>
      </c>
      <c r="G27" s="273">
        <v>0</v>
      </c>
      <c r="H27" s="273"/>
      <c r="I27" s="273"/>
      <c r="J27" s="273"/>
      <c r="K27" s="273"/>
      <c r="L27" s="211">
        <v>0</v>
      </c>
      <c r="M27" s="211">
        <v>0</v>
      </c>
      <c r="N27" s="211">
        <v>0</v>
      </c>
      <c r="O27" s="211">
        <v>0</v>
      </c>
      <c r="P27" s="305"/>
    </row>
    <row r="28" spans="1:21" s="128" customFormat="1" ht="18.75" x14ac:dyDescent="0.25">
      <c r="A28" s="263"/>
      <c r="B28" s="235" t="s">
        <v>248</v>
      </c>
      <c r="C28" s="236" t="s">
        <v>91</v>
      </c>
      <c r="D28" s="236" t="s">
        <v>91</v>
      </c>
      <c r="E28" s="200"/>
      <c r="F28" s="243" t="s">
        <v>92</v>
      </c>
      <c r="G28" s="244" t="s">
        <v>99</v>
      </c>
      <c r="H28" s="245" t="s">
        <v>247</v>
      </c>
      <c r="I28" s="245"/>
      <c r="J28" s="245"/>
      <c r="K28" s="245"/>
      <c r="L28" s="199" t="s">
        <v>100</v>
      </c>
      <c r="M28" s="199" t="s">
        <v>159</v>
      </c>
      <c r="N28" s="199" t="s">
        <v>160</v>
      </c>
      <c r="O28" s="199" t="s">
        <v>161</v>
      </c>
      <c r="P28" s="246" t="s">
        <v>91</v>
      </c>
      <c r="Q28" s="129"/>
    </row>
    <row r="29" spans="1:21" s="128" customFormat="1" ht="44.25" customHeight="1" x14ac:dyDescent="0.25">
      <c r="A29" s="263"/>
      <c r="B29" s="235"/>
      <c r="C29" s="236"/>
      <c r="D29" s="236"/>
      <c r="E29" s="200"/>
      <c r="F29" s="243"/>
      <c r="G29" s="244"/>
      <c r="H29" s="200" t="s">
        <v>243</v>
      </c>
      <c r="I29" s="200" t="s">
        <v>244</v>
      </c>
      <c r="J29" s="200" t="s">
        <v>245</v>
      </c>
      <c r="K29" s="200" t="s">
        <v>246</v>
      </c>
      <c r="L29" s="200"/>
      <c r="M29" s="200"/>
      <c r="N29" s="200"/>
      <c r="O29" s="200"/>
      <c r="P29" s="246"/>
      <c r="Q29" s="129"/>
    </row>
    <row r="30" spans="1:21" s="128" customFormat="1" ht="30" customHeight="1" x14ac:dyDescent="0.25">
      <c r="A30" s="264"/>
      <c r="B30" s="235"/>
      <c r="C30" s="236"/>
      <c r="D30" s="236"/>
      <c r="E30" s="200"/>
      <c r="F30" s="101">
        <v>100</v>
      </c>
      <c r="G30" s="138">
        <v>100</v>
      </c>
      <c r="H30" s="138">
        <v>100</v>
      </c>
      <c r="I30" s="138">
        <v>100</v>
      </c>
      <c r="J30" s="138">
        <v>100</v>
      </c>
      <c r="K30" s="138">
        <v>100</v>
      </c>
      <c r="L30" s="138">
        <v>100</v>
      </c>
      <c r="M30" s="138">
        <v>100</v>
      </c>
      <c r="N30" s="138">
        <v>100</v>
      </c>
      <c r="O30" s="138">
        <v>100</v>
      </c>
      <c r="P30" s="246"/>
      <c r="Q30" s="129"/>
    </row>
    <row r="31" spans="1:21" s="128" customFormat="1" ht="58.9" customHeight="1" x14ac:dyDescent="0.25">
      <c r="A31" s="359" t="s">
        <v>27</v>
      </c>
      <c r="B31" s="240" t="s">
        <v>101</v>
      </c>
      <c r="C31" s="239" t="s">
        <v>158</v>
      </c>
      <c r="D31" s="207" t="s">
        <v>37</v>
      </c>
      <c r="E31" s="211">
        <v>2978099</v>
      </c>
      <c r="F31" s="100">
        <f t="shared" ref="F31:F34" si="10">SUM(G31:O31)</f>
        <v>0</v>
      </c>
      <c r="G31" s="273">
        <v>0</v>
      </c>
      <c r="H31" s="273"/>
      <c r="I31" s="273"/>
      <c r="J31" s="273"/>
      <c r="K31" s="273"/>
      <c r="L31" s="211">
        <v>0</v>
      </c>
      <c r="M31" s="211">
        <v>0</v>
      </c>
      <c r="N31" s="211">
        <v>0</v>
      </c>
      <c r="O31" s="211">
        <v>0</v>
      </c>
      <c r="P31" s="305" t="s">
        <v>144</v>
      </c>
    </row>
    <row r="32" spans="1:21" s="128" customFormat="1" ht="63" customHeight="1" x14ac:dyDescent="0.25">
      <c r="A32" s="374"/>
      <c r="B32" s="240"/>
      <c r="C32" s="239"/>
      <c r="D32" s="207" t="s">
        <v>1</v>
      </c>
      <c r="E32" s="211"/>
      <c r="F32" s="100">
        <f t="shared" si="10"/>
        <v>44504820</v>
      </c>
      <c r="G32" s="273">
        <v>8900964</v>
      </c>
      <c r="H32" s="273"/>
      <c r="I32" s="273"/>
      <c r="J32" s="273"/>
      <c r="K32" s="273"/>
      <c r="L32" s="211">
        <v>8900964</v>
      </c>
      <c r="M32" s="211">
        <v>8900964</v>
      </c>
      <c r="N32" s="211">
        <v>8900964</v>
      </c>
      <c r="O32" s="211">
        <v>8900964</v>
      </c>
      <c r="P32" s="305"/>
    </row>
    <row r="33" spans="1:17" s="128" customFormat="1" ht="71.25" customHeight="1" x14ac:dyDescent="0.25">
      <c r="A33" s="374"/>
      <c r="B33" s="240"/>
      <c r="C33" s="239"/>
      <c r="D33" s="207" t="s">
        <v>43</v>
      </c>
      <c r="E33" s="211"/>
      <c r="F33" s="100">
        <f t="shared" si="10"/>
        <v>0</v>
      </c>
      <c r="G33" s="273">
        <v>0</v>
      </c>
      <c r="H33" s="273"/>
      <c r="I33" s="273"/>
      <c r="J33" s="273"/>
      <c r="K33" s="273"/>
      <c r="L33" s="211">
        <v>0</v>
      </c>
      <c r="M33" s="211">
        <v>0</v>
      </c>
      <c r="N33" s="211">
        <v>0</v>
      </c>
      <c r="O33" s="211">
        <v>0</v>
      </c>
      <c r="P33" s="305"/>
    </row>
    <row r="34" spans="1:17" s="128" customFormat="1" ht="78.75" customHeight="1" x14ac:dyDescent="0.25">
      <c r="A34" s="374"/>
      <c r="B34" s="240"/>
      <c r="C34" s="239"/>
      <c r="D34" s="207" t="s">
        <v>74</v>
      </c>
      <c r="E34" s="211"/>
      <c r="F34" s="100">
        <f t="shared" si="10"/>
        <v>0</v>
      </c>
      <c r="G34" s="273">
        <v>0</v>
      </c>
      <c r="H34" s="273"/>
      <c r="I34" s="273"/>
      <c r="J34" s="273"/>
      <c r="K34" s="273"/>
      <c r="L34" s="211">
        <v>0</v>
      </c>
      <c r="M34" s="211">
        <v>0</v>
      </c>
      <c r="N34" s="211">
        <v>0</v>
      </c>
      <c r="O34" s="211">
        <v>0</v>
      </c>
      <c r="P34" s="305"/>
    </row>
    <row r="35" spans="1:17" s="128" customFormat="1" ht="18.75" x14ac:dyDescent="0.25">
      <c r="A35" s="374"/>
      <c r="B35" s="235" t="s">
        <v>115</v>
      </c>
      <c r="C35" s="236" t="s">
        <v>91</v>
      </c>
      <c r="D35" s="236" t="s">
        <v>91</v>
      </c>
      <c r="E35" s="200"/>
      <c r="F35" s="243" t="s">
        <v>92</v>
      </c>
      <c r="G35" s="244" t="s">
        <v>99</v>
      </c>
      <c r="H35" s="245" t="s">
        <v>247</v>
      </c>
      <c r="I35" s="245"/>
      <c r="J35" s="245"/>
      <c r="K35" s="245"/>
      <c r="L35" s="199" t="s">
        <v>100</v>
      </c>
      <c r="M35" s="199" t="s">
        <v>159</v>
      </c>
      <c r="N35" s="199" t="s">
        <v>160</v>
      </c>
      <c r="O35" s="199" t="s">
        <v>161</v>
      </c>
      <c r="P35" s="246" t="s">
        <v>91</v>
      </c>
      <c r="Q35" s="129"/>
    </row>
    <row r="36" spans="1:17" s="128" customFormat="1" ht="42" customHeight="1" x14ac:dyDescent="0.25">
      <c r="A36" s="374"/>
      <c r="B36" s="235"/>
      <c r="C36" s="236"/>
      <c r="D36" s="236"/>
      <c r="E36" s="200"/>
      <c r="F36" s="243"/>
      <c r="G36" s="244"/>
      <c r="H36" s="200" t="s">
        <v>243</v>
      </c>
      <c r="I36" s="200" t="s">
        <v>244</v>
      </c>
      <c r="J36" s="200" t="s">
        <v>245</v>
      </c>
      <c r="K36" s="200" t="s">
        <v>246</v>
      </c>
      <c r="L36" s="200"/>
      <c r="M36" s="200"/>
      <c r="N36" s="200"/>
      <c r="O36" s="200"/>
      <c r="P36" s="246"/>
      <c r="Q36" s="129"/>
    </row>
    <row r="37" spans="1:17" s="128" customFormat="1" ht="75.75" customHeight="1" x14ac:dyDescent="0.25">
      <c r="A37" s="360"/>
      <c r="B37" s="235"/>
      <c r="C37" s="236"/>
      <c r="D37" s="236"/>
      <c r="E37" s="200"/>
      <c r="F37" s="101">
        <v>100</v>
      </c>
      <c r="G37" s="138">
        <v>100</v>
      </c>
      <c r="H37" s="138">
        <v>100</v>
      </c>
      <c r="I37" s="138">
        <v>100</v>
      </c>
      <c r="J37" s="138">
        <v>100</v>
      </c>
      <c r="K37" s="138">
        <v>100</v>
      </c>
      <c r="L37" s="138">
        <v>100</v>
      </c>
      <c r="M37" s="138">
        <v>100</v>
      </c>
      <c r="N37" s="138">
        <v>100</v>
      </c>
      <c r="O37" s="138">
        <v>100</v>
      </c>
      <c r="P37" s="246"/>
      <c r="Q37" s="129"/>
    </row>
    <row r="38" spans="1:17" s="128" customFormat="1" ht="46.5" customHeight="1" x14ac:dyDescent="0.25">
      <c r="A38" s="274" t="s">
        <v>28</v>
      </c>
      <c r="B38" s="275" t="s">
        <v>138</v>
      </c>
      <c r="C38" s="239" t="s">
        <v>158</v>
      </c>
      <c r="D38" s="207" t="s">
        <v>37</v>
      </c>
      <c r="E38" s="211"/>
      <c r="F38" s="100">
        <f t="shared" ref="F38:F41" si="11">SUM(G38:O38)</f>
        <v>0</v>
      </c>
      <c r="G38" s="273">
        <v>0</v>
      </c>
      <c r="H38" s="273"/>
      <c r="I38" s="273"/>
      <c r="J38" s="273"/>
      <c r="K38" s="273"/>
      <c r="L38" s="211">
        <v>0</v>
      </c>
      <c r="M38" s="211">
        <v>0</v>
      </c>
      <c r="N38" s="211">
        <v>0</v>
      </c>
      <c r="O38" s="211">
        <v>0</v>
      </c>
      <c r="P38" s="305" t="s">
        <v>144</v>
      </c>
    </row>
    <row r="39" spans="1:17" s="128" customFormat="1" ht="51" customHeight="1" x14ac:dyDescent="0.25">
      <c r="A39" s="274"/>
      <c r="B39" s="275"/>
      <c r="C39" s="239"/>
      <c r="D39" s="207" t="s">
        <v>1</v>
      </c>
      <c r="E39" s="211">
        <v>264347</v>
      </c>
      <c r="F39" s="100">
        <f>SUM(G39:O39)</f>
        <v>3372110</v>
      </c>
      <c r="G39" s="273">
        <v>674422</v>
      </c>
      <c r="H39" s="273"/>
      <c r="I39" s="273"/>
      <c r="J39" s="273"/>
      <c r="K39" s="273"/>
      <c r="L39" s="211">
        <v>674422</v>
      </c>
      <c r="M39" s="211">
        <v>674422</v>
      </c>
      <c r="N39" s="211">
        <v>674422</v>
      </c>
      <c r="O39" s="211">
        <v>674422</v>
      </c>
      <c r="P39" s="305"/>
    </row>
    <row r="40" spans="1:17" s="128" customFormat="1" ht="78.75" customHeight="1" x14ac:dyDescent="0.25">
      <c r="A40" s="274"/>
      <c r="B40" s="275"/>
      <c r="C40" s="239"/>
      <c r="D40" s="207" t="s">
        <v>43</v>
      </c>
      <c r="E40" s="211"/>
      <c r="F40" s="100">
        <f t="shared" si="11"/>
        <v>0</v>
      </c>
      <c r="G40" s="273">
        <v>0</v>
      </c>
      <c r="H40" s="273"/>
      <c r="I40" s="273"/>
      <c r="J40" s="273"/>
      <c r="K40" s="273"/>
      <c r="L40" s="211">
        <v>0</v>
      </c>
      <c r="M40" s="211">
        <v>0</v>
      </c>
      <c r="N40" s="211">
        <v>0</v>
      </c>
      <c r="O40" s="211">
        <v>0</v>
      </c>
      <c r="P40" s="305"/>
    </row>
    <row r="41" spans="1:17" s="128" customFormat="1" ht="63.75" customHeight="1" x14ac:dyDescent="0.25">
      <c r="A41" s="274"/>
      <c r="B41" s="275"/>
      <c r="C41" s="239"/>
      <c r="D41" s="207" t="s">
        <v>74</v>
      </c>
      <c r="E41" s="211"/>
      <c r="F41" s="100">
        <f t="shared" si="11"/>
        <v>0</v>
      </c>
      <c r="G41" s="273">
        <v>0</v>
      </c>
      <c r="H41" s="273"/>
      <c r="I41" s="273"/>
      <c r="J41" s="273"/>
      <c r="K41" s="273"/>
      <c r="L41" s="211">
        <v>0</v>
      </c>
      <c r="M41" s="211">
        <v>0</v>
      </c>
      <c r="N41" s="211">
        <v>0</v>
      </c>
      <c r="O41" s="211">
        <v>0</v>
      </c>
      <c r="P41" s="305"/>
    </row>
    <row r="42" spans="1:17" s="128" customFormat="1" ht="18.75" x14ac:dyDescent="0.25">
      <c r="A42" s="274"/>
      <c r="B42" s="235" t="s">
        <v>213</v>
      </c>
      <c r="C42" s="236" t="s">
        <v>91</v>
      </c>
      <c r="D42" s="236" t="s">
        <v>91</v>
      </c>
      <c r="E42" s="200"/>
      <c r="F42" s="243" t="s">
        <v>92</v>
      </c>
      <c r="G42" s="244" t="s">
        <v>99</v>
      </c>
      <c r="H42" s="245" t="s">
        <v>247</v>
      </c>
      <c r="I42" s="245"/>
      <c r="J42" s="245"/>
      <c r="K42" s="245"/>
      <c r="L42" s="199" t="s">
        <v>100</v>
      </c>
      <c r="M42" s="199" t="s">
        <v>159</v>
      </c>
      <c r="N42" s="199" t="s">
        <v>160</v>
      </c>
      <c r="O42" s="199" t="s">
        <v>161</v>
      </c>
      <c r="P42" s="246" t="s">
        <v>91</v>
      </c>
      <c r="Q42" s="129"/>
    </row>
    <row r="43" spans="1:17" s="128" customFormat="1" ht="45" customHeight="1" x14ac:dyDescent="0.25">
      <c r="A43" s="274"/>
      <c r="B43" s="235"/>
      <c r="C43" s="236"/>
      <c r="D43" s="236"/>
      <c r="E43" s="200"/>
      <c r="F43" s="243"/>
      <c r="G43" s="244"/>
      <c r="H43" s="200" t="s">
        <v>243</v>
      </c>
      <c r="I43" s="200" t="s">
        <v>244</v>
      </c>
      <c r="J43" s="200" t="s">
        <v>245</v>
      </c>
      <c r="K43" s="200" t="s">
        <v>246</v>
      </c>
      <c r="L43" s="200"/>
      <c r="M43" s="200"/>
      <c r="N43" s="200"/>
      <c r="O43" s="200"/>
      <c r="P43" s="246"/>
      <c r="Q43" s="129"/>
    </row>
    <row r="44" spans="1:17" s="128" customFormat="1" ht="79.5" customHeight="1" x14ac:dyDescent="0.25">
      <c r="A44" s="274"/>
      <c r="B44" s="235"/>
      <c r="C44" s="236"/>
      <c r="D44" s="236"/>
      <c r="E44" s="200"/>
      <c r="F44" s="101">
        <v>100</v>
      </c>
      <c r="G44" s="94">
        <v>100</v>
      </c>
      <c r="H44" s="94">
        <v>100</v>
      </c>
      <c r="I44" s="94">
        <v>100</v>
      </c>
      <c r="J44" s="94">
        <v>100</v>
      </c>
      <c r="K44" s="94">
        <v>100</v>
      </c>
      <c r="L44" s="94">
        <v>100</v>
      </c>
      <c r="M44" s="94">
        <v>100</v>
      </c>
      <c r="N44" s="94">
        <v>100</v>
      </c>
      <c r="O44" s="94">
        <v>100</v>
      </c>
      <c r="P44" s="246"/>
      <c r="Q44" s="129"/>
    </row>
    <row r="45" spans="1:17" s="128" customFormat="1" ht="42" customHeight="1" x14ac:dyDescent="0.25">
      <c r="A45" s="274" t="s">
        <v>182</v>
      </c>
      <c r="B45" s="275" t="s">
        <v>178</v>
      </c>
      <c r="C45" s="239" t="s">
        <v>158</v>
      </c>
      <c r="D45" s="207" t="s">
        <v>37</v>
      </c>
      <c r="E45" s="211"/>
      <c r="F45" s="100">
        <f t="shared" ref="F45" si="12">SUM(G45:O45)</f>
        <v>0</v>
      </c>
      <c r="G45" s="273">
        <v>0</v>
      </c>
      <c r="H45" s="273"/>
      <c r="I45" s="273"/>
      <c r="J45" s="273"/>
      <c r="K45" s="273"/>
      <c r="L45" s="211">
        <v>0</v>
      </c>
      <c r="M45" s="211">
        <v>0</v>
      </c>
      <c r="N45" s="211">
        <v>0</v>
      </c>
      <c r="O45" s="211">
        <v>0</v>
      </c>
      <c r="P45" s="305" t="s">
        <v>3</v>
      </c>
    </row>
    <row r="46" spans="1:17" s="128" customFormat="1" ht="37.5" x14ac:dyDescent="0.25">
      <c r="A46" s="274"/>
      <c r="B46" s="275"/>
      <c r="C46" s="239"/>
      <c r="D46" s="207" t="s">
        <v>1</v>
      </c>
      <c r="E46" s="211">
        <v>264347</v>
      </c>
      <c r="F46" s="100">
        <f>SUM(G46:O46)</f>
        <v>0</v>
      </c>
      <c r="G46" s="273">
        <v>0</v>
      </c>
      <c r="H46" s="273"/>
      <c r="I46" s="273"/>
      <c r="J46" s="273"/>
      <c r="K46" s="273"/>
      <c r="L46" s="211">
        <v>0</v>
      </c>
      <c r="M46" s="211">
        <v>0</v>
      </c>
      <c r="N46" s="211">
        <v>0</v>
      </c>
      <c r="O46" s="211">
        <v>0</v>
      </c>
      <c r="P46" s="305"/>
    </row>
    <row r="47" spans="1:17" s="128" customFormat="1" ht="59.45" customHeight="1" x14ac:dyDescent="0.25">
      <c r="A47" s="274"/>
      <c r="B47" s="275"/>
      <c r="C47" s="239"/>
      <c r="D47" s="207" t="s">
        <v>43</v>
      </c>
      <c r="E47" s="211"/>
      <c r="F47" s="100">
        <f t="shared" ref="F47:F48" si="13">SUM(G47:O47)</f>
        <v>0</v>
      </c>
      <c r="G47" s="273">
        <v>0</v>
      </c>
      <c r="H47" s="273"/>
      <c r="I47" s="273"/>
      <c r="J47" s="273"/>
      <c r="K47" s="273"/>
      <c r="L47" s="211">
        <v>0</v>
      </c>
      <c r="M47" s="211">
        <v>0</v>
      </c>
      <c r="N47" s="211">
        <v>0</v>
      </c>
      <c r="O47" s="211">
        <v>0</v>
      </c>
      <c r="P47" s="305"/>
    </row>
    <row r="48" spans="1:17" s="128" customFormat="1" ht="37.5" x14ac:dyDescent="0.25">
      <c r="A48" s="274"/>
      <c r="B48" s="275"/>
      <c r="C48" s="239"/>
      <c r="D48" s="207" t="s">
        <v>74</v>
      </c>
      <c r="E48" s="211"/>
      <c r="F48" s="100">
        <f t="shared" si="13"/>
        <v>0</v>
      </c>
      <c r="G48" s="273">
        <v>0</v>
      </c>
      <c r="H48" s="273"/>
      <c r="I48" s="273"/>
      <c r="J48" s="273"/>
      <c r="K48" s="273"/>
      <c r="L48" s="211">
        <v>0</v>
      </c>
      <c r="M48" s="211">
        <v>0</v>
      </c>
      <c r="N48" s="211">
        <v>0</v>
      </c>
      <c r="O48" s="211">
        <v>0</v>
      </c>
      <c r="P48" s="305"/>
    </row>
    <row r="49" spans="1:17" s="128" customFormat="1" ht="18.75" x14ac:dyDescent="0.25">
      <c r="A49" s="274"/>
      <c r="B49" s="235" t="s">
        <v>222</v>
      </c>
      <c r="C49" s="236" t="s">
        <v>91</v>
      </c>
      <c r="D49" s="236" t="s">
        <v>91</v>
      </c>
      <c r="E49" s="200"/>
      <c r="F49" s="243" t="s">
        <v>92</v>
      </c>
      <c r="G49" s="244" t="s">
        <v>99</v>
      </c>
      <c r="H49" s="245" t="s">
        <v>247</v>
      </c>
      <c r="I49" s="245"/>
      <c r="J49" s="245"/>
      <c r="K49" s="245"/>
      <c r="L49" s="199" t="s">
        <v>100</v>
      </c>
      <c r="M49" s="199" t="s">
        <v>159</v>
      </c>
      <c r="N49" s="199" t="s">
        <v>160</v>
      </c>
      <c r="O49" s="199" t="s">
        <v>161</v>
      </c>
      <c r="P49" s="246" t="s">
        <v>91</v>
      </c>
      <c r="Q49" s="129"/>
    </row>
    <row r="50" spans="1:17" s="128" customFormat="1" ht="37.5" x14ac:dyDescent="0.25">
      <c r="A50" s="274"/>
      <c r="B50" s="235"/>
      <c r="C50" s="236"/>
      <c r="D50" s="236"/>
      <c r="E50" s="200"/>
      <c r="F50" s="243"/>
      <c r="G50" s="244"/>
      <c r="H50" s="200" t="s">
        <v>243</v>
      </c>
      <c r="I50" s="200" t="s">
        <v>244</v>
      </c>
      <c r="J50" s="200" t="s">
        <v>245</v>
      </c>
      <c r="K50" s="200" t="s">
        <v>246</v>
      </c>
      <c r="L50" s="200"/>
      <c r="M50" s="200"/>
      <c r="N50" s="200"/>
      <c r="O50" s="200"/>
      <c r="P50" s="246"/>
      <c r="Q50" s="129"/>
    </row>
    <row r="51" spans="1:17" s="128" customFormat="1" ht="38.25" customHeight="1" x14ac:dyDescent="0.25">
      <c r="A51" s="274"/>
      <c r="B51" s="235"/>
      <c r="C51" s="236"/>
      <c r="D51" s="236"/>
      <c r="E51" s="200"/>
      <c r="F51" s="101">
        <v>0</v>
      </c>
      <c r="G51" s="94">
        <v>0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246"/>
      <c r="Q51" s="129"/>
    </row>
    <row r="52" spans="1:17" s="128" customFormat="1" ht="47.25" customHeight="1" x14ac:dyDescent="0.25">
      <c r="A52" s="261" t="s">
        <v>50</v>
      </c>
      <c r="B52" s="242" t="s">
        <v>102</v>
      </c>
      <c r="C52" s="239" t="s">
        <v>158</v>
      </c>
      <c r="D52" s="207" t="s">
        <v>37</v>
      </c>
      <c r="E52" s="211"/>
      <c r="F52" s="100">
        <f t="shared" ref="F52:F55" si="14">SUM(G52:O52)</f>
        <v>0</v>
      </c>
      <c r="G52" s="273">
        <v>0</v>
      </c>
      <c r="H52" s="273"/>
      <c r="I52" s="273"/>
      <c r="J52" s="273"/>
      <c r="K52" s="273"/>
      <c r="L52" s="211">
        <v>0</v>
      </c>
      <c r="M52" s="211">
        <v>0</v>
      </c>
      <c r="N52" s="211">
        <v>0</v>
      </c>
      <c r="O52" s="211">
        <v>0</v>
      </c>
      <c r="P52" s="259" t="s">
        <v>89</v>
      </c>
    </row>
    <row r="53" spans="1:17" s="128" customFormat="1" ht="50.25" customHeight="1" x14ac:dyDescent="0.25">
      <c r="A53" s="261"/>
      <c r="B53" s="242"/>
      <c r="C53" s="239"/>
      <c r="D53" s="220" t="s">
        <v>1</v>
      </c>
      <c r="E53" s="205">
        <v>125047</v>
      </c>
      <c r="F53" s="100">
        <f t="shared" si="14"/>
        <v>507735</v>
      </c>
      <c r="G53" s="256">
        <v>101547</v>
      </c>
      <c r="H53" s="256"/>
      <c r="I53" s="256"/>
      <c r="J53" s="256"/>
      <c r="K53" s="256"/>
      <c r="L53" s="205">
        <v>101547</v>
      </c>
      <c r="M53" s="205">
        <v>101547</v>
      </c>
      <c r="N53" s="205">
        <v>101547</v>
      </c>
      <c r="O53" s="205">
        <v>101547</v>
      </c>
      <c r="P53" s="259"/>
    </row>
    <row r="54" spans="1:17" s="128" customFormat="1" ht="56.25" x14ac:dyDescent="0.25">
      <c r="A54" s="261"/>
      <c r="B54" s="242"/>
      <c r="C54" s="239"/>
      <c r="D54" s="220" t="s">
        <v>43</v>
      </c>
      <c r="E54" s="205"/>
      <c r="F54" s="100">
        <f t="shared" si="14"/>
        <v>0</v>
      </c>
      <c r="G54" s="256">
        <v>0</v>
      </c>
      <c r="H54" s="256"/>
      <c r="I54" s="256"/>
      <c r="J54" s="256"/>
      <c r="K54" s="256"/>
      <c r="L54" s="205">
        <v>0</v>
      </c>
      <c r="M54" s="205">
        <v>0</v>
      </c>
      <c r="N54" s="205">
        <v>0</v>
      </c>
      <c r="O54" s="205">
        <v>0</v>
      </c>
      <c r="P54" s="259"/>
    </row>
    <row r="55" spans="1:17" s="128" customFormat="1" ht="37.5" x14ac:dyDescent="0.25">
      <c r="A55" s="261"/>
      <c r="B55" s="242"/>
      <c r="C55" s="239"/>
      <c r="D55" s="220" t="s">
        <v>74</v>
      </c>
      <c r="E55" s="205"/>
      <c r="F55" s="100">
        <f t="shared" si="14"/>
        <v>0</v>
      </c>
      <c r="G55" s="256">
        <v>0</v>
      </c>
      <c r="H55" s="256"/>
      <c r="I55" s="256"/>
      <c r="J55" s="256"/>
      <c r="K55" s="256"/>
      <c r="L55" s="205">
        <v>0</v>
      </c>
      <c r="M55" s="205">
        <v>0</v>
      </c>
      <c r="N55" s="205">
        <v>0</v>
      </c>
      <c r="O55" s="205">
        <v>0</v>
      </c>
      <c r="P55" s="259"/>
    </row>
    <row r="56" spans="1:17" s="128" customFormat="1" ht="18.75" x14ac:dyDescent="0.25">
      <c r="A56" s="261"/>
      <c r="B56" s="235" t="s">
        <v>153</v>
      </c>
      <c r="C56" s="236" t="s">
        <v>91</v>
      </c>
      <c r="D56" s="236" t="s">
        <v>91</v>
      </c>
      <c r="E56" s="200"/>
      <c r="F56" s="243" t="s">
        <v>92</v>
      </c>
      <c r="G56" s="244" t="s">
        <v>99</v>
      </c>
      <c r="H56" s="245" t="s">
        <v>247</v>
      </c>
      <c r="I56" s="245"/>
      <c r="J56" s="245"/>
      <c r="K56" s="245"/>
      <c r="L56" s="199" t="s">
        <v>100</v>
      </c>
      <c r="M56" s="199" t="s">
        <v>159</v>
      </c>
      <c r="N56" s="199" t="s">
        <v>160</v>
      </c>
      <c r="O56" s="199" t="s">
        <v>161</v>
      </c>
      <c r="P56" s="246" t="s">
        <v>91</v>
      </c>
      <c r="Q56" s="129"/>
    </row>
    <row r="57" spans="1:17" s="128" customFormat="1" ht="37.5" x14ac:dyDescent="0.25">
      <c r="A57" s="261"/>
      <c r="B57" s="235"/>
      <c r="C57" s="236"/>
      <c r="D57" s="236"/>
      <c r="E57" s="200"/>
      <c r="F57" s="243"/>
      <c r="G57" s="244"/>
      <c r="H57" s="200" t="s">
        <v>243</v>
      </c>
      <c r="I57" s="200" t="s">
        <v>244</v>
      </c>
      <c r="J57" s="200" t="s">
        <v>245</v>
      </c>
      <c r="K57" s="200" t="s">
        <v>246</v>
      </c>
      <c r="L57" s="200"/>
      <c r="M57" s="200"/>
      <c r="N57" s="200"/>
      <c r="O57" s="200"/>
      <c r="P57" s="246"/>
      <c r="Q57" s="129"/>
    </row>
    <row r="58" spans="1:17" s="128" customFormat="1" ht="69.75" customHeight="1" x14ac:dyDescent="0.25">
      <c r="A58" s="261"/>
      <c r="B58" s="235"/>
      <c r="C58" s="236"/>
      <c r="D58" s="236"/>
      <c r="E58" s="200"/>
      <c r="F58" s="101">
        <v>100</v>
      </c>
      <c r="G58" s="94">
        <v>100</v>
      </c>
      <c r="H58" s="94">
        <v>100</v>
      </c>
      <c r="I58" s="94">
        <v>100</v>
      </c>
      <c r="J58" s="94">
        <v>100</v>
      </c>
      <c r="K58" s="94">
        <v>100</v>
      </c>
      <c r="L58" s="94">
        <v>100</v>
      </c>
      <c r="M58" s="94">
        <v>100</v>
      </c>
      <c r="N58" s="94">
        <v>100</v>
      </c>
      <c r="O58" s="94">
        <v>100</v>
      </c>
      <c r="P58" s="246"/>
      <c r="Q58" s="141"/>
    </row>
    <row r="59" spans="1:17" s="128" customFormat="1" ht="39" customHeight="1" x14ac:dyDescent="0.25">
      <c r="A59" s="274" t="s">
        <v>61</v>
      </c>
      <c r="B59" s="300" t="s">
        <v>146</v>
      </c>
      <c r="C59" s="239" t="s">
        <v>158</v>
      </c>
      <c r="D59" s="207" t="s">
        <v>37</v>
      </c>
      <c r="E59" s="211"/>
      <c r="F59" s="100">
        <f t="shared" ref="F59:F62" si="15">SUM(G59:O59)</f>
        <v>0</v>
      </c>
      <c r="G59" s="273">
        <v>0</v>
      </c>
      <c r="H59" s="273"/>
      <c r="I59" s="273"/>
      <c r="J59" s="273"/>
      <c r="K59" s="273"/>
      <c r="L59" s="211">
        <v>0</v>
      </c>
      <c r="M59" s="211">
        <v>0</v>
      </c>
      <c r="N59" s="211">
        <v>0</v>
      </c>
      <c r="O59" s="211">
        <v>0</v>
      </c>
      <c r="P59" s="305" t="s">
        <v>144</v>
      </c>
    </row>
    <row r="60" spans="1:17" s="128" customFormat="1" ht="37.5" x14ac:dyDescent="0.25">
      <c r="A60" s="274"/>
      <c r="B60" s="300"/>
      <c r="C60" s="239"/>
      <c r="D60" s="207" t="s">
        <v>1</v>
      </c>
      <c r="E60" s="211">
        <v>264347</v>
      </c>
      <c r="F60" s="100">
        <f t="shared" si="15"/>
        <v>154045</v>
      </c>
      <c r="G60" s="273">
        <v>30809</v>
      </c>
      <c r="H60" s="273"/>
      <c r="I60" s="273"/>
      <c r="J60" s="273"/>
      <c r="K60" s="273"/>
      <c r="L60" s="211">
        <v>30809</v>
      </c>
      <c r="M60" s="211">
        <v>30809</v>
      </c>
      <c r="N60" s="211">
        <v>30809</v>
      </c>
      <c r="O60" s="211">
        <v>30809</v>
      </c>
      <c r="P60" s="305"/>
    </row>
    <row r="61" spans="1:17" s="128" customFormat="1" ht="56.25" x14ac:dyDescent="0.25">
      <c r="A61" s="274"/>
      <c r="B61" s="300"/>
      <c r="C61" s="239"/>
      <c r="D61" s="207" t="s">
        <v>43</v>
      </c>
      <c r="E61" s="211"/>
      <c r="F61" s="100">
        <f t="shared" si="15"/>
        <v>0</v>
      </c>
      <c r="G61" s="273">
        <v>0</v>
      </c>
      <c r="H61" s="273"/>
      <c r="I61" s="273"/>
      <c r="J61" s="273"/>
      <c r="K61" s="273"/>
      <c r="L61" s="211">
        <v>0</v>
      </c>
      <c r="M61" s="211">
        <v>0</v>
      </c>
      <c r="N61" s="211">
        <v>0</v>
      </c>
      <c r="O61" s="211">
        <v>0</v>
      </c>
      <c r="P61" s="305"/>
    </row>
    <row r="62" spans="1:17" s="128" customFormat="1" ht="40.5" customHeight="1" x14ac:dyDescent="0.25">
      <c r="A62" s="274"/>
      <c r="B62" s="300"/>
      <c r="C62" s="239"/>
      <c r="D62" s="207" t="s">
        <v>74</v>
      </c>
      <c r="E62" s="211"/>
      <c r="F62" s="100">
        <f t="shared" si="15"/>
        <v>0</v>
      </c>
      <c r="G62" s="273">
        <v>0</v>
      </c>
      <c r="H62" s="273"/>
      <c r="I62" s="273"/>
      <c r="J62" s="273"/>
      <c r="K62" s="273"/>
      <c r="L62" s="211">
        <v>0</v>
      </c>
      <c r="M62" s="211">
        <v>0</v>
      </c>
      <c r="N62" s="211">
        <v>0</v>
      </c>
      <c r="O62" s="211">
        <v>0</v>
      </c>
      <c r="P62" s="305"/>
    </row>
    <row r="63" spans="1:17" s="128" customFormat="1" ht="18.75" x14ac:dyDescent="0.25">
      <c r="A63" s="274"/>
      <c r="B63" s="301" t="s">
        <v>141</v>
      </c>
      <c r="C63" s="236" t="s">
        <v>91</v>
      </c>
      <c r="D63" s="236" t="s">
        <v>91</v>
      </c>
      <c r="E63" s="200"/>
      <c r="F63" s="243" t="s">
        <v>92</v>
      </c>
      <c r="G63" s="244" t="s">
        <v>99</v>
      </c>
      <c r="H63" s="245" t="s">
        <v>247</v>
      </c>
      <c r="I63" s="245"/>
      <c r="J63" s="245"/>
      <c r="K63" s="245"/>
      <c r="L63" s="199" t="s">
        <v>100</v>
      </c>
      <c r="M63" s="199" t="s">
        <v>159</v>
      </c>
      <c r="N63" s="199" t="s">
        <v>160</v>
      </c>
      <c r="O63" s="199" t="s">
        <v>161</v>
      </c>
      <c r="P63" s="246" t="s">
        <v>91</v>
      </c>
      <c r="Q63" s="129"/>
    </row>
    <row r="64" spans="1:17" s="128" customFormat="1" ht="37.5" x14ac:dyDescent="0.25">
      <c r="A64" s="274"/>
      <c r="B64" s="301"/>
      <c r="C64" s="236"/>
      <c r="D64" s="236"/>
      <c r="E64" s="200"/>
      <c r="F64" s="243"/>
      <c r="G64" s="244"/>
      <c r="H64" s="200" t="s">
        <v>243</v>
      </c>
      <c r="I64" s="200" t="s">
        <v>244</v>
      </c>
      <c r="J64" s="200" t="s">
        <v>245</v>
      </c>
      <c r="K64" s="200" t="s">
        <v>246</v>
      </c>
      <c r="L64" s="200"/>
      <c r="M64" s="200"/>
      <c r="N64" s="200"/>
      <c r="O64" s="200"/>
      <c r="P64" s="246"/>
      <c r="Q64" s="129"/>
    </row>
    <row r="65" spans="1:17" s="128" customFormat="1" ht="49.5" customHeight="1" x14ac:dyDescent="0.25">
      <c r="A65" s="274"/>
      <c r="B65" s="301"/>
      <c r="C65" s="236"/>
      <c r="D65" s="236"/>
      <c r="E65" s="200"/>
      <c r="F65" s="101">
        <v>100</v>
      </c>
      <c r="G65" s="94">
        <v>100</v>
      </c>
      <c r="H65" s="94">
        <v>100</v>
      </c>
      <c r="I65" s="94">
        <v>100</v>
      </c>
      <c r="J65" s="94">
        <v>100</v>
      </c>
      <c r="K65" s="94">
        <v>100</v>
      </c>
      <c r="L65" s="94">
        <v>100</v>
      </c>
      <c r="M65" s="94">
        <v>100</v>
      </c>
      <c r="N65" s="94">
        <v>100</v>
      </c>
      <c r="O65" s="94">
        <v>100</v>
      </c>
      <c r="P65" s="246"/>
      <c r="Q65" s="129"/>
    </row>
    <row r="66" spans="1:17" s="128" customFormat="1" ht="38.25" customHeight="1" x14ac:dyDescent="0.25">
      <c r="A66" s="365" t="s">
        <v>62</v>
      </c>
      <c r="B66" s="299" t="s">
        <v>104</v>
      </c>
      <c r="C66" s="302" t="s">
        <v>158</v>
      </c>
      <c r="D66" s="220" t="s">
        <v>37</v>
      </c>
      <c r="E66" s="205"/>
      <c r="F66" s="139">
        <f t="shared" ref="F66:F71" si="16">SUM(G66:O66)</f>
        <v>0</v>
      </c>
      <c r="G66" s="256">
        <v>0</v>
      </c>
      <c r="H66" s="256"/>
      <c r="I66" s="256"/>
      <c r="J66" s="256"/>
      <c r="K66" s="256"/>
      <c r="L66" s="205">
        <v>0</v>
      </c>
      <c r="M66" s="205">
        <v>0</v>
      </c>
      <c r="N66" s="205">
        <v>0</v>
      </c>
      <c r="O66" s="205">
        <v>0</v>
      </c>
      <c r="P66" s="306" t="s">
        <v>54</v>
      </c>
    </row>
    <row r="67" spans="1:17" s="128" customFormat="1" ht="37.5" customHeight="1" x14ac:dyDescent="0.25">
      <c r="A67" s="366"/>
      <c r="B67" s="299"/>
      <c r="C67" s="302"/>
      <c r="D67" s="220" t="s">
        <v>1</v>
      </c>
      <c r="E67" s="205">
        <f>943864.80836+E68</f>
        <v>1128859.5313599999</v>
      </c>
      <c r="F67" s="139">
        <f t="shared" si="16"/>
        <v>0</v>
      </c>
      <c r="G67" s="256">
        <v>0</v>
      </c>
      <c r="H67" s="256"/>
      <c r="I67" s="256"/>
      <c r="J67" s="256"/>
      <c r="K67" s="256"/>
      <c r="L67" s="205">
        <v>0</v>
      </c>
      <c r="M67" s="205">
        <v>0</v>
      </c>
      <c r="N67" s="205">
        <v>0</v>
      </c>
      <c r="O67" s="205">
        <v>0</v>
      </c>
      <c r="P67" s="306"/>
    </row>
    <row r="68" spans="1:17" s="128" customFormat="1" ht="58.5" customHeight="1" x14ac:dyDescent="0.25">
      <c r="A68" s="366"/>
      <c r="B68" s="299"/>
      <c r="C68" s="302"/>
      <c r="D68" s="222" t="s">
        <v>42</v>
      </c>
      <c r="E68" s="205">
        <v>184994.723</v>
      </c>
      <c r="F68" s="139">
        <f t="shared" si="16"/>
        <v>146610</v>
      </c>
      <c r="G68" s="256">
        <v>29322</v>
      </c>
      <c r="H68" s="256"/>
      <c r="I68" s="256"/>
      <c r="J68" s="256"/>
      <c r="K68" s="256"/>
      <c r="L68" s="205">
        <v>29322</v>
      </c>
      <c r="M68" s="205">
        <v>29322</v>
      </c>
      <c r="N68" s="205">
        <v>29322</v>
      </c>
      <c r="O68" s="205">
        <v>29322</v>
      </c>
      <c r="P68" s="306"/>
    </row>
    <row r="69" spans="1:17" s="128" customFormat="1" ht="75" x14ac:dyDescent="0.25">
      <c r="A69" s="366"/>
      <c r="B69" s="299"/>
      <c r="C69" s="302"/>
      <c r="D69" s="222" t="s">
        <v>53</v>
      </c>
      <c r="E69" s="205">
        <v>56075.205379999999</v>
      </c>
      <c r="F69" s="139">
        <f t="shared" si="16"/>
        <v>4380</v>
      </c>
      <c r="G69" s="272">
        <v>876</v>
      </c>
      <c r="H69" s="272"/>
      <c r="I69" s="272"/>
      <c r="J69" s="272"/>
      <c r="K69" s="272"/>
      <c r="L69" s="210">
        <v>876</v>
      </c>
      <c r="M69" s="210">
        <v>876</v>
      </c>
      <c r="N69" s="210">
        <v>876</v>
      </c>
      <c r="O69" s="210">
        <v>876</v>
      </c>
      <c r="P69" s="306"/>
    </row>
    <row r="70" spans="1:17" s="128" customFormat="1" ht="37.5" x14ac:dyDescent="0.25">
      <c r="A70" s="366"/>
      <c r="B70" s="299"/>
      <c r="C70" s="302"/>
      <c r="D70" s="222" t="s">
        <v>74</v>
      </c>
      <c r="E70" s="205"/>
      <c r="F70" s="139">
        <f t="shared" si="16"/>
        <v>224.13499999999999</v>
      </c>
      <c r="G70" s="256">
        <f>G71</f>
        <v>44.826999999999998</v>
      </c>
      <c r="H70" s="256"/>
      <c r="I70" s="256"/>
      <c r="J70" s="256"/>
      <c r="K70" s="256"/>
      <c r="L70" s="205">
        <f t="shared" ref="L70:O70" si="17">L71</f>
        <v>44.826999999999998</v>
      </c>
      <c r="M70" s="205">
        <f t="shared" si="17"/>
        <v>44.826999999999998</v>
      </c>
      <c r="N70" s="205">
        <f t="shared" si="17"/>
        <v>44.826999999999998</v>
      </c>
      <c r="O70" s="205">
        <f t="shared" si="17"/>
        <v>44.826999999999998</v>
      </c>
      <c r="P70" s="306"/>
    </row>
    <row r="71" spans="1:17" s="128" customFormat="1" ht="93.75" x14ac:dyDescent="0.25">
      <c r="A71" s="366"/>
      <c r="B71" s="299"/>
      <c r="C71" s="302"/>
      <c r="D71" s="222" t="s">
        <v>76</v>
      </c>
      <c r="E71" s="205">
        <v>219815.44200000001</v>
      </c>
      <c r="F71" s="139">
        <f t="shared" si="16"/>
        <v>224.13499999999999</v>
      </c>
      <c r="G71" s="272">
        <v>44.826999999999998</v>
      </c>
      <c r="H71" s="272"/>
      <c r="I71" s="272"/>
      <c r="J71" s="272"/>
      <c r="K71" s="272"/>
      <c r="L71" s="210">
        <v>44.826999999999998</v>
      </c>
      <c r="M71" s="210">
        <v>44.826999999999998</v>
      </c>
      <c r="N71" s="210">
        <v>44.826999999999998</v>
      </c>
      <c r="O71" s="210">
        <v>44.826999999999998</v>
      </c>
      <c r="P71" s="306"/>
    </row>
    <row r="72" spans="1:17" s="128" customFormat="1" ht="18.75" x14ac:dyDescent="0.25">
      <c r="A72" s="366"/>
      <c r="B72" s="235" t="s">
        <v>116</v>
      </c>
      <c r="C72" s="236" t="s">
        <v>91</v>
      </c>
      <c r="D72" s="236" t="s">
        <v>91</v>
      </c>
      <c r="E72" s="200"/>
      <c r="F72" s="243" t="s">
        <v>92</v>
      </c>
      <c r="G72" s="244" t="s">
        <v>99</v>
      </c>
      <c r="H72" s="245" t="s">
        <v>247</v>
      </c>
      <c r="I72" s="245"/>
      <c r="J72" s="245"/>
      <c r="K72" s="245"/>
      <c r="L72" s="199" t="s">
        <v>100</v>
      </c>
      <c r="M72" s="199" t="s">
        <v>159</v>
      </c>
      <c r="N72" s="199" t="s">
        <v>160</v>
      </c>
      <c r="O72" s="199" t="s">
        <v>161</v>
      </c>
      <c r="P72" s="246" t="s">
        <v>91</v>
      </c>
      <c r="Q72" s="129"/>
    </row>
    <row r="73" spans="1:17" s="128" customFormat="1" ht="37.5" x14ac:dyDescent="0.25">
      <c r="A73" s="366"/>
      <c r="B73" s="235"/>
      <c r="C73" s="236"/>
      <c r="D73" s="236"/>
      <c r="E73" s="200"/>
      <c r="F73" s="243"/>
      <c r="G73" s="244"/>
      <c r="H73" s="200" t="s">
        <v>243</v>
      </c>
      <c r="I73" s="200" t="s">
        <v>244</v>
      </c>
      <c r="J73" s="200" t="s">
        <v>245</v>
      </c>
      <c r="K73" s="200" t="s">
        <v>246</v>
      </c>
      <c r="L73" s="200"/>
      <c r="M73" s="200"/>
      <c r="N73" s="200"/>
      <c r="O73" s="200"/>
      <c r="P73" s="246"/>
      <c r="Q73" s="129"/>
    </row>
    <row r="74" spans="1:17" s="128" customFormat="1" ht="27" customHeight="1" x14ac:dyDescent="0.25">
      <c r="A74" s="367"/>
      <c r="B74" s="235"/>
      <c r="C74" s="236"/>
      <c r="D74" s="236"/>
      <c r="E74" s="200"/>
      <c r="F74" s="101">
        <v>1</v>
      </c>
      <c r="G74" s="94">
        <v>1</v>
      </c>
      <c r="H74" s="94">
        <v>1</v>
      </c>
      <c r="I74" s="94">
        <v>1</v>
      </c>
      <c r="J74" s="94">
        <v>1</v>
      </c>
      <c r="K74" s="94">
        <v>1</v>
      </c>
      <c r="L74" s="94">
        <v>1</v>
      </c>
      <c r="M74" s="94">
        <v>1</v>
      </c>
      <c r="N74" s="94">
        <v>1</v>
      </c>
      <c r="O74" s="94">
        <v>1</v>
      </c>
      <c r="P74" s="246"/>
      <c r="Q74" s="129"/>
    </row>
    <row r="75" spans="1:17" s="128" customFormat="1" ht="45.75" customHeight="1" x14ac:dyDescent="0.25">
      <c r="A75" s="361" t="s">
        <v>63</v>
      </c>
      <c r="B75" s="242" t="s">
        <v>105</v>
      </c>
      <c r="C75" s="239" t="s">
        <v>158</v>
      </c>
      <c r="D75" s="207" t="s">
        <v>37</v>
      </c>
      <c r="E75" s="205"/>
      <c r="F75" s="139">
        <f t="shared" ref="F75:F78" si="18">SUM(G75:O75)</f>
        <v>0</v>
      </c>
      <c r="G75" s="256">
        <v>0</v>
      </c>
      <c r="H75" s="256"/>
      <c r="I75" s="256"/>
      <c r="J75" s="256"/>
      <c r="K75" s="256"/>
      <c r="L75" s="205">
        <v>0</v>
      </c>
      <c r="M75" s="205">
        <v>0</v>
      </c>
      <c r="N75" s="205">
        <v>0</v>
      </c>
      <c r="O75" s="205">
        <v>0</v>
      </c>
      <c r="P75" s="259" t="s">
        <v>144</v>
      </c>
    </row>
    <row r="76" spans="1:17" s="128" customFormat="1" ht="42" customHeight="1" x14ac:dyDescent="0.25">
      <c r="A76" s="362"/>
      <c r="B76" s="242"/>
      <c r="C76" s="239"/>
      <c r="D76" s="207" t="s">
        <v>1</v>
      </c>
      <c r="E76" s="205"/>
      <c r="F76" s="139">
        <f t="shared" si="18"/>
        <v>0</v>
      </c>
      <c r="G76" s="256">
        <v>0</v>
      </c>
      <c r="H76" s="256"/>
      <c r="I76" s="256"/>
      <c r="J76" s="256"/>
      <c r="K76" s="256"/>
      <c r="L76" s="205">
        <v>0</v>
      </c>
      <c r="M76" s="205">
        <v>0</v>
      </c>
      <c r="N76" s="205">
        <v>0</v>
      </c>
      <c r="O76" s="205">
        <v>0</v>
      </c>
      <c r="P76" s="259"/>
    </row>
    <row r="77" spans="1:17" s="128" customFormat="1" ht="56.25" x14ac:dyDescent="0.25">
      <c r="A77" s="362"/>
      <c r="B77" s="242"/>
      <c r="C77" s="239"/>
      <c r="D77" s="220" t="s">
        <v>42</v>
      </c>
      <c r="E77" s="205">
        <v>0</v>
      </c>
      <c r="F77" s="139">
        <f t="shared" si="18"/>
        <v>25690</v>
      </c>
      <c r="G77" s="256">
        <v>5138</v>
      </c>
      <c r="H77" s="256"/>
      <c r="I77" s="256"/>
      <c r="J77" s="256"/>
      <c r="K77" s="256"/>
      <c r="L77" s="205">
        <v>5138</v>
      </c>
      <c r="M77" s="205">
        <v>5138</v>
      </c>
      <c r="N77" s="205">
        <v>5138</v>
      </c>
      <c r="O77" s="205">
        <v>5138</v>
      </c>
      <c r="P77" s="259"/>
    </row>
    <row r="78" spans="1:17" s="128" customFormat="1" ht="37.5" x14ac:dyDescent="0.25">
      <c r="A78" s="363"/>
      <c r="B78" s="242"/>
      <c r="C78" s="239"/>
      <c r="D78" s="220" t="s">
        <v>74</v>
      </c>
      <c r="E78" s="205"/>
      <c r="F78" s="139">
        <f t="shared" si="18"/>
        <v>0</v>
      </c>
      <c r="G78" s="256">
        <v>0</v>
      </c>
      <c r="H78" s="256"/>
      <c r="I78" s="256"/>
      <c r="J78" s="256"/>
      <c r="K78" s="256"/>
      <c r="L78" s="205">
        <v>0</v>
      </c>
      <c r="M78" s="205">
        <v>0</v>
      </c>
      <c r="N78" s="205">
        <v>0</v>
      </c>
      <c r="O78" s="205">
        <v>0</v>
      </c>
      <c r="P78" s="259"/>
    </row>
    <row r="79" spans="1:17" s="128" customFormat="1" ht="18.75" x14ac:dyDescent="0.25">
      <c r="A79" s="361"/>
      <c r="B79" s="235" t="s">
        <v>179</v>
      </c>
      <c r="C79" s="236" t="s">
        <v>91</v>
      </c>
      <c r="D79" s="236" t="s">
        <v>91</v>
      </c>
      <c r="E79" s="200"/>
      <c r="F79" s="243" t="s">
        <v>92</v>
      </c>
      <c r="G79" s="244" t="s">
        <v>99</v>
      </c>
      <c r="H79" s="245" t="s">
        <v>247</v>
      </c>
      <c r="I79" s="245"/>
      <c r="J79" s="245"/>
      <c r="K79" s="245"/>
      <c r="L79" s="199" t="s">
        <v>100</v>
      </c>
      <c r="M79" s="199" t="s">
        <v>159</v>
      </c>
      <c r="N79" s="199" t="s">
        <v>160</v>
      </c>
      <c r="O79" s="199" t="s">
        <v>161</v>
      </c>
      <c r="P79" s="246" t="s">
        <v>91</v>
      </c>
      <c r="Q79" s="129"/>
    </row>
    <row r="80" spans="1:17" s="128" customFormat="1" ht="37.5" x14ac:dyDescent="0.25">
      <c r="A80" s="362"/>
      <c r="B80" s="235"/>
      <c r="C80" s="236"/>
      <c r="D80" s="236"/>
      <c r="E80" s="200"/>
      <c r="F80" s="243"/>
      <c r="G80" s="244"/>
      <c r="H80" s="200" t="s">
        <v>243</v>
      </c>
      <c r="I80" s="200" t="s">
        <v>244</v>
      </c>
      <c r="J80" s="200" t="s">
        <v>245</v>
      </c>
      <c r="K80" s="200" t="s">
        <v>246</v>
      </c>
      <c r="L80" s="200"/>
      <c r="M80" s="200"/>
      <c r="N80" s="200"/>
      <c r="O80" s="200"/>
      <c r="P80" s="246"/>
      <c r="Q80" s="129"/>
    </row>
    <row r="81" spans="1:17" s="128" customFormat="1" ht="26.25" customHeight="1" x14ac:dyDescent="0.25">
      <c r="A81" s="363"/>
      <c r="B81" s="235"/>
      <c r="C81" s="236"/>
      <c r="D81" s="236"/>
      <c r="E81" s="200"/>
      <c r="F81" s="101">
        <v>100</v>
      </c>
      <c r="G81" s="94">
        <v>100</v>
      </c>
      <c r="H81" s="94">
        <v>100</v>
      </c>
      <c r="I81" s="94">
        <v>100</v>
      </c>
      <c r="J81" s="94">
        <v>100</v>
      </c>
      <c r="K81" s="94">
        <v>100</v>
      </c>
      <c r="L81" s="94">
        <v>100</v>
      </c>
      <c r="M81" s="94">
        <v>100</v>
      </c>
      <c r="N81" s="94">
        <v>100</v>
      </c>
      <c r="O81" s="94">
        <v>100</v>
      </c>
      <c r="P81" s="246"/>
      <c r="Q81" s="129"/>
    </row>
    <row r="82" spans="1:17" s="128" customFormat="1" ht="46.5" customHeight="1" x14ac:dyDescent="0.25">
      <c r="A82" s="359" t="s">
        <v>64</v>
      </c>
      <c r="B82" s="356" t="s">
        <v>131</v>
      </c>
      <c r="C82" s="321" t="s">
        <v>158</v>
      </c>
      <c r="D82" s="207" t="s">
        <v>37</v>
      </c>
      <c r="E82" s="205"/>
      <c r="F82" s="100">
        <f t="shared" ref="F82:F88" si="19">SUM(G82:O82)</f>
        <v>0</v>
      </c>
      <c r="G82" s="256">
        <v>0</v>
      </c>
      <c r="H82" s="256"/>
      <c r="I82" s="256"/>
      <c r="J82" s="256"/>
      <c r="K82" s="256"/>
      <c r="L82" s="205">
        <v>0</v>
      </c>
      <c r="M82" s="205">
        <v>0</v>
      </c>
      <c r="N82" s="205">
        <v>0</v>
      </c>
      <c r="O82" s="205">
        <v>0</v>
      </c>
      <c r="P82" s="305" t="s">
        <v>54</v>
      </c>
    </row>
    <row r="83" spans="1:17" s="128" customFormat="1" ht="42.75" customHeight="1" x14ac:dyDescent="0.25">
      <c r="A83" s="374"/>
      <c r="B83" s="357"/>
      <c r="C83" s="322"/>
      <c r="D83" s="207" t="s">
        <v>1</v>
      </c>
      <c r="E83" s="211"/>
      <c r="F83" s="100">
        <f t="shared" si="19"/>
        <v>0</v>
      </c>
      <c r="G83" s="273">
        <f>2449-2449</f>
        <v>0</v>
      </c>
      <c r="H83" s="273"/>
      <c r="I83" s="273"/>
      <c r="J83" s="273"/>
      <c r="K83" s="273"/>
      <c r="L83" s="211">
        <v>0</v>
      </c>
      <c r="M83" s="211">
        <v>0</v>
      </c>
      <c r="N83" s="211">
        <v>0</v>
      </c>
      <c r="O83" s="211">
        <v>0</v>
      </c>
      <c r="P83" s="305"/>
    </row>
    <row r="84" spans="1:17" s="128" customFormat="1" ht="56.25" x14ac:dyDescent="0.25">
      <c r="A84" s="374"/>
      <c r="B84" s="357"/>
      <c r="C84" s="322"/>
      <c r="D84" s="207" t="s">
        <v>43</v>
      </c>
      <c r="E84" s="211">
        <f>711549.13716</f>
        <v>711549.13716000004</v>
      </c>
      <c r="F84" s="100">
        <f t="shared" si="19"/>
        <v>17389040.120000001</v>
      </c>
      <c r="G84" s="273">
        <v>3491773.912</v>
      </c>
      <c r="H84" s="273"/>
      <c r="I84" s="273"/>
      <c r="J84" s="273"/>
      <c r="K84" s="273"/>
      <c r="L84" s="211">
        <v>3474316.5520000001</v>
      </c>
      <c r="M84" s="211">
        <v>3474316.5520000001</v>
      </c>
      <c r="N84" s="211">
        <v>3474316.5520000001</v>
      </c>
      <c r="O84" s="211">
        <v>3474316.5520000001</v>
      </c>
      <c r="P84" s="305"/>
    </row>
    <row r="85" spans="1:17" s="128" customFormat="1" ht="75" x14ac:dyDescent="0.25">
      <c r="A85" s="374"/>
      <c r="B85" s="357"/>
      <c r="C85" s="322"/>
      <c r="D85" s="207" t="s">
        <v>53</v>
      </c>
      <c r="E85" s="211">
        <v>0</v>
      </c>
      <c r="F85" s="100">
        <f t="shared" si="19"/>
        <v>3298385</v>
      </c>
      <c r="G85" s="270">
        <v>659677</v>
      </c>
      <c r="H85" s="270"/>
      <c r="I85" s="270"/>
      <c r="J85" s="270"/>
      <c r="K85" s="270"/>
      <c r="L85" s="208">
        <v>659677</v>
      </c>
      <c r="M85" s="208">
        <v>659677</v>
      </c>
      <c r="N85" s="208">
        <v>659677</v>
      </c>
      <c r="O85" s="208">
        <v>659677</v>
      </c>
      <c r="P85" s="305"/>
    </row>
    <row r="86" spans="1:17" s="128" customFormat="1" ht="37.5" x14ac:dyDescent="0.25">
      <c r="A86" s="374"/>
      <c r="B86" s="358"/>
      <c r="C86" s="323"/>
      <c r="D86" s="207" t="s">
        <v>74</v>
      </c>
      <c r="E86" s="211"/>
      <c r="F86" s="100">
        <f t="shared" si="19"/>
        <v>3950945.3218499999</v>
      </c>
      <c r="G86" s="273">
        <f>G87+G88</f>
        <v>790189.06437000004</v>
      </c>
      <c r="H86" s="273"/>
      <c r="I86" s="273"/>
      <c r="J86" s="273"/>
      <c r="K86" s="273"/>
      <c r="L86" s="211">
        <f>L87+L88</f>
        <v>790189.06437000004</v>
      </c>
      <c r="M86" s="211">
        <f t="shared" ref="M86:O86" si="20">M87+M88</f>
        <v>790189.06437000004</v>
      </c>
      <c r="N86" s="211">
        <f t="shared" si="20"/>
        <v>790189.06437000004</v>
      </c>
      <c r="O86" s="211">
        <f t="shared" si="20"/>
        <v>790189.06437000004</v>
      </c>
      <c r="P86" s="305"/>
    </row>
    <row r="87" spans="1:17" s="128" customFormat="1" ht="93.75" x14ac:dyDescent="0.25">
      <c r="A87" s="374"/>
      <c r="B87" s="359"/>
      <c r="C87" s="321"/>
      <c r="D87" s="222" t="s">
        <v>75</v>
      </c>
      <c r="E87" s="205">
        <v>262352.43170000002</v>
      </c>
      <c r="F87" s="100">
        <f t="shared" si="19"/>
        <v>3781993.6668500002</v>
      </c>
      <c r="G87" s="272">
        <v>756398.73337000003</v>
      </c>
      <c r="H87" s="272"/>
      <c r="I87" s="272"/>
      <c r="J87" s="272"/>
      <c r="K87" s="272"/>
      <c r="L87" s="210">
        <v>756398.73337000003</v>
      </c>
      <c r="M87" s="210">
        <v>756398.73337000003</v>
      </c>
      <c r="N87" s="210">
        <v>756398.73337000003</v>
      </c>
      <c r="O87" s="210">
        <v>756398.73337000003</v>
      </c>
      <c r="P87" s="305"/>
    </row>
    <row r="88" spans="1:17" s="128" customFormat="1" ht="93.75" x14ac:dyDescent="0.25">
      <c r="A88" s="374"/>
      <c r="B88" s="360"/>
      <c r="C88" s="323"/>
      <c r="D88" s="222" t="s">
        <v>76</v>
      </c>
      <c r="E88" s="205">
        <v>8751.5480000000007</v>
      </c>
      <c r="F88" s="100">
        <f t="shared" si="19"/>
        <v>168951.655</v>
      </c>
      <c r="G88" s="272">
        <v>33790.330999999998</v>
      </c>
      <c r="H88" s="272"/>
      <c r="I88" s="272"/>
      <c r="J88" s="272"/>
      <c r="K88" s="272"/>
      <c r="L88" s="210">
        <v>33790.330999999998</v>
      </c>
      <c r="M88" s="210">
        <v>33790.330999999998</v>
      </c>
      <c r="N88" s="210">
        <v>33790.330999999998</v>
      </c>
      <c r="O88" s="210">
        <v>33790.330999999998</v>
      </c>
      <c r="P88" s="305"/>
      <c r="Q88" s="130"/>
    </row>
    <row r="89" spans="1:17" s="128" customFormat="1" ht="18.75" x14ac:dyDescent="0.25">
      <c r="A89" s="374"/>
      <c r="B89" s="235" t="s">
        <v>239</v>
      </c>
      <c r="C89" s="236" t="s">
        <v>91</v>
      </c>
      <c r="D89" s="236" t="s">
        <v>91</v>
      </c>
      <c r="E89" s="200"/>
      <c r="F89" s="243" t="s">
        <v>92</v>
      </c>
      <c r="G89" s="244" t="s">
        <v>99</v>
      </c>
      <c r="H89" s="245" t="s">
        <v>247</v>
      </c>
      <c r="I89" s="245"/>
      <c r="J89" s="245"/>
      <c r="K89" s="245"/>
      <c r="L89" s="199" t="s">
        <v>100</v>
      </c>
      <c r="M89" s="199" t="s">
        <v>159</v>
      </c>
      <c r="N89" s="199" t="s">
        <v>160</v>
      </c>
      <c r="O89" s="199" t="s">
        <v>161</v>
      </c>
      <c r="P89" s="246" t="s">
        <v>91</v>
      </c>
      <c r="Q89" s="129"/>
    </row>
    <row r="90" spans="1:17" s="128" customFormat="1" ht="37.5" x14ac:dyDescent="0.25">
      <c r="A90" s="374"/>
      <c r="B90" s="235"/>
      <c r="C90" s="236"/>
      <c r="D90" s="236"/>
      <c r="E90" s="200"/>
      <c r="F90" s="243"/>
      <c r="G90" s="244"/>
      <c r="H90" s="200" t="s">
        <v>243</v>
      </c>
      <c r="I90" s="200" t="s">
        <v>244</v>
      </c>
      <c r="J90" s="200" t="s">
        <v>245</v>
      </c>
      <c r="K90" s="200" t="s">
        <v>246</v>
      </c>
      <c r="L90" s="200"/>
      <c r="M90" s="200"/>
      <c r="N90" s="200"/>
      <c r="O90" s="200"/>
      <c r="P90" s="246"/>
      <c r="Q90" s="129"/>
    </row>
    <row r="91" spans="1:17" s="128" customFormat="1" ht="35.25" customHeight="1" x14ac:dyDescent="0.25">
      <c r="A91" s="360"/>
      <c r="B91" s="235"/>
      <c r="C91" s="236"/>
      <c r="D91" s="236"/>
      <c r="E91" s="200"/>
      <c r="F91" s="101">
        <v>39</v>
      </c>
      <c r="G91" s="94">
        <v>39</v>
      </c>
      <c r="H91" s="94">
        <v>39</v>
      </c>
      <c r="I91" s="94">
        <v>39</v>
      </c>
      <c r="J91" s="94">
        <v>39</v>
      </c>
      <c r="K91" s="94">
        <v>39</v>
      </c>
      <c r="L91" s="94">
        <v>39</v>
      </c>
      <c r="M91" s="94">
        <v>39</v>
      </c>
      <c r="N91" s="94">
        <v>39</v>
      </c>
      <c r="O91" s="94">
        <v>39</v>
      </c>
      <c r="P91" s="246"/>
      <c r="Q91" s="129"/>
    </row>
    <row r="92" spans="1:17" s="128" customFormat="1" ht="40.5" customHeight="1" x14ac:dyDescent="0.25">
      <c r="A92" s="361" t="s">
        <v>65</v>
      </c>
      <c r="B92" s="242" t="s">
        <v>240</v>
      </c>
      <c r="C92" s="239" t="s">
        <v>158</v>
      </c>
      <c r="D92" s="207" t="s">
        <v>37</v>
      </c>
      <c r="E92" s="205"/>
      <c r="F92" s="139">
        <f t="shared" ref="F92:F95" si="21">SUM(G92:O92)</f>
        <v>0</v>
      </c>
      <c r="G92" s="256">
        <v>0</v>
      </c>
      <c r="H92" s="256"/>
      <c r="I92" s="256"/>
      <c r="J92" s="256"/>
      <c r="K92" s="256"/>
      <c r="L92" s="205">
        <v>0</v>
      </c>
      <c r="M92" s="205">
        <v>0</v>
      </c>
      <c r="N92" s="205">
        <v>0</v>
      </c>
      <c r="O92" s="205">
        <v>0</v>
      </c>
      <c r="P92" s="259" t="s">
        <v>144</v>
      </c>
      <c r="Q92" s="131"/>
    </row>
    <row r="93" spans="1:17" s="128" customFormat="1" ht="37.5" x14ac:dyDescent="0.25">
      <c r="A93" s="362"/>
      <c r="B93" s="242"/>
      <c r="C93" s="239"/>
      <c r="D93" s="207" t="s">
        <v>1</v>
      </c>
      <c r="E93" s="205"/>
      <c r="F93" s="139">
        <f t="shared" si="21"/>
        <v>0</v>
      </c>
      <c r="G93" s="256">
        <v>0</v>
      </c>
      <c r="H93" s="256"/>
      <c r="I93" s="256"/>
      <c r="J93" s="256"/>
      <c r="K93" s="256"/>
      <c r="L93" s="205">
        <v>0</v>
      </c>
      <c r="M93" s="205">
        <v>0</v>
      </c>
      <c r="N93" s="205">
        <v>0</v>
      </c>
      <c r="O93" s="205">
        <v>0</v>
      </c>
      <c r="P93" s="259"/>
    </row>
    <row r="94" spans="1:17" s="128" customFormat="1" ht="56.25" x14ac:dyDescent="0.25">
      <c r="A94" s="362"/>
      <c r="B94" s="242"/>
      <c r="C94" s="239"/>
      <c r="D94" s="220" t="s">
        <v>42</v>
      </c>
      <c r="E94" s="205">
        <v>0</v>
      </c>
      <c r="F94" s="139">
        <f t="shared" si="21"/>
        <v>3823170</v>
      </c>
      <c r="G94" s="256">
        <v>764634</v>
      </c>
      <c r="H94" s="256"/>
      <c r="I94" s="256"/>
      <c r="J94" s="256"/>
      <c r="K94" s="256"/>
      <c r="L94" s="205">
        <v>764634</v>
      </c>
      <c r="M94" s="205">
        <v>764634</v>
      </c>
      <c r="N94" s="205">
        <v>764634</v>
      </c>
      <c r="O94" s="205">
        <v>764634</v>
      </c>
      <c r="P94" s="259"/>
    </row>
    <row r="95" spans="1:17" s="128" customFormat="1" ht="37.5" x14ac:dyDescent="0.25">
      <c r="A95" s="362"/>
      <c r="B95" s="242"/>
      <c r="C95" s="239"/>
      <c r="D95" s="220" t="s">
        <v>74</v>
      </c>
      <c r="E95" s="205"/>
      <c r="F95" s="139">
        <f t="shared" si="21"/>
        <v>0</v>
      </c>
      <c r="G95" s="256">
        <v>0</v>
      </c>
      <c r="H95" s="256"/>
      <c r="I95" s="256"/>
      <c r="J95" s="256"/>
      <c r="K95" s="256"/>
      <c r="L95" s="205">
        <v>0</v>
      </c>
      <c r="M95" s="205">
        <v>0</v>
      </c>
      <c r="N95" s="205">
        <v>0</v>
      </c>
      <c r="O95" s="205">
        <v>0</v>
      </c>
      <c r="P95" s="259"/>
    </row>
    <row r="96" spans="1:17" s="128" customFormat="1" ht="18.75" x14ac:dyDescent="0.25">
      <c r="A96" s="362"/>
      <c r="B96" s="235" t="s">
        <v>180</v>
      </c>
      <c r="C96" s="236" t="s">
        <v>91</v>
      </c>
      <c r="D96" s="236" t="s">
        <v>91</v>
      </c>
      <c r="E96" s="200"/>
      <c r="F96" s="243" t="s">
        <v>92</v>
      </c>
      <c r="G96" s="244" t="s">
        <v>99</v>
      </c>
      <c r="H96" s="245" t="s">
        <v>247</v>
      </c>
      <c r="I96" s="245"/>
      <c r="J96" s="245"/>
      <c r="K96" s="245"/>
      <c r="L96" s="199" t="s">
        <v>100</v>
      </c>
      <c r="M96" s="199" t="s">
        <v>159</v>
      </c>
      <c r="N96" s="199" t="s">
        <v>160</v>
      </c>
      <c r="O96" s="199" t="s">
        <v>161</v>
      </c>
      <c r="P96" s="246" t="s">
        <v>91</v>
      </c>
      <c r="Q96" s="129"/>
    </row>
    <row r="97" spans="1:17" s="128" customFormat="1" ht="37.5" x14ac:dyDescent="0.25">
      <c r="A97" s="362"/>
      <c r="B97" s="235"/>
      <c r="C97" s="236"/>
      <c r="D97" s="236"/>
      <c r="E97" s="200"/>
      <c r="F97" s="243"/>
      <c r="G97" s="244"/>
      <c r="H97" s="200" t="s">
        <v>243</v>
      </c>
      <c r="I97" s="200" t="s">
        <v>244</v>
      </c>
      <c r="J97" s="200" t="s">
        <v>245</v>
      </c>
      <c r="K97" s="200" t="s">
        <v>246</v>
      </c>
      <c r="L97" s="200"/>
      <c r="M97" s="200"/>
      <c r="N97" s="200"/>
      <c r="O97" s="200"/>
      <c r="P97" s="246"/>
      <c r="Q97" s="129"/>
    </row>
    <row r="98" spans="1:17" s="128" customFormat="1" ht="26.25" customHeight="1" x14ac:dyDescent="0.25">
      <c r="A98" s="363"/>
      <c r="B98" s="235"/>
      <c r="C98" s="236"/>
      <c r="D98" s="236"/>
      <c r="E98" s="200"/>
      <c r="F98" s="101">
        <v>100</v>
      </c>
      <c r="G98" s="94">
        <v>100</v>
      </c>
      <c r="H98" s="94">
        <v>100</v>
      </c>
      <c r="I98" s="94">
        <v>100</v>
      </c>
      <c r="J98" s="94">
        <v>100</v>
      </c>
      <c r="K98" s="94">
        <v>100</v>
      </c>
      <c r="L98" s="94">
        <v>100</v>
      </c>
      <c r="M98" s="94">
        <v>100</v>
      </c>
      <c r="N98" s="94">
        <v>100</v>
      </c>
      <c r="O98" s="94">
        <v>100</v>
      </c>
      <c r="P98" s="246"/>
      <c r="Q98" s="129"/>
    </row>
    <row r="99" spans="1:17" s="128" customFormat="1" ht="46.5" customHeight="1" x14ac:dyDescent="0.25">
      <c r="A99" s="261" t="s">
        <v>69</v>
      </c>
      <c r="B99" s="242" t="s">
        <v>133</v>
      </c>
      <c r="C99" s="239" t="s">
        <v>158</v>
      </c>
      <c r="D99" s="220" t="s">
        <v>37</v>
      </c>
      <c r="E99" s="205"/>
      <c r="F99" s="139">
        <f t="shared" ref="F99:F102" si="22">SUM(G99:O99)</f>
        <v>0</v>
      </c>
      <c r="G99" s="256">
        <v>0</v>
      </c>
      <c r="H99" s="256"/>
      <c r="I99" s="256"/>
      <c r="J99" s="256"/>
      <c r="K99" s="256"/>
      <c r="L99" s="205">
        <v>0</v>
      </c>
      <c r="M99" s="205">
        <v>0</v>
      </c>
      <c r="N99" s="205">
        <v>0</v>
      </c>
      <c r="O99" s="205">
        <v>0</v>
      </c>
      <c r="P99" s="304" t="s">
        <v>144</v>
      </c>
    </row>
    <row r="100" spans="1:17" s="128" customFormat="1" ht="37.5" x14ac:dyDescent="0.25">
      <c r="A100" s="261"/>
      <c r="B100" s="242"/>
      <c r="C100" s="239"/>
      <c r="D100" s="220" t="s">
        <v>1</v>
      </c>
      <c r="E100" s="205"/>
      <c r="F100" s="139">
        <f t="shared" si="22"/>
        <v>12571</v>
      </c>
      <c r="G100" s="257">
        <v>12571</v>
      </c>
      <c r="H100" s="257"/>
      <c r="I100" s="257"/>
      <c r="J100" s="257"/>
      <c r="K100" s="257"/>
      <c r="L100" s="205">
        <v>0</v>
      </c>
      <c r="M100" s="205">
        <v>0</v>
      </c>
      <c r="N100" s="205">
        <v>0</v>
      </c>
      <c r="O100" s="205">
        <v>0</v>
      </c>
      <c r="P100" s="304"/>
    </row>
    <row r="101" spans="1:17" s="128" customFormat="1" ht="56.25" x14ac:dyDescent="0.25">
      <c r="A101" s="261"/>
      <c r="B101" s="242"/>
      <c r="C101" s="239"/>
      <c r="D101" s="220" t="s">
        <v>42</v>
      </c>
      <c r="E101" s="205">
        <v>0</v>
      </c>
      <c r="F101" s="139">
        <f t="shared" si="22"/>
        <v>0</v>
      </c>
      <c r="G101" s="256">
        <v>0</v>
      </c>
      <c r="H101" s="256"/>
      <c r="I101" s="256"/>
      <c r="J101" s="256"/>
      <c r="K101" s="256"/>
      <c r="L101" s="205">
        <v>0</v>
      </c>
      <c r="M101" s="205">
        <v>0</v>
      </c>
      <c r="N101" s="205">
        <v>0</v>
      </c>
      <c r="O101" s="205">
        <v>0</v>
      </c>
      <c r="P101" s="304"/>
    </row>
    <row r="102" spans="1:17" s="128" customFormat="1" ht="37.5" x14ac:dyDescent="0.25">
      <c r="A102" s="261"/>
      <c r="B102" s="242"/>
      <c r="C102" s="239"/>
      <c r="D102" s="220" t="s">
        <v>74</v>
      </c>
      <c r="E102" s="205"/>
      <c r="F102" s="139">
        <f t="shared" si="22"/>
        <v>0</v>
      </c>
      <c r="G102" s="256">
        <v>0</v>
      </c>
      <c r="H102" s="256"/>
      <c r="I102" s="256"/>
      <c r="J102" s="256"/>
      <c r="K102" s="256"/>
      <c r="L102" s="205">
        <v>0</v>
      </c>
      <c r="M102" s="205">
        <v>0</v>
      </c>
      <c r="N102" s="205">
        <v>0</v>
      </c>
      <c r="O102" s="205">
        <v>0</v>
      </c>
      <c r="P102" s="304"/>
    </row>
    <row r="103" spans="1:17" s="128" customFormat="1" ht="18.75" x14ac:dyDescent="0.25">
      <c r="A103" s="261"/>
      <c r="B103" s="235" t="s">
        <v>214</v>
      </c>
      <c r="C103" s="236" t="s">
        <v>91</v>
      </c>
      <c r="D103" s="236" t="s">
        <v>91</v>
      </c>
      <c r="E103" s="200"/>
      <c r="F103" s="243" t="s">
        <v>92</v>
      </c>
      <c r="G103" s="244" t="s">
        <v>99</v>
      </c>
      <c r="H103" s="245" t="s">
        <v>247</v>
      </c>
      <c r="I103" s="245"/>
      <c r="J103" s="245"/>
      <c r="K103" s="245"/>
      <c r="L103" s="199" t="s">
        <v>100</v>
      </c>
      <c r="M103" s="199" t="s">
        <v>159</v>
      </c>
      <c r="N103" s="199" t="s">
        <v>160</v>
      </c>
      <c r="O103" s="199" t="s">
        <v>161</v>
      </c>
      <c r="P103" s="246" t="s">
        <v>91</v>
      </c>
      <c r="Q103" s="129"/>
    </row>
    <row r="104" spans="1:17" s="128" customFormat="1" ht="37.5" x14ac:dyDescent="0.25">
      <c r="A104" s="261"/>
      <c r="B104" s="235"/>
      <c r="C104" s="236"/>
      <c r="D104" s="236"/>
      <c r="E104" s="200"/>
      <c r="F104" s="243"/>
      <c r="G104" s="244"/>
      <c r="H104" s="200" t="s">
        <v>243</v>
      </c>
      <c r="I104" s="200" t="s">
        <v>244</v>
      </c>
      <c r="J104" s="200" t="s">
        <v>245</v>
      </c>
      <c r="K104" s="200" t="s">
        <v>246</v>
      </c>
      <c r="L104" s="200"/>
      <c r="M104" s="200"/>
      <c r="N104" s="200"/>
      <c r="O104" s="200"/>
      <c r="P104" s="246"/>
      <c r="Q104" s="129"/>
    </row>
    <row r="105" spans="1:17" s="128" customFormat="1" ht="101.25" customHeight="1" x14ac:dyDescent="0.25">
      <c r="A105" s="261"/>
      <c r="B105" s="235"/>
      <c r="C105" s="236"/>
      <c r="D105" s="236"/>
      <c r="E105" s="200"/>
      <c r="F105" s="101">
        <v>100</v>
      </c>
      <c r="G105" s="94">
        <v>100</v>
      </c>
      <c r="H105" s="94">
        <v>100</v>
      </c>
      <c r="I105" s="94">
        <v>100</v>
      </c>
      <c r="J105" s="94">
        <v>100</v>
      </c>
      <c r="K105" s="94">
        <v>100</v>
      </c>
      <c r="L105" s="94">
        <v>0</v>
      </c>
      <c r="M105" s="94">
        <v>0</v>
      </c>
      <c r="N105" s="94">
        <v>0</v>
      </c>
      <c r="O105" s="94">
        <v>0</v>
      </c>
      <c r="P105" s="246"/>
      <c r="Q105" s="129"/>
    </row>
    <row r="106" spans="1:17" s="128" customFormat="1" ht="46.5" customHeight="1" x14ac:dyDescent="0.25">
      <c r="A106" s="261" t="s">
        <v>162</v>
      </c>
      <c r="B106" s="242" t="s">
        <v>134</v>
      </c>
      <c r="C106" s="239" t="s">
        <v>158</v>
      </c>
      <c r="D106" s="220" t="s">
        <v>37</v>
      </c>
      <c r="E106" s="205"/>
      <c r="F106" s="139">
        <f t="shared" ref="F106:F109" si="23">SUM(G106:O106)</f>
        <v>0</v>
      </c>
      <c r="G106" s="256">
        <v>0</v>
      </c>
      <c r="H106" s="256"/>
      <c r="I106" s="256"/>
      <c r="J106" s="256"/>
      <c r="K106" s="256"/>
      <c r="L106" s="205">
        <v>0</v>
      </c>
      <c r="M106" s="205">
        <v>0</v>
      </c>
      <c r="N106" s="205">
        <v>0</v>
      </c>
      <c r="O106" s="205">
        <v>0</v>
      </c>
      <c r="P106" s="305" t="s">
        <v>81</v>
      </c>
    </row>
    <row r="107" spans="1:17" s="128" customFormat="1" ht="37.5" x14ac:dyDescent="0.25">
      <c r="A107" s="261"/>
      <c r="B107" s="242"/>
      <c r="C107" s="239"/>
      <c r="D107" s="220" t="s">
        <v>1</v>
      </c>
      <c r="E107" s="205"/>
      <c r="F107" s="139">
        <f t="shared" si="23"/>
        <v>0</v>
      </c>
      <c r="G107" s="256">
        <v>0</v>
      </c>
      <c r="H107" s="256"/>
      <c r="I107" s="256"/>
      <c r="J107" s="256"/>
      <c r="K107" s="256"/>
      <c r="L107" s="205">
        <v>0</v>
      </c>
      <c r="M107" s="205">
        <v>0</v>
      </c>
      <c r="N107" s="205">
        <v>0</v>
      </c>
      <c r="O107" s="205">
        <v>0</v>
      </c>
      <c r="P107" s="305"/>
    </row>
    <row r="108" spans="1:17" s="128" customFormat="1" ht="56.25" x14ac:dyDescent="0.25">
      <c r="A108" s="261"/>
      <c r="B108" s="242"/>
      <c r="C108" s="239"/>
      <c r="D108" s="220" t="s">
        <v>42</v>
      </c>
      <c r="E108" s="205">
        <v>0</v>
      </c>
      <c r="F108" s="139">
        <f t="shared" si="23"/>
        <v>2926145</v>
      </c>
      <c r="G108" s="256">
        <v>585229</v>
      </c>
      <c r="H108" s="256"/>
      <c r="I108" s="256"/>
      <c r="J108" s="256"/>
      <c r="K108" s="256"/>
      <c r="L108" s="205">
        <v>585229</v>
      </c>
      <c r="M108" s="205">
        <v>585229</v>
      </c>
      <c r="N108" s="205">
        <v>585229</v>
      </c>
      <c r="O108" s="205">
        <v>585229</v>
      </c>
      <c r="P108" s="305"/>
    </row>
    <row r="109" spans="1:17" s="128" customFormat="1" ht="37.5" x14ac:dyDescent="0.25">
      <c r="A109" s="261"/>
      <c r="B109" s="242"/>
      <c r="C109" s="239"/>
      <c r="D109" s="220" t="s">
        <v>74</v>
      </c>
      <c r="E109" s="205"/>
      <c r="F109" s="139">
        <f t="shared" si="23"/>
        <v>0</v>
      </c>
      <c r="G109" s="256">
        <v>0</v>
      </c>
      <c r="H109" s="256"/>
      <c r="I109" s="256"/>
      <c r="J109" s="256"/>
      <c r="K109" s="256"/>
      <c r="L109" s="205">
        <v>0</v>
      </c>
      <c r="M109" s="205">
        <v>0</v>
      </c>
      <c r="N109" s="205">
        <v>0</v>
      </c>
      <c r="O109" s="205">
        <v>0</v>
      </c>
      <c r="P109" s="305"/>
    </row>
    <row r="110" spans="1:17" s="128" customFormat="1" ht="18.75" x14ac:dyDescent="0.25">
      <c r="A110" s="261"/>
      <c r="B110" s="235" t="s">
        <v>181</v>
      </c>
      <c r="C110" s="236" t="s">
        <v>91</v>
      </c>
      <c r="D110" s="236" t="s">
        <v>91</v>
      </c>
      <c r="E110" s="200"/>
      <c r="F110" s="243" t="s">
        <v>92</v>
      </c>
      <c r="G110" s="244" t="s">
        <v>99</v>
      </c>
      <c r="H110" s="245" t="s">
        <v>247</v>
      </c>
      <c r="I110" s="245"/>
      <c r="J110" s="245"/>
      <c r="K110" s="245"/>
      <c r="L110" s="199" t="s">
        <v>100</v>
      </c>
      <c r="M110" s="199" t="s">
        <v>159</v>
      </c>
      <c r="N110" s="199" t="s">
        <v>160</v>
      </c>
      <c r="O110" s="199" t="s">
        <v>161</v>
      </c>
      <c r="P110" s="246" t="s">
        <v>91</v>
      </c>
      <c r="Q110" s="129"/>
    </row>
    <row r="111" spans="1:17" s="128" customFormat="1" ht="37.5" x14ac:dyDescent="0.25">
      <c r="A111" s="261"/>
      <c r="B111" s="235"/>
      <c r="C111" s="236"/>
      <c r="D111" s="236"/>
      <c r="E111" s="200"/>
      <c r="F111" s="243"/>
      <c r="G111" s="244"/>
      <c r="H111" s="200" t="s">
        <v>243</v>
      </c>
      <c r="I111" s="200" t="s">
        <v>244</v>
      </c>
      <c r="J111" s="200" t="s">
        <v>245</v>
      </c>
      <c r="K111" s="200" t="s">
        <v>246</v>
      </c>
      <c r="L111" s="200"/>
      <c r="M111" s="200"/>
      <c r="N111" s="200"/>
      <c r="O111" s="200"/>
      <c r="P111" s="246"/>
      <c r="Q111" s="129"/>
    </row>
    <row r="112" spans="1:17" s="128" customFormat="1" ht="45" customHeight="1" x14ac:dyDescent="0.25">
      <c r="A112" s="261"/>
      <c r="B112" s="235"/>
      <c r="C112" s="236"/>
      <c r="D112" s="236"/>
      <c r="E112" s="200"/>
      <c r="F112" s="101">
        <v>100</v>
      </c>
      <c r="G112" s="94">
        <v>100</v>
      </c>
      <c r="H112" s="94">
        <v>100</v>
      </c>
      <c r="I112" s="94">
        <v>100</v>
      </c>
      <c r="J112" s="94">
        <v>100</v>
      </c>
      <c r="K112" s="94">
        <v>100</v>
      </c>
      <c r="L112" s="94">
        <v>100</v>
      </c>
      <c r="M112" s="94">
        <v>100</v>
      </c>
      <c r="N112" s="94">
        <v>100</v>
      </c>
      <c r="O112" s="94">
        <v>100</v>
      </c>
      <c r="P112" s="246"/>
      <c r="Q112" s="129"/>
    </row>
    <row r="113" spans="1:20" s="128" customFormat="1" ht="48.75" customHeight="1" x14ac:dyDescent="0.25">
      <c r="A113" s="261" t="s">
        <v>163</v>
      </c>
      <c r="B113" s="286" t="s">
        <v>135</v>
      </c>
      <c r="C113" s="239" t="s">
        <v>158</v>
      </c>
      <c r="D113" s="220" t="s">
        <v>37</v>
      </c>
      <c r="E113" s="145"/>
      <c r="F113" s="100">
        <f t="shared" ref="F113:F116" si="24">SUM(G113:O113)</f>
        <v>0</v>
      </c>
      <c r="G113" s="303">
        <v>0</v>
      </c>
      <c r="H113" s="303"/>
      <c r="I113" s="303"/>
      <c r="J113" s="303"/>
      <c r="K113" s="303"/>
      <c r="L113" s="221">
        <v>0</v>
      </c>
      <c r="M113" s="221">
        <v>0</v>
      </c>
      <c r="N113" s="221">
        <v>0</v>
      </c>
      <c r="O113" s="221">
        <v>0</v>
      </c>
      <c r="P113" s="304" t="s">
        <v>144</v>
      </c>
      <c r="T113" s="130"/>
    </row>
    <row r="114" spans="1:20" s="128" customFormat="1" ht="37.5" customHeight="1" x14ac:dyDescent="0.25">
      <c r="A114" s="261"/>
      <c r="B114" s="286"/>
      <c r="C114" s="239"/>
      <c r="D114" s="224" t="s">
        <v>1</v>
      </c>
      <c r="E114" s="206">
        <v>34122</v>
      </c>
      <c r="F114" s="100">
        <f t="shared" si="24"/>
        <v>190045</v>
      </c>
      <c r="G114" s="258">
        <v>38009</v>
      </c>
      <c r="H114" s="258"/>
      <c r="I114" s="258"/>
      <c r="J114" s="258"/>
      <c r="K114" s="258"/>
      <c r="L114" s="206">
        <v>38009</v>
      </c>
      <c r="M114" s="206">
        <v>38009</v>
      </c>
      <c r="N114" s="206">
        <v>38009</v>
      </c>
      <c r="O114" s="206">
        <v>38009</v>
      </c>
      <c r="P114" s="304"/>
    </row>
    <row r="115" spans="1:20" s="128" customFormat="1" ht="56.25" x14ac:dyDescent="0.25">
      <c r="A115" s="261"/>
      <c r="B115" s="286"/>
      <c r="C115" s="239"/>
      <c r="D115" s="224" t="s">
        <v>42</v>
      </c>
      <c r="E115" s="206">
        <v>20473</v>
      </c>
      <c r="F115" s="100">
        <f t="shared" si="24"/>
        <v>115493.5</v>
      </c>
      <c r="G115" s="258">
        <f>23099-0.3</f>
        <v>23098.7</v>
      </c>
      <c r="H115" s="258"/>
      <c r="I115" s="258"/>
      <c r="J115" s="258"/>
      <c r="K115" s="258"/>
      <c r="L115" s="206">
        <f>23099-0.3</f>
        <v>23098.7</v>
      </c>
      <c r="M115" s="206">
        <v>23098.7</v>
      </c>
      <c r="N115" s="206">
        <v>23098.7</v>
      </c>
      <c r="O115" s="206">
        <v>23098.7</v>
      </c>
      <c r="P115" s="304"/>
    </row>
    <row r="116" spans="1:20" s="128" customFormat="1" ht="42.75" customHeight="1" x14ac:dyDescent="0.25">
      <c r="A116" s="261"/>
      <c r="B116" s="286"/>
      <c r="C116" s="239"/>
      <c r="D116" s="224" t="s">
        <v>74</v>
      </c>
      <c r="E116" s="206"/>
      <c r="F116" s="100">
        <f t="shared" si="24"/>
        <v>0</v>
      </c>
      <c r="G116" s="258">
        <v>0</v>
      </c>
      <c r="H116" s="258"/>
      <c r="I116" s="258"/>
      <c r="J116" s="258"/>
      <c r="K116" s="258"/>
      <c r="L116" s="206">
        <v>0</v>
      </c>
      <c r="M116" s="206">
        <v>0</v>
      </c>
      <c r="N116" s="206">
        <v>0</v>
      </c>
      <c r="O116" s="206">
        <v>0</v>
      </c>
      <c r="P116" s="304"/>
    </row>
    <row r="117" spans="1:20" s="128" customFormat="1" ht="18.75" x14ac:dyDescent="0.25">
      <c r="A117" s="261"/>
      <c r="B117" s="235" t="s">
        <v>150</v>
      </c>
      <c r="C117" s="236" t="s">
        <v>91</v>
      </c>
      <c r="D117" s="236" t="s">
        <v>91</v>
      </c>
      <c r="E117" s="200"/>
      <c r="F117" s="243" t="s">
        <v>92</v>
      </c>
      <c r="G117" s="244" t="s">
        <v>99</v>
      </c>
      <c r="H117" s="245" t="s">
        <v>247</v>
      </c>
      <c r="I117" s="245"/>
      <c r="J117" s="245"/>
      <c r="K117" s="245"/>
      <c r="L117" s="199" t="s">
        <v>100</v>
      </c>
      <c r="M117" s="199" t="s">
        <v>159</v>
      </c>
      <c r="N117" s="199" t="s">
        <v>160</v>
      </c>
      <c r="O117" s="199" t="s">
        <v>161</v>
      </c>
      <c r="P117" s="246" t="s">
        <v>91</v>
      </c>
      <c r="Q117" s="129"/>
    </row>
    <row r="118" spans="1:20" s="128" customFormat="1" ht="37.5" x14ac:dyDescent="0.25">
      <c r="A118" s="261"/>
      <c r="B118" s="235"/>
      <c r="C118" s="236"/>
      <c r="D118" s="236"/>
      <c r="E118" s="200"/>
      <c r="F118" s="243"/>
      <c r="G118" s="244"/>
      <c r="H118" s="200" t="s">
        <v>243</v>
      </c>
      <c r="I118" s="200" t="s">
        <v>244</v>
      </c>
      <c r="J118" s="200" t="s">
        <v>245</v>
      </c>
      <c r="K118" s="200" t="s">
        <v>246</v>
      </c>
      <c r="L118" s="200"/>
      <c r="M118" s="200"/>
      <c r="N118" s="200"/>
      <c r="O118" s="200"/>
      <c r="P118" s="246"/>
      <c r="Q118" s="129"/>
    </row>
    <row r="119" spans="1:20" s="128" customFormat="1" ht="240" customHeight="1" x14ac:dyDescent="0.25">
      <c r="A119" s="261"/>
      <c r="B119" s="235"/>
      <c r="C119" s="236"/>
      <c r="D119" s="236"/>
      <c r="E119" s="200"/>
      <c r="F119" s="101">
        <f>G119</f>
        <v>100</v>
      </c>
      <c r="G119" s="94">
        <v>100</v>
      </c>
      <c r="H119" s="94">
        <v>100</v>
      </c>
      <c r="I119" s="94">
        <v>100</v>
      </c>
      <c r="J119" s="94">
        <v>100</v>
      </c>
      <c r="K119" s="94">
        <v>100</v>
      </c>
      <c r="L119" s="94">
        <v>100</v>
      </c>
      <c r="M119" s="94">
        <v>100</v>
      </c>
      <c r="N119" s="94">
        <v>100</v>
      </c>
      <c r="O119" s="94">
        <v>100</v>
      </c>
      <c r="P119" s="246"/>
      <c r="Q119" s="141"/>
    </row>
    <row r="120" spans="1:20" s="128" customFormat="1" ht="36" customHeight="1" x14ac:dyDescent="0.25">
      <c r="A120" s="261" t="s">
        <v>183</v>
      </c>
      <c r="B120" s="286" t="s">
        <v>149</v>
      </c>
      <c r="C120" s="239" t="s">
        <v>158</v>
      </c>
      <c r="D120" s="220" t="s">
        <v>37</v>
      </c>
      <c r="E120" s="145"/>
      <c r="F120" s="100">
        <f t="shared" ref="F120:F123" si="25">SUM(G120:O120)</f>
        <v>0</v>
      </c>
      <c r="G120" s="303">
        <v>0</v>
      </c>
      <c r="H120" s="303"/>
      <c r="I120" s="303"/>
      <c r="J120" s="303"/>
      <c r="K120" s="303"/>
      <c r="L120" s="221">
        <v>0</v>
      </c>
      <c r="M120" s="221">
        <v>0</v>
      </c>
      <c r="N120" s="221">
        <v>0</v>
      </c>
      <c r="O120" s="221">
        <v>0</v>
      </c>
      <c r="P120" s="304" t="s">
        <v>3</v>
      </c>
      <c r="T120" s="130"/>
    </row>
    <row r="121" spans="1:20" s="128" customFormat="1" ht="37.5" x14ac:dyDescent="0.25">
      <c r="A121" s="261"/>
      <c r="B121" s="286"/>
      <c r="C121" s="239"/>
      <c r="D121" s="224" t="s">
        <v>1</v>
      </c>
      <c r="E121" s="206">
        <v>34122</v>
      </c>
      <c r="F121" s="100">
        <f t="shared" si="25"/>
        <v>0</v>
      </c>
      <c r="G121" s="258">
        <v>0</v>
      </c>
      <c r="H121" s="258"/>
      <c r="I121" s="258"/>
      <c r="J121" s="258"/>
      <c r="K121" s="258"/>
      <c r="L121" s="206">
        <v>0</v>
      </c>
      <c r="M121" s="206">
        <v>0</v>
      </c>
      <c r="N121" s="206">
        <v>0</v>
      </c>
      <c r="O121" s="206">
        <v>0</v>
      </c>
      <c r="P121" s="304"/>
    </row>
    <row r="122" spans="1:20" s="128" customFormat="1" ht="56.25" x14ac:dyDescent="0.25">
      <c r="A122" s="261"/>
      <c r="B122" s="286"/>
      <c r="C122" s="239"/>
      <c r="D122" s="224" t="s">
        <v>42</v>
      </c>
      <c r="E122" s="206">
        <v>20473</v>
      </c>
      <c r="F122" s="100">
        <f t="shared" si="25"/>
        <v>0</v>
      </c>
      <c r="G122" s="258">
        <v>0</v>
      </c>
      <c r="H122" s="258"/>
      <c r="I122" s="258"/>
      <c r="J122" s="258"/>
      <c r="K122" s="258"/>
      <c r="L122" s="206">
        <v>0</v>
      </c>
      <c r="M122" s="206">
        <v>0</v>
      </c>
      <c r="N122" s="206">
        <v>0</v>
      </c>
      <c r="O122" s="206">
        <v>0</v>
      </c>
      <c r="P122" s="304"/>
    </row>
    <row r="123" spans="1:20" s="128" customFormat="1" ht="46.5" customHeight="1" x14ac:dyDescent="0.25">
      <c r="A123" s="261"/>
      <c r="B123" s="286"/>
      <c r="C123" s="239"/>
      <c r="D123" s="224" t="s">
        <v>74</v>
      </c>
      <c r="E123" s="206"/>
      <c r="F123" s="100">
        <f t="shared" si="25"/>
        <v>0</v>
      </c>
      <c r="G123" s="258">
        <v>0</v>
      </c>
      <c r="H123" s="258"/>
      <c r="I123" s="258"/>
      <c r="J123" s="258"/>
      <c r="K123" s="258"/>
      <c r="L123" s="206">
        <v>0</v>
      </c>
      <c r="M123" s="206">
        <v>0</v>
      </c>
      <c r="N123" s="206">
        <v>0</v>
      </c>
      <c r="O123" s="206">
        <v>0</v>
      </c>
      <c r="P123" s="304"/>
    </row>
    <row r="124" spans="1:20" s="128" customFormat="1" ht="18.75" x14ac:dyDescent="0.25">
      <c r="A124" s="261"/>
      <c r="B124" s="235" t="s">
        <v>151</v>
      </c>
      <c r="C124" s="236" t="s">
        <v>91</v>
      </c>
      <c r="D124" s="236" t="s">
        <v>91</v>
      </c>
      <c r="E124" s="200"/>
      <c r="F124" s="243" t="s">
        <v>92</v>
      </c>
      <c r="G124" s="244" t="s">
        <v>99</v>
      </c>
      <c r="H124" s="245" t="s">
        <v>247</v>
      </c>
      <c r="I124" s="245"/>
      <c r="J124" s="245"/>
      <c r="K124" s="245"/>
      <c r="L124" s="199" t="s">
        <v>100</v>
      </c>
      <c r="M124" s="199" t="s">
        <v>159</v>
      </c>
      <c r="N124" s="199" t="s">
        <v>160</v>
      </c>
      <c r="O124" s="199" t="s">
        <v>161</v>
      </c>
      <c r="P124" s="246" t="s">
        <v>91</v>
      </c>
      <c r="Q124" s="129"/>
    </row>
    <row r="125" spans="1:20" s="128" customFormat="1" ht="37.5" x14ac:dyDescent="0.25">
      <c r="A125" s="261"/>
      <c r="B125" s="235"/>
      <c r="C125" s="236"/>
      <c r="D125" s="236"/>
      <c r="E125" s="200"/>
      <c r="F125" s="243"/>
      <c r="G125" s="244"/>
      <c r="H125" s="200" t="s">
        <v>243</v>
      </c>
      <c r="I125" s="200" t="s">
        <v>244</v>
      </c>
      <c r="J125" s="200" t="s">
        <v>245</v>
      </c>
      <c r="K125" s="200" t="s">
        <v>246</v>
      </c>
      <c r="L125" s="200"/>
      <c r="M125" s="200"/>
      <c r="N125" s="200"/>
      <c r="O125" s="200"/>
      <c r="P125" s="246"/>
      <c r="Q125" s="129"/>
    </row>
    <row r="126" spans="1:20" s="128" customFormat="1" ht="36.6" customHeight="1" x14ac:dyDescent="0.25">
      <c r="A126" s="261"/>
      <c r="B126" s="235"/>
      <c r="C126" s="236"/>
      <c r="D126" s="236"/>
      <c r="E126" s="200"/>
      <c r="F126" s="101">
        <f>G126+L126+M126+N126+O126</f>
        <v>0</v>
      </c>
      <c r="G126" s="140">
        <f>H126+I126+J126+K126</f>
        <v>0</v>
      </c>
      <c r="H126" s="140">
        <v>0</v>
      </c>
      <c r="I126" s="140">
        <v>0</v>
      </c>
      <c r="J126" s="140">
        <v>0</v>
      </c>
      <c r="K126" s="140">
        <v>0</v>
      </c>
      <c r="L126" s="94">
        <v>0</v>
      </c>
      <c r="M126" s="94">
        <v>0</v>
      </c>
      <c r="N126" s="94">
        <v>0</v>
      </c>
      <c r="O126" s="94">
        <v>0</v>
      </c>
      <c r="P126" s="246"/>
      <c r="Q126" s="144"/>
    </row>
    <row r="127" spans="1:20" s="128" customFormat="1" ht="44.25" customHeight="1" x14ac:dyDescent="0.25">
      <c r="A127" s="361" t="s">
        <v>78</v>
      </c>
      <c r="B127" s="242" t="s">
        <v>172</v>
      </c>
      <c r="C127" s="239" t="s">
        <v>158</v>
      </c>
      <c r="D127" s="222" t="s">
        <v>37</v>
      </c>
      <c r="E127" s="205"/>
      <c r="F127" s="139">
        <f t="shared" ref="F127:F130" si="26">SUM(G127:O127)</f>
        <v>0</v>
      </c>
      <c r="G127" s="256">
        <v>0</v>
      </c>
      <c r="H127" s="256"/>
      <c r="I127" s="256"/>
      <c r="J127" s="256"/>
      <c r="K127" s="256"/>
      <c r="L127" s="205">
        <v>0</v>
      </c>
      <c r="M127" s="205">
        <v>0</v>
      </c>
      <c r="N127" s="205">
        <v>0</v>
      </c>
      <c r="O127" s="205">
        <v>0</v>
      </c>
      <c r="P127" s="259" t="s">
        <v>77</v>
      </c>
      <c r="Q127" s="130"/>
    </row>
    <row r="128" spans="1:20" s="128" customFormat="1" ht="37.5" x14ac:dyDescent="0.25">
      <c r="A128" s="362"/>
      <c r="B128" s="242"/>
      <c r="C128" s="239"/>
      <c r="D128" s="222" t="s">
        <v>1</v>
      </c>
      <c r="E128" s="205"/>
      <c r="F128" s="139">
        <f t="shared" si="26"/>
        <v>18667.333330000001</v>
      </c>
      <c r="G128" s="256">
        <v>18667.333330000001</v>
      </c>
      <c r="H128" s="256"/>
      <c r="I128" s="256"/>
      <c r="J128" s="256"/>
      <c r="K128" s="256"/>
      <c r="L128" s="205">
        <v>0</v>
      </c>
      <c r="M128" s="205">
        <v>0</v>
      </c>
      <c r="N128" s="205">
        <v>0</v>
      </c>
      <c r="O128" s="205">
        <v>0</v>
      </c>
      <c r="P128" s="259"/>
      <c r="Q128" s="130"/>
    </row>
    <row r="129" spans="1:17" s="128" customFormat="1" ht="57" customHeight="1" x14ac:dyDescent="0.25">
      <c r="A129" s="362"/>
      <c r="B129" s="242"/>
      <c r="C129" s="239"/>
      <c r="D129" s="220" t="s">
        <v>42</v>
      </c>
      <c r="E129" s="205">
        <v>0</v>
      </c>
      <c r="F129" s="139">
        <f t="shared" si="26"/>
        <v>1181332.6666699999</v>
      </c>
      <c r="G129" s="257">
        <v>381332.66667000001</v>
      </c>
      <c r="H129" s="257"/>
      <c r="I129" s="257"/>
      <c r="J129" s="257"/>
      <c r="K129" s="257"/>
      <c r="L129" s="205">
        <v>200000</v>
      </c>
      <c r="M129" s="205">
        <v>200000</v>
      </c>
      <c r="N129" s="205">
        <v>200000</v>
      </c>
      <c r="O129" s="205">
        <v>200000</v>
      </c>
      <c r="P129" s="259"/>
    </row>
    <row r="130" spans="1:17" s="128" customFormat="1" ht="37.5" x14ac:dyDescent="0.25">
      <c r="A130" s="363"/>
      <c r="B130" s="242"/>
      <c r="C130" s="239"/>
      <c r="D130" s="207" t="s">
        <v>74</v>
      </c>
      <c r="E130" s="205"/>
      <c r="F130" s="139">
        <f t="shared" si="26"/>
        <v>0</v>
      </c>
      <c r="G130" s="256">
        <v>0</v>
      </c>
      <c r="H130" s="256"/>
      <c r="I130" s="256"/>
      <c r="J130" s="256"/>
      <c r="K130" s="256"/>
      <c r="L130" s="205">
        <v>0</v>
      </c>
      <c r="M130" s="205">
        <v>0</v>
      </c>
      <c r="N130" s="205">
        <v>0</v>
      </c>
      <c r="O130" s="205">
        <v>0</v>
      </c>
      <c r="P130" s="259"/>
    </row>
    <row r="131" spans="1:17" s="128" customFormat="1" ht="18.75" x14ac:dyDescent="0.25">
      <c r="A131" s="361"/>
      <c r="B131" s="235" t="s">
        <v>175</v>
      </c>
      <c r="C131" s="236" t="s">
        <v>91</v>
      </c>
      <c r="D131" s="236" t="s">
        <v>91</v>
      </c>
      <c r="E131" s="200"/>
      <c r="F131" s="243" t="s">
        <v>92</v>
      </c>
      <c r="G131" s="244" t="s">
        <v>99</v>
      </c>
      <c r="H131" s="245" t="s">
        <v>247</v>
      </c>
      <c r="I131" s="245"/>
      <c r="J131" s="245"/>
      <c r="K131" s="245"/>
      <c r="L131" s="199" t="s">
        <v>100</v>
      </c>
      <c r="M131" s="199" t="s">
        <v>159</v>
      </c>
      <c r="N131" s="199" t="s">
        <v>160</v>
      </c>
      <c r="O131" s="199" t="s">
        <v>161</v>
      </c>
      <c r="P131" s="246" t="s">
        <v>91</v>
      </c>
      <c r="Q131" s="129"/>
    </row>
    <row r="132" spans="1:17" s="128" customFormat="1" ht="37.5" x14ac:dyDescent="0.25">
      <c r="A132" s="362"/>
      <c r="B132" s="235"/>
      <c r="C132" s="236"/>
      <c r="D132" s="236"/>
      <c r="E132" s="200"/>
      <c r="F132" s="243"/>
      <c r="G132" s="244"/>
      <c r="H132" s="200" t="s">
        <v>243</v>
      </c>
      <c r="I132" s="200" t="s">
        <v>244</v>
      </c>
      <c r="J132" s="200" t="s">
        <v>245</v>
      </c>
      <c r="K132" s="200" t="s">
        <v>246</v>
      </c>
      <c r="L132" s="200"/>
      <c r="M132" s="200"/>
      <c r="N132" s="200"/>
      <c r="O132" s="200"/>
      <c r="P132" s="246"/>
      <c r="Q132" s="129"/>
    </row>
    <row r="133" spans="1:17" s="128" customFormat="1" ht="27" customHeight="1" x14ac:dyDescent="0.25">
      <c r="A133" s="363"/>
      <c r="B133" s="235"/>
      <c r="C133" s="236"/>
      <c r="D133" s="236"/>
      <c r="E133" s="200"/>
      <c r="F133" s="101">
        <f>G133+L133+M133+N133+O133</f>
        <v>133</v>
      </c>
      <c r="G133" s="94">
        <v>17</v>
      </c>
      <c r="H133" s="94">
        <v>0</v>
      </c>
      <c r="I133" s="94">
        <v>0</v>
      </c>
      <c r="J133" s="94">
        <v>0</v>
      </c>
      <c r="K133" s="94">
        <v>17</v>
      </c>
      <c r="L133" s="94">
        <v>29</v>
      </c>
      <c r="M133" s="94">
        <v>29</v>
      </c>
      <c r="N133" s="94">
        <v>29</v>
      </c>
      <c r="O133" s="94">
        <v>29</v>
      </c>
      <c r="P133" s="246"/>
      <c r="Q133" s="129"/>
    </row>
    <row r="134" spans="1:17" s="128" customFormat="1" ht="44.25" customHeight="1" x14ac:dyDescent="0.25">
      <c r="A134" s="361" t="s">
        <v>127</v>
      </c>
      <c r="B134" s="242" t="s">
        <v>173</v>
      </c>
      <c r="C134" s="239" t="s">
        <v>158</v>
      </c>
      <c r="D134" s="222" t="s">
        <v>37</v>
      </c>
      <c r="E134" s="205"/>
      <c r="F134" s="139">
        <f t="shared" ref="F134:F137" si="27">SUM(G134:O134)</f>
        <v>0</v>
      </c>
      <c r="G134" s="256">
        <v>0</v>
      </c>
      <c r="H134" s="256"/>
      <c r="I134" s="256"/>
      <c r="J134" s="256"/>
      <c r="K134" s="256"/>
      <c r="L134" s="205">
        <v>0</v>
      </c>
      <c r="M134" s="205">
        <v>0</v>
      </c>
      <c r="N134" s="205">
        <v>0</v>
      </c>
      <c r="O134" s="205">
        <v>0</v>
      </c>
      <c r="P134" s="259" t="s">
        <v>3</v>
      </c>
      <c r="Q134" s="130"/>
    </row>
    <row r="135" spans="1:17" s="128" customFormat="1" ht="37.5" x14ac:dyDescent="0.25">
      <c r="A135" s="362"/>
      <c r="B135" s="242"/>
      <c r="C135" s="239"/>
      <c r="D135" s="222" t="s">
        <v>1</v>
      </c>
      <c r="E135" s="205"/>
      <c r="F135" s="139">
        <f t="shared" si="27"/>
        <v>0</v>
      </c>
      <c r="G135" s="256">
        <v>0</v>
      </c>
      <c r="H135" s="256"/>
      <c r="I135" s="256"/>
      <c r="J135" s="256"/>
      <c r="K135" s="256"/>
      <c r="L135" s="205">
        <v>0</v>
      </c>
      <c r="M135" s="205">
        <v>0</v>
      </c>
      <c r="N135" s="205">
        <v>0</v>
      </c>
      <c r="O135" s="205">
        <v>0</v>
      </c>
      <c r="P135" s="259"/>
      <c r="Q135" s="130"/>
    </row>
    <row r="136" spans="1:17" s="128" customFormat="1" ht="57" customHeight="1" x14ac:dyDescent="0.25">
      <c r="A136" s="362"/>
      <c r="B136" s="242"/>
      <c r="C136" s="239"/>
      <c r="D136" s="220" t="s">
        <v>42</v>
      </c>
      <c r="E136" s="205">
        <v>0</v>
      </c>
      <c r="F136" s="139">
        <f t="shared" si="27"/>
        <v>0</v>
      </c>
      <c r="G136" s="256">
        <v>0</v>
      </c>
      <c r="H136" s="256"/>
      <c r="I136" s="256"/>
      <c r="J136" s="256"/>
      <c r="K136" s="256"/>
      <c r="L136" s="205">
        <v>0</v>
      </c>
      <c r="M136" s="205">
        <v>0</v>
      </c>
      <c r="N136" s="205">
        <v>0</v>
      </c>
      <c r="O136" s="205">
        <v>0</v>
      </c>
      <c r="P136" s="259"/>
    </row>
    <row r="137" spans="1:17" s="128" customFormat="1" ht="37.5" x14ac:dyDescent="0.25">
      <c r="A137" s="362"/>
      <c r="B137" s="242"/>
      <c r="C137" s="239"/>
      <c r="D137" s="207" t="s">
        <v>74</v>
      </c>
      <c r="E137" s="205"/>
      <c r="F137" s="139">
        <f t="shared" si="27"/>
        <v>0</v>
      </c>
      <c r="G137" s="256">
        <v>0</v>
      </c>
      <c r="H137" s="256"/>
      <c r="I137" s="256"/>
      <c r="J137" s="256"/>
      <c r="K137" s="256"/>
      <c r="L137" s="205">
        <v>0</v>
      </c>
      <c r="M137" s="205">
        <v>0</v>
      </c>
      <c r="N137" s="205">
        <v>0</v>
      </c>
      <c r="O137" s="205">
        <v>0</v>
      </c>
      <c r="P137" s="259"/>
    </row>
    <row r="138" spans="1:17" s="128" customFormat="1" ht="18.75" x14ac:dyDescent="0.25">
      <c r="A138" s="362"/>
      <c r="B138" s="235" t="s">
        <v>174</v>
      </c>
      <c r="C138" s="236" t="s">
        <v>91</v>
      </c>
      <c r="D138" s="236" t="s">
        <v>91</v>
      </c>
      <c r="E138" s="200"/>
      <c r="F138" s="243" t="s">
        <v>92</v>
      </c>
      <c r="G138" s="244" t="s">
        <v>99</v>
      </c>
      <c r="H138" s="245" t="s">
        <v>247</v>
      </c>
      <c r="I138" s="245"/>
      <c r="J138" s="245"/>
      <c r="K138" s="245"/>
      <c r="L138" s="199" t="s">
        <v>100</v>
      </c>
      <c r="M138" s="199" t="s">
        <v>159</v>
      </c>
      <c r="N138" s="199" t="s">
        <v>160</v>
      </c>
      <c r="O138" s="199" t="s">
        <v>161</v>
      </c>
      <c r="P138" s="246" t="s">
        <v>91</v>
      </c>
      <c r="Q138" s="129"/>
    </row>
    <row r="139" spans="1:17" s="128" customFormat="1" ht="37.5" x14ac:dyDescent="0.25">
      <c r="A139" s="362"/>
      <c r="B139" s="235"/>
      <c r="C139" s="236"/>
      <c r="D139" s="236"/>
      <c r="E139" s="200"/>
      <c r="F139" s="243"/>
      <c r="G139" s="244"/>
      <c r="H139" s="200" t="s">
        <v>243</v>
      </c>
      <c r="I139" s="200" t="s">
        <v>244</v>
      </c>
      <c r="J139" s="200" t="s">
        <v>245</v>
      </c>
      <c r="K139" s="200" t="s">
        <v>246</v>
      </c>
      <c r="L139" s="200"/>
      <c r="M139" s="200"/>
      <c r="N139" s="200"/>
      <c r="O139" s="200"/>
      <c r="P139" s="246"/>
      <c r="Q139" s="129"/>
    </row>
    <row r="140" spans="1:17" s="128" customFormat="1" ht="27" customHeight="1" x14ac:dyDescent="0.25">
      <c r="A140" s="363"/>
      <c r="B140" s="235"/>
      <c r="C140" s="236"/>
      <c r="D140" s="236"/>
      <c r="E140" s="200"/>
      <c r="F140" s="101">
        <v>0</v>
      </c>
      <c r="G140" s="94">
        <v>0</v>
      </c>
      <c r="H140" s="94">
        <v>0</v>
      </c>
      <c r="I140" s="94">
        <v>0</v>
      </c>
      <c r="J140" s="94">
        <v>0</v>
      </c>
      <c r="K140" s="94">
        <v>0</v>
      </c>
      <c r="L140" s="94">
        <v>0</v>
      </c>
      <c r="M140" s="94">
        <v>0</v>
      </c>
      <c r="N140" s="94">
        <v>0</v>
      </c>
      <c r="O140" s="94">
        <v>0</v>
      </c>
      <c r="P140" s="246"/>
      <c r="Q140" s="129"/>
    </row>
    <row r="141" spans="1:17" s="128" customFormat="1" ht="44.25" customHeight="1" x14ac:dyDescent="0.25">
      <c r="A141" s="261" t="s">
        <v>169</v>
      </c>
      <c r="B141" s="242" t="s">
        <v>176</v>
      </c>
      <c r="C141" s="239" t="s">
        <v>158</v>
      </c>
      <c r="D141" s="222" t="s">
        <v>37</v>
      </c>
      <c r="E141" s="205"/>
      <c r="F141" s="139">
        <f t="shared" ref="F141:F144" si="28">SUM(G141:O141)</f>
        <v>0</v>
      </c>
      <c r="G141" s="256">
        <v>0</v>
      </c>
      <c r="H141" s="256"/>
      <c r="I141" s="256"/>
      <c r="J141" s="256"/>
      <c r="K141" s="256"/>
      <c r="L141" s="205">
        <v>0</v>
      </c>
      <c r="M141" s="205">
        <v>0</v>
      </c>
      <c r="N141" s="205">
        <v>0</v>
      </c>
      <c r="O141" s="205">
        <v>0</v>
      </c>
      <c r="P141" s="259" t="s">
        <v>3</v>
      </c>
      <c r="Q141" s="130"/>
    </row>
    <row r="142" spans="1:17" s="128" customFormat="1" ht="37.5" x14ac:dyDescent="0.25">
      <c r="A142" s="261"/>
      <c r="B142" s="242"/>
      <c r="C142" s="239"/>
      <c r="D142" s="222" t="s">
        <v>1</v>
      </c>
      <c r="E142" s="205"/>
      <c r="F142" s="139">
        <f t="shared" si="28"/>
        <v>0</v>
      </c>
      <c r="G142" s="256">
        <v>0</v>
      </c>
      <c r="H142" s="256"/>
      <c r="I142" s="256"/>
      <c r="J142" s="256"/>
      <c r="K142" s="256"/>
      <c r="L142" s="205">
        <v>0</v>
      </c>
      <c r="M142" s="205">
        <v>0</v>
      </c>
      <c r="N142" s="205">
        <v>0</v>
      </c>
      <c r="O142" s="205">
        <v>0</v>
      </c>
      <c r="P142" s="259"/>
      <c r="Q142" s="130"/>
    </row>
    <row r="143" spans="1:17" s="128" customFormat="1" ht="57" customHeight="1" x14ac:dyDescent="0.25">
      <c r="A143" s="261"/>
      <c r="B143" s="242"/>
      <c r="C143" s="239"/>
      <c r="D143" s="220" t="s">
        <v>42</v>
      </c>
      <c r="E143" s="205">
        <v>0</v>
      </c>
      <c r="F143" s="139">
        <f t="shared" si="28"/>
        <v>0</v>
      </c>
      <c r="G143" s="256">
        <v>0</v>
      </c>
      <c r="H143" s="256"/>
      <c r="I143" s="256"/>
      <c r="J143" s="256"/>
      <c r="K143" s="256"/>
      <c r="L143" s="205">
        <v>0</v>
      </c>
      <c r="M143" s="205">
        <v>0</v>
      </c>
      <c r="N143" s="205">
        <v>0</v>
      </c>
      <c r="O143" s="205">
        <v>0</v>
      </c>
      <c r="P143" s="259"/>
    </row>
    <row r="144" spans="1:17" s="128" customFormat="1" ht="37.5" x14ac:dyDescent="0.25">
      <c r="A144" s="261"/>
      <c r="B144" s="242"/>
      <c r="C144" s="239"/>
      <c r="D144" s="207" t="s">
        <v>74</v>
      </c>
      <c r="E144" s="205"/>
      <c r="F144" s="139">
        <f t="shared" si="28"/>
        <v>0</v>
      </c>
      <c r="G144" s="256">
        <v>0</v>
      </c>
      <c r="H144" s="256"/>
      <c r="I144" s="256"/>
      <c r="J144" s="256"/>
      <c r="K144" s="256"/>
      <c r="L144" s="205">
        <v>0</v>
      </c>
      <c r="M144" s="205">
        <v>0</v>
      </c>
      <c r="N144" s="205">
        <v>0</v>
      </c>
      <c r="O144" s="205">
        <v>0</v>
      </c>
      <c r="P144" s="259"/>
    </row>
    <row r="145" spans="1:17" s="128" customFormat="1" ht="18.75" x14ac:dyDescent="0.25">
      <c r="A145" s="261"/>
      <c r="B145" s="235" t="s">
        <v>225</v>
      </c>
      <c r="C145" s="236" t="s">
        <v>91</v>
      </c>
      <c r="D145" s="236" t="s">
        <v>91</v>
      </c>
      <c r="E145" s="200"/>
      <c r="F145" s="243" t="s">
        <v>92</v>
      </c>
      <c r="G145" s="244" t="s">
        <v>99</v>
      </c>
      <c r="H145" s="245" t="s">
        <v>247</v>
      </c>
      <c r="I145" s="245"/>
      <c r="J145" s="245"/>
      <c r="K145" s="245"/>
      <c r="L145" s="199" t="s">
        <v>100</v>
      </c>
      <c r="M145" s="199" t="s">
        <v>159</v>
      </c>
      <c r="N145" s="199" t="s">
        <v>160</v>
      </c>
      <c r="O145" s="199" t="s">
        <v>161</v>
      </c>
      <c r="P145" s="246" t="s">
        <v>91</v>
      </c>
      <c r="Q145" s="129"/>
    </row>
    <row r="146" spans="1:17" s="128" customFormat="1" ht="37.5" x14ac:dyDescent="0.25">
      <c r="A146" s="261"/>
      <c r="B146" s="235"/>
      <c r="C146" s="236"/>
      <c r="D146" s="236"/>
      <c r="E146" s="200"/>
      <c r="F146" s="243"/>
      <c r="G146" s="244"/>
      <c r="H146" s="200" t="s">
        <v>243</v>
      </c>
      <c r="I146" s="200" t="s">
        <v>244</v>
      </c>
      <c r="J146" s="200" t="s">
        <v>245</v>
      </c>
      <c r="K146" s="200" t="s">
        <v>246</v>
      </c>
      <c r="L146" s="200"/>
      <c r="M146" s="200"/>
      <c r="N146" s="200"/>
      <c r="O146" s="200"/>
      <c r="P146" s="246"/>
      <c r="Q146" s="129"/>
    </row>
    <row r="147" spans="1:17" s="128" customFormat="1" ht="27" customHeight="1" x14ac:dyDescent="0.25">
      <c r="A147" s="261"/>
      <c r="B147" s="235"/>
      <c r="C147" s="236"/>
      <c r="D147" s="236"/>
      <c r="E147" s="200"/>
      <c r="F147" s="101">
        <v>0</v>
      </c>
      <c r="G147" s="94">
        <v>0</v>
      </c>
      <c r="H147" s="94">
        <v>0</v>
      </c>
      <c r="I147" s="94">
        <v>0</v>
      </c>
      <c r="J147" s="94">
        <v>0</v>
      </c>
      <c r="K147" s="94">
        <v>0</v>
      </c>
      <c r="L147" s="94">
        <v>0</v>
      </c>
      <c r="M147" s="94">
        <v>0</v>
      </c>
      <c r="N147" s="94">
        <v>0</v>
      </c>
      <c r="O147" s="94">
        <v>0</v>
      </c>
      <c r="P147" s="246"/>
      <c r="Q147" s="129"/>
    </row>
    <row r="148" spans="1:17" s="128" customFormat="1" ht="48" customHeight="1" x14ac:dyDescent="0.25">
      <c r="A148" s="261" t="s">
        <v>184</v>
      </c>
      <c r="B148" s="242" t="s">
        <v>177</v>
      </c>
      <c r="C148" s="239" t="s">
        <v>158</v>
      </c>
      <c r="D148" s="222" t="s">
        <v>37</v>
      </c>
      <c r="E148" s="205"/>
      <c r="F148" s="139">
        <f t="shared" ref="F148:F151" si="29">SUM(G148:O148)</f>
        <v>0</v>
      </c>
      <c r="G148" s="256">
        <v>0</v>
      </c>
      <c r="H148" s="256"/>
      <c r="I148" s="256"/>
      <c r="J148" s="256"/>
      <c r="K148" s="256"/>
      <c r="L148" s="205">
        <v>0</v>
      </c>
      <c r="M148" s="205">
        <v>0</v>
      </c>
      <c r="N148" s="205">
        <v>0</v>
      </c>
      <c r="O148" s="205">
        <v>0</v>
      </c>
      <c r="P148" s="259" t="s">
        <v>3</v>
      </c>
      <c r="Q148" s="130"/>
    </row>
    <row r="149" spans="1:17" s="128" customFormat="1" ht="37.5" x14ac:dyDescent="0.25">
      <c r="A149" s="261"/>
      <c r="B149" s="242"/>
      <c r="C149" s="239"/>
      <c r="D149" s="222" t="s">
        <v>1</v>
      </c>
      <c r="E149" s="205"/>
      <c r="F149" s="139">
        <f t="shared" si="29"/>
        <v>0</v>
      </c>
      <c r="G149" s="256">
        <v>0</v>
      </c>
      <c r="H149" s="256"/>
      <c r="I149" s="256"/>
      <c r="J149" s="256"/>
      <c r="K149" s="256"/>
      <c r="L149" s="205">
        <v>0</v>
      </c>
      <c r="M149" s="205">
        <v>0</v>
      </c>
      <c r="N149" s="205">
        <v>0</v>
      </c>
      <c r="O149" s="205">
        <v>0</v>
      </c>
      <c r="P149" s="259"/>
      <c r="Q149" s="130"/>
    </row>
    <row r="150" spans="1:17" s="128" customFormat="1" ht="57" customHeight="1" x14ac:dyDescent="0.25">
      <c r="A150" s="261"/>
      <c r="B150" s="242"/>
      <c r="C150" s="239"/>
      <c r="D150" s="220" t="s">
        <v>42</v>
      </c>
      <c r="E150" s="205">
        <v>0</v>
      </c>
      <c r="F150" s="139">
        <f t="shared" si="29"/>
        <v>265436.84999999998</v>
      </c>
      <c r="G150" s="256">
        <v>54302.161999999997</v>
      </c>
      <c r="H150" s="256"/>
      <c r="I150" s="256"/>
      <c r="J150" s="256"/>
      <c r="K150" s="256"/>
      <c r="L150" s="205">
        <v>52783.671999999999</v>
      </c>
      <c r="M150" s="205">
        <v>52783.671999999999</v>
      </c>
      <c r="N150" s="205">
        <v>52783.671999999999</v>
      </c>
      <c r="O150" s="205">
        <v>52783.671999999999</v>
      </c>
      <c r="P150" s="259"/>
    </row>
    <row r="151" spans="1:17" s="128" customFormat="1" ht="37.5" x14ac:dyDescent="0.25">
      <c r="A151" s="261"/>
      <c r="B151" s="242"/>
      <c r="C151" s="239"/>
      <c r="D151" s="207" t="s">
        <v>74</v>
      </c>
      <c r="E151" s="205"/>
      <c r="F151" s="139">
        <f t="shared" si="29"/>
        <v>0</v>
      </c>
      <c r="G151" s="256">
        <v>0</v>
      </c>
      <c r="H151" s="256"/>
      <c r="I151" s="256"/>
      <c r="J151" s="256"/>
      <c r="K151" s="256"/>
      <c r="L151" s="205">
        <v>0</v>
      </c>
      <c r="M151" s="205">
        <v>0</v>
      </c>
      <c r="N151" s="205">
        <v>0</v>
      </c>
      <c r="O151" s="205">
        <v>0</v>
      </c>
      <c r="P151" s="259"/>
    </row>
    <row r="152" spans="1:17" s="128" customFormat="1" ht="18.75" x14ac:dyDescent="0.25">
      <c r="A152" s="261"/>
      <c r="B152" s="235" t="s">
        <v>223</v>
      </c>
      <c r="C152" s="236" t="s">
        <v>91</v>
      </c>
      <c r="D152" s="236" t="s">
        <v>91</v>
      </c>
      <c r="E152" s="200"/>
      <c r="F152" s="243" t="s">
        <v>92</v>
      </c>
      <c r="G152" s="244" t="s">
        <v>99</v>
      </c>
      <c r="H152" s="245" t="s">
        <v>247</v>
      </c>
      <c r="I152" s="245"/>
      <c r="J152" s="245"/>
      <c r="K152" s="245"/>
      <c r="L152" s="199" t="s">
        <v>100</v>
      </c>
      <c r="M152" s="199" t="s">
        <v>159</v>
      </c>
      <c r="N152" s="199" t="s">
        <v>160</v>
      </c>
      <c r="O152" s="199" t="s">
        <v>161</v>
      </c>
      <c r="P152" s="246" t="s">
        <v>91</v>
      </c>
      <c r="Q152" s="129"/>
    </row>
    <row r="153" spans="1:17" s="128" customFormat="1" ht="37.5" x14ac:dyDescent="0.25">
      <c r="A153" s="261"/>
      <c r="B153" s="235"/>
      <c r="C153" s="236"/>
      <c r="D153" s="236"/>
      <c r="E153" s="200"/>
      <c r="F153" s="243"/>
      <c r="G153" s="244"/>
      <c r="H153" s="200" t="s">
        <v>243</v>
      </c>
      <c r="I153" s="200" t="s">
        <v>244</v>
      </c>
      <c r="J153" s="200" t="s">
        <v>245</v>
      </c>
      <c r="K153" s="200" t="s">
        <v>246</v>
      </c>
      <c r="L153" s="200"/>
      <c r="M153" s="200"/>
      <c r="N153" s="200"/>
      <c r="O153" s="200"/>
      <c r="P153" s="246"/>
      <c r="Q153" s="129"/>
    </row>
    <row r="154" spans="1:17" s="128" customFormat="1" ht="27" customHeight="1" x14ac:dyDescent="0.25">
      <c r="A154" s="261"/>
      <c r="B154" s="235"/>
      <c r="C154" s="236"/>
      <c r="D154" s="236"/>
      <c r="E154" s="200"/>
      <c r="F154" s="101">
        <v>1</v>
      </c>
      <c r="G154" s="94">
        <v>1</v>
      </c>
      <c r="H154" s="94">
        <v>1</v>
      </c>
      <c r="I154" s="94">
        <v>1</v>
      </c>
      <c r="J154" s="94">
        <v>1</v>
      </c>
      <c r="K154" s="94">
        <v>1</v>
      </c>
      <c r="L154" s="94">
        <v>1</v>
      </c>
      <c r="M154" s="94">
        <v>1</v>
      </c>
      <c r="N154" s="94">
        <v>1</v>
      </c>
      <c r="O154" s="94">
        <v>1</v>
      </c>
      <c r="P154" s="246"/>
      <c r="Q154" s="129"/>
    </row>
    <row r="155" spans="1:17" s="128" customFormat="1" ht="48" customHeight="1" x14ac:dyDescent="0.25">
      <c r="A155" s="261" t="s">
        <v>230</v>
      </c>
      <c r="B155" s="242" t="s">
        <v>232</v>
      </c>
      <c r="C155" s="239" t="s">
        <v>158</v>
      </c>
      <c r="D155" s="222" t="s">
        <v>37</v>
      </c>
      <c r="E155" s="205"/>
      <c r="F155" s="139">
        <f t="shared" ref="F155:F158" si="30">SUM(G155:O155)</f>
        <v>0</v>
      </c>
      <c r="G155" s="256">
        <v>0</v>
      </c>
      <c r="H155" s="256"/>
      <c r="I155" s="256"/>
      <c r="J155" s="256"/>
      <c r="K155" s="256"/>
      <c r="L155" s="205">
        <v>0</v>
      </c>
      <c r="M155" s="205">
        <v>0</v>
      </c>
      <c r="N155" s="205">
        <v>0</v>
      </c>
      <c r="O155" s="205">
        <v>0</v>
      </c>
      <c r="P155" s="259" t="s">
        <v>3</v>
      </c>
      <c r="Q155" s="130"/>
    </row>
    <row r="156" spans="1:17" s="128" customFormat="1" ht="37.5" x14ac:dyDescent="0.25">
      <c r="A156" s="261"/>
      <c r="B156" s="242"/>
      <c r="C156" s="239"/>
      <c r="D156" s="222" t="s">
        <v>1</v>
      </c>
      <c r="E156" s="205"/>
      <c r="F156" s="139">
        <f t="shared" si="30"/>
        <v>2611</v>
      </c>
      <c r="G156" s="257">
        <v>2611</v>
      </c>
      <c r="H156" s="257"/>
      <c r="I156" s="257"/>
      <c r="J156" s="257"/>
      <c r="K156" s="257"/>
      <c r="L156" s="205">
        <v>0</v>
      </c>
      <c r="M156" s="205">
        <v>0</v>
      </c>
      <c r="N156" s="205">
        <v>0</v>
      </c>
      <c r="O156" s="205">
        <v>0</v>
      </c>
      <c r="P156" s="259"/>
      <c r="Q156" s="130"/>
    </row>
    <row r="157" spans="1:17" s="128" customFormat="1" ht="57" customHeight="1" x14ac:dyDescent="0.25">
      <c r="A157" s="261"/>
      <c r="B157" s="242"/>
      <c r="C157" s="239"/>
      <c r="D157" s="220" t="s">
        <v>42</v>
      </c>
      <c r="E157" s="205">
        <v>0</v>
      </c>
      <c r="F157" s="139">
        <f t="shared" si="30"/>
        <v>0</v>
      </c>
      <c r="G157" s="256">
        <v>0</v>
      </c>
      <c r="H157" s="256"/>
      <c r="I157" s="256"/>
      <c r="J157" s="256"/>
      <c r="K157" s="256"/>
      <c r="L157" s="205">
        <v>0</v>
      </c>
      <c r="M157" s="205">
        <v>0</v>
      </c>
      <c r="N157" s="205">
        <v>0</v>
      </c>
      <c r="O157" s="205">
        <v>0</v>
      </c>
      <c r="P157" s="259"/>
    </row>
    <row r="158" spans="1:17" s="128" customFormat="1" ht="37.5" x14ac:dyDescent="0.25">
      <c r="A158" s="261"/>
      <c r="B158" s="242"/>
      <c r="C158" s="239"/>
      <c r="D158" s="207" t="s">
        <v>74</v>
      </c>
      <c r="E158" s="205"/>
      <c r="F158" s="139">
        <f t="shared" si="30"/>
        <v>0</v>
      </c>
      <c r="G158" s="256">
        <v>0</v>
      </c>
      <c r="H158" s="256"/>
      <c r="I158" s="256"/>
      <c r="J158" s="256"/>
      <c r="K158" s="256"/>
      <c r="L158" s="205">
        <v>0</v>
      </c>
      <c r="M158" s="205">
        <v>0</v>
      </c>
      <c r="N158" s="205">
        <v>0</v>
      </c>
      <c r="O158" s="205">
        <v>0</v>
      </c>
      <c r="P158" s="259"/>
    </row>
    <row r="159" spans="1:17" s="128" customFormat="1" ht="18.75" x14ac:dyDescent="0.25">
      <c r="A159" s="261"/>
      <c r="B159" s="235" t="s">
        <v>231</v>
      </c>
      <c r="C159" s="236" t="s">
        <v>91</v>
      </c>
      <c r="D159" s="236" t="s">
        <v>91</v>
      </c>
      <c r="E159" s="200"/>
      <c r="F159" s="243" t="s">
        <v>92</v>
      </c>
      <c r="G159" s="244" t="s">
        <v>99</v>
      </c>
      <c r="H159" s="245" t="s">
        <v>247</v>
      </c>
      <c r="I159" s="245"/>
      <c r="J159" s="245"/>
      <c r="K159" s="245"/>
      <c r="L159" s="199" t="s">
        <v>100</v>
      </c>
      <c r="M159" s="199" t="s">
        <v>159</v>
      </c>
      <c r="N159" s="199" t="s">
        <v>160</v>
      </c>
      <c r="O159" s="199" t="s">
        <v>161</v>
      </c>
      <c r="P159" s="246" t="s">
        <v>91</v>
      </c>
      <c r="Q159" s="129"/>
    </row>
    <row r="160" spans="1:17" s="128" customFormat="1" ht="37.5" x14ac:dyDescent="0.25">
      <c r="A160" s="261"/>
      <c r="B160" s="235"/>
      <c r="C160" s="236"/>
      <c r="D160" s="236"/>
      <c r="E160" s="200"/>
      <c r="F160" s="243"/>
      <c r="G160" s="244"/>
      <c r="H160" s="200" t="s">
        <v>243</v>
      </c>
      <c r="I160" s="200" t="s">
        <v>244</v>
      </c>
      <c r="J160" s="200" t="s">
        <v>245</v>
      </c>
      <c r="K160" s="200" t="s">
        <v>246</v>
      </c>
      <c r="L160" s="200"/>
      <c r="M160" s="200"/>
      <c r="N160" s="200"/>
      <c r="O160" s="200"/>
      <c r="P160" s="246"/>
      <c r="Q160" s="129"/>
    </row>
    <row r="161" spans="1:21" s="128" customFormat="1" ht="99.75" customHeight="1" x14ac:dyDescent="0.25">
      <c r="A161" s="261"/>
      <c r="B161" s="235"/>
      <c r="C161" s="236"/>
      <c r="D161" s="236"/>
      <c r="E161" s="200"/>
      <c r="F161" s="101">
        <v>100</v>
      </c>
      <c r="G161" s="94">
        <v>100</v>
      </c>
      <c r="H161" s="94">
        <v>100</v>
      </c>
      <c r="I161" s="94">
        <v>100</v>
      </c>
      <c r="J161" s="94">
        <v>100</v>
      </c>
      <c r="K161" s="94">
        <v>100</v>
      </c>
      <c r="L161" s="94">
        <v>100</v>
      </c>
      <c r="M161" s="94">
        <v>100</v>
      </c>
      <c r="N161" s="94">
        <v>100</v>
      </c>
      <c r="O161" s="94">
        <v>100</v>
      </c>
      <c r="P161" s="246"/>
      <c r="Q161" s="129"/>
    </row>
    <row r="162" spans="1:21" s="9" customFormat="1" ht="30" customHeight="1" x14ac:dyDescent="0.25">
      <c r="A162" s="266" t="s">
        <v>66</v>
      </c>
      <c r="B162" s="287" t="s">
        <v>79</v>
      </c>
      <c r="C162" s="287" t="s">
        <v>158</v>
      </c>
      <c r="D162" s="217" t="s">
        <v>2</v>
      </c>
      <c r="E162" s="209" t="e">
        <f>E164+E165+E163</f>
        <v>#REF!</v>
      </c>
      <c r="F162" s="100">
        <f>SUM(G162:O162)</f>
        <v>3088748.2886799998</v>
      </c>
      <c r="G162" s="271">
        <f>G164+G165+G163+G166</f>
        <v>661219.98850999994</v>
      </c>
      <c r="H162" s="271"/>
      <c r="I162" s="271"/>
      <c r="J162" s="271"/>
      <c r="K162" s="271"/>
      <c r="L162" s="209">
        <f t="shared" ref="L162:M162" si="31">L164+L165+L163+L166</f>
        <v>632584.98374000005</v>
      </c>
      <c r="M162" s="209">
        <f t="shared" si="31"/>
        <v>598314.43643</v>
      </c>
      <c r="N162" s="209">
        <f t="shared" ref="N162:O162" si="32">N164+N165+N163+N166</f>
        <v>598314.43999999994</v>
      </c>
      <c r="O162" s="209">
        <f t="shared" si="32"/>
        <v>598314.43999999994</v>
      </c>
      <c r="P162" s="311"/>
      <c r="S162" s="92"/>
      <c r="T162" s="41"/>
      <c r="U162" s="41"/>
    </row>
    <row r="163" spans="1:21" s="9" customFormat="1" ht="39.75" customHeight="1" x14ac:dyDescent="0.25">
      <c r="A163" s="266"/>
      <c r="B163" s="287"/>
      <c r="C163" s="287"/>
      <c r="D163" s="217" t="s">
        <v>37</v>
      </c>
      <c r="E163" s="215">
        <f>E181</f>
        <v>0</v>
      </c>
      <c r="F163" s="100">
        <f t="shared" ref="F163:F170" si="33">SUM(G163:O163)</f>
        <v>977010.94473999995</v>
      </c>
      <c r="G163" s="267">
        <f>G167+G174+G181+G188+G202</f>
        <v>212625.66818000001</v>
      </c>
      <c r="H163" s="268"/>
      <c r="I163" s="268"/>
      <c r="J163" s="268"/>
      <c r="K163" s="269"/>
      <c r="L163" s="215">
        <f>L167+L174+L181+L188+L202</f>
        <v>203184.22719999999</v>
      </c>
      <c r="M163" s="215">
        <f t="shared" ref="M163:O163" si="34">M167+M174+M181+M188+M202</f>
        <v>187067.04936</v>
      </c>
      <c r="N163" s="215">
        <f t="shared" si="34"/>
        <v>187067</v>
      </c>
      <c r="O163" s="215">
        <f t="shared" si="34"/>
        <v>187067</v>
      </c>
      <c r="P163" s="311"/>
      <c r="T163" s="41"/>
      <c r="U163" s="41"/>
    </row>
    <row r="164" spans="1:21" s="9" customFormat="1" ht="39.75" customHeight="1" x14ac:dyDescent="0.25">
      <c r="A164" s="266"/>
      <c r="B164" s="287"/>
      <c r="C164" s="287"/>
      <c r="D164" s="217" t="s">
        <v>1</v>
      </c>
      <c r="E164" s="215" t="e">
        <f>#REF!+E167+E168+E175+#REF!+#REF!+E182+#REF!</f>
        <v>#REF!</v>
      </c>
      <c r="F164" s="100">
        <f t="shared" si="33"/>
        <v>1741161.9552600002</v>
      </c>
      <c r="G164" s="267">
        <f>G168+G175+G182+G189+G203+G196</f>
        <v>370002.53181999997</v>
      </c>
      <c r="H164" s="268"/>
      <c r="I164" s="268"/>
      <c r="J164" s="268"/>
      <c r="K164" s="269"/>
      <c r="L164" s="215">
        <f>L168+L175+L182+L189+L203</f>
        <v>353834.57280000002</v>
      </c>
      <c r="M164" s="215">
        <f t="shared" ref="M164:O164" si="35">M168+M175+M182+M189+M203</f>
        <v>339108.25063999998</v>
      </c>
      <c r="N164" s="215">
        <f t="shared" si="35"/>
        <v>339108.3</v>
      </c>
      <c r="O164" s="215">
        <f t="shared" si="35"/>
        <v>339108.3</v>
      </c>
      <c r="P164" s="311"/>
      <c r="T164" s="41"/>
      <c r="U164" s="41"/>
    </row>
    <row r="165" spans="1:21" s="9" customFormat="1" ht="58.5" customHeight="1" x14ac:dyDescent="0.25">
      <c r="A165" s="266"/>
      <c r="B165" s="287"/>
      <c r="C165" s="287"/>
      <c r="D165" s="217" t="s">
        <v>43</v>
      </c>
      <c r="E165" s="215" t="e">
        <f>#REF!+E176+#REF!+#REF!+#REF!+E183+#REF!</f>
        <v>#REF!</v>
      </c>
      <c r="F165" s="100">
        <f t="shared" si="33"/>
        <v>370575.38868000003</v>
      </c>
      <c r="G165" s="284">
        <f>G169+G176+G183+G190+G204</f>
        <v>78591.788509999998</v>
      </c>
      <c r="H165" s="284"/>
      <c r="I165" s="284"/>
      <c r="J165" s="284"/>
      <c r="K165" s="284"/>
      <c r="L165" s="215">
        <f>L169+L176+L183+L190+L204</f>
        <v>75566.183740000008</v>
      </c>
      <c r="M165" s="215">
        <f t="shared" ref="M165:O165" si="36">M169+M176+M183+M190+M204</f>
        <v>72139.136429999999</v>
      </c>
      <c r="N165" s="215">
        <f t="shared" si="36"/>
        <v>72139.14</v>
      </c>
      <c r="O165" s="215">
        <f t="shared" si="36"/>
        <v>72139.14</v>
      </c>
      <c r="P165" s="311"/>
      <c r="T165" s="41"/>
      <c r="U165" s="41"/>
    </row>
    <row r="166" spans="1:21" s="9" customFormat="1" ht="37.5" x14ac:dyDescent="0.25">
      <c r="A166" s="266"/>
      <c r="B166" s="287"/>
      <c r="C166" s="287"/>
      <c r="D166" s="217" t="s">
        <v>74</v>
      </c>
      <c r="E166" s="215"/>
      <c r="F166" s="100">
        <f t="shared" si="33"/>
        <v>0</v>
      </c>
      <c r="G166" s="284">
        <f>G170+G177+G184+G191+G205</f>
        <v>0</v>
      </c>
      <c r="H166" s="284"/>
      <c r="I166" s="284"/>
      <c r="J166" s="284"/>
      <c r="K166" s="284"/>
      <c r="L166" s="215">
        <f>L170+L177+L184+L191+L205</f>
        <v>0</v>
      </c>
      <c r="M166" s="215">
        <f t="shared" ref="M166:O166" si="37">M170+M177+M184+M191+M205</f>
        <v>0</v>
      </c>
      <c r="N166" s="215">
        <f t="shared" si="37"/>
        <v>0</v>
      </c>
      <c r="O166" s="215">
        <f t="shared" si="37"/>
        <v>0</v>
      </c>
      <c r="P166" s="311"/>
      <c r="T166" s="41"/>
      <c r="U166" s="41"/>
    </row>
    <row r="167" spans="1:21" s="37" customFormat="1" ht="37.5" customHeight="1" x14ac:dyDescent="0.25">
      <c r="A167" s="262" t="s">
        <v>29</v>
      </c>
      <c r="B167" s="288" t="s">
        <v>80</v>
      </c>
      <c r="C167" s="239" t="s">
        <v>158</v>
      </c>
      <c r="D167" s="220" t="s">
        <v>37</v>
      </c>
      <c r="E167" s="211">
        <v>200475</v>
      </c>
      <c r="F167" s="100">
        <f t="shared" si="33"/>
        <v>0</v>
      </c>
      <c r="G167" s="273">
        <v>0</v>
      </c>
      <c r="H167" s="273"/>
      <c r="I167" s="273"/>
      <c r="J167" s="273"/>
      <c r="K167" s="273"/>
      <c r="L167" s="211">
        <v>0</v>
      </c>
      <c r="M167" s="211">
        <v>0</v>
      </c>
      <c r="N167" s="211">
        <v>0</v>
      </c>
      <c r="O167" s="211">
        <v>0</v>
      </c>
      <c r="P167" s="305" t="s">
        <v>3</v>
      </c>
    </row>
    <row r="168" spans="1:21" s="37" customFormat="1" ht="37.5" x14ac:dyDescent="0.25">
      <c r="A168" s="263"/>
      <c r="B168" s="288"/>
      <c r="C168" s="239"/>
      <c r="D168" s="220" t="s">
        <v>1</v>
      </c>
      <c r="E168" s="211">
        <v>93</v>
      </c>
      <c r="F168" s="100">
        <f t="shared" si="33"/>
        <v>0</v>
      </c>
      <c r="G168" s="273">
        <v>0</v>
      </c>
      <c r="H168" s="273"/>
      <c r="I168" s="273"/>
      <c r="J168" s="273"/>
      <c r="K168" s="273"/>
      <c r="L168" s="211">
        <f>15+1-16</f>
        <v>0</v>
      </c>
      <c r="M168" s="211">
        <f>15+1-16</f>
        <v>0</v>
      </c>
      <c r="N168" s="211">
        <v>0</v>
      </c>
      <c r="O168" s="211">
        <v>0</v>
      </c>
      <c r="P168" s="305"/>
    </row>
    <row r="169" spans="1:21" s="37" customFormat="1" ht="56.25" x14ac:dyDescent="0.25">
      <c r="A169" s="263"/>
      <c r="B169" s="288"/>
      <c r="C169" s="239"/>
      <c r="D169" s="220" t="s">
        <v>42</v>
      </c>
      <c r="E169" s="211"/>
      <c r="F169" s="100">
        <f t="shared" si="33"/>
        <v>0</v>
      </c>
      <c r="G169" s="273">
        <v>0</v>
      </c>
      <c r="H169" s="273"/>
      <c r="I169" s="273"/>
      <c r="J169" s="273"/>
      <c r="K169" s="273"/>
      <c r="L169" s="211">
        <v>0</v>
      </c>
      <c r="M169" s="211">
        <v>0</v>
      </c>
      <c r="N169" s="211">
        <v>0</v>
      </c>
      <c r="O169" s="211">
        <v>0</v>
      </c>
      <c r="P169" s="305"/>
    </row>
    <row r="170" spans="1:21" s="37" customFormat="1" ht="37.5" x14ac:dyDescent="0.25">
      <c r="A170" s="263"/>
      <c r="B170" s="288"/>
      <c r="C170" s="239"/>
      <c r="D170" s="220" t="s">
        <v>74</v>
      </c>
      <c r="E170" s="211"/>
      <c r="F170" s="100">
        <f t="shared" si="33"/>
        <v>0</v>
      </c>
      <c r="G170" s="273">
        <v>0</v>
      </c>
      <c r="H170" s="273"/>
      <c r="I170" s="273"/>
      <c r="J170" s="273"/>
      <c r="K170" s="273"/>
      <c r="L170" s="211">
        <v>0</v>
      </c>
      <c r="M170" s="211">
        <v>0</v>
      </c>
      <c r="N170" s="211">
        <v>0</v>
      </c>
      <c r="O170" s="211">
        <v>0</v>
      </c>
      <c r="P170" s="305"/>
    </row>
    <row r="171" spans="1:21" s="37" customFormat="1" ht="18.75" x14ac:dyDescent="0.25">
      <c r="A171" s="263"/>
      <c r="B171" s="235" t="s">
        <v>215</v>
      </c>
      <c r="C171" s="236" t="s">
        <v>91</v>
      </c>
      <c r="D171" s="236" t="s">
        <v>91</v>
      </c>
      <c r="E171" s="200"/>
      <c r="F171" s="243" t="s">
        <v>92</v>
      </c>
      <c r="G171" s="244" t="s">
        <v>99</v>
      </c>
      <c r="H171" s="245" t="s">
        <v>247</v>
      </c>
      <c r="I171" s="245"/>
      <c r="J171" s="245"/>
      <c r="K171" s="245"/>
      <c r="L171" s="199" t="s">
        <v>100</v>
      </c>
      <c r="M171" s="199" t="s">
        <v>159</v>
      </c>
      <c r="N171" s="199" t="s">
        <v>160</v>
      </c>
      <c r="O171" s="199" t="s">
        <v>161</v>
      </c>
      <c r="P171" s="246" t="s">
        <v>91</v>
      </c>
      <c r="Q171" s="38"/>
    </row>
    <row r="172" spans="1:21" s="37" customFormat="1" ht="37.5" x14ac:dyDescent="0.25">
      <c r="A172" s="263"/>
      <c r="B172" s="235"/>
      <c r="C172" s="236"/>
      <c r="D172" s="236"/>
      <c r="E172" s="200"/>
      <c r="F172" s="243"/>
      <c r="G172" s="244"/>
      <c r="H172" s="200" t="s">
        <v>243</v>
      </c>
      <c r="I172" s="200" t="s">
        <v>244</v>
      </c>
      <c r="J172" s="200" t="s">
        <v>245</v>
      </c>
      <c r="K172" s="200" t="s">
        <v>246</v>
      </c>
      <c r="L172" s="200"/>
      <c r="M172" s="200"/>
      <c r="N172" s="200"/>
      <c r="O172" s="200"/>
      <c r="P172" s="246"/>
      <c r="Q172" s="38"/>
    </row>
    <row r="173" spans="1:21" s="37" customFormat="1" ht="32.25" customHeight="1" x14ac:dyDescent="0.25">
      <c r="A173" s="264"/>
      <c r="B173" s="235"/>
      <c r="C173" s="236"/>
      <c r="D173" s="236"/>
      <c r="E173" s="200"/>
      <c r="F173" s="101">
        <v>0</v>
      </c>
      <c r="G173" s="94">
        <v>0</v>
      </c>
      <c r="H173" s="94">
        <v>0</v>
      </c>
      <c r="I173" s="94">
        <v>0</v>
      </c>
      <c r="J173" s="94">
        <v>0</v>
      </c>
      <c r="K173" s="94">
        <v>0</v>
      </c>
      <c r="L173" s="94">
        <v>0</v>
      </c>
      <c r="M173" s="94">
        <v>0</v>
      </c>
      <c r="N173" s="94">
        <v>0</v>
      </c>
      <c r="O173" s="94">
        <v>0</v>
      </c>
      <c r="P173" s="246"/>
      <c r="Q173" s="142"/>
    </row>
    <row r="174" spans="1:21" s="37" customFormat="1" ht="42" customHeight="1" x14ac:dyDescent="0.25">
      <c r="A174" s="262" t="s">
        <v>30</v>
      </c>
      <c r="B174" s="240" t="s">
        <v>185</v>
      </c>
      <c r="C174" s="239" t="s">
        <v>158</v>
      </c>
      <c r="D174" s="220" t="s">
        <v>37</v>
      </c>
      <c r="E174" s="211"/>
      <c r="F174" s="100">
        <f t="shared" ref="F174:F177" si="38">SUM(G174:O174)</f>
        <v>0</v>
      </c>
      <c r="G174" s="273">
        <v>0</v>
      </c>
      <c r="H174" s="273"/>
      <c r="I174" s="273"/>
      <c r="J174" s="273"/>
      <c r="K174" s="273"/>
      <c r="L174" s="211">
        <f>1680-1680</f>
        <v>0</v>
      </c>
      <c r="M174" s="211">
        <v>0</v>
      </c>
      <c r="N174" s="211">
        <v>0</v>
      </c>
      <c r="O174" s="211">
        <v>0</v>
      </c>
      <c r="P174" s="305" t="s">
        <v>3</v>
      </c>
    </row>
    <row r="175" spans="1:21" s="37" customFormat="1" ht="37.5" customHeight="1" x14ac:dyDescent="0.25">
      <c r="A175" s="263"/>
      <c r="B175" s="240"/>
      <c r="C175" s="239"/>
      <c r="D175" s="220" t="s">
        <v>1</v>
      </c>
      <c r="E175" s="211">
        <v>1680</v>
      </c>
      <c r="F175" s="100">
        <f t="shared" si="38"/>
        <v>0</v>
      </c>
      <c r="G175" s="273">
        <v>0</v>
      </c>
      <c r="H175" s="273"/>
      <c r="I175" s="273"/>
      <c r="J175" s="273"/>
      <c r="K175" s="273"/>
      <c r="L175" s="211">
        <v>0</v>
      </c>
      <c r="M175" s="211">
        <v>0</v>
      </c>
      <c r="N175" s="211">
        <v>0</v>
      </c>
      <c r="O175" s="211">
        <v>0</v>
      </c>
      <c r="P175" s="305"/>
    </row>
    <row r="176" spans="1:21" s="37" customFormat="1" ht="56.25" x14ac:dyDescent="0.25">
      <c r="A176" s="263"/>
      <c r="B176" s="240"/>
      <c r="C176" s="239"/>
      <c r="D176" s="220" t="s">
        <v>42</v>
      </c>
      <c r="E176" s="211">
        <v>420</v>
      </c>
      <c r="F176" s="100">
        <f t="shared" si="38"/>
        <v>6550</v>
      </c>
      <c r="G176" s="273">
        <v>6550</v>
      </c>
      <c r="H176" s="273"/>
      <c r="I176" s="273"/>
      <c r="J176" s="273"/>
      <c r="K176" s="273"/>
      <c r="L176" s="211">
        <v>0</v>
      </c>
      <c r="M176" s="211">
        <v>0</v>
      </c>
      <c r="N176" s="211">
        <v>0</v>
      </c>
      <c r="O176" s="211">
        <v>0</v>
      </c>
      <c r="P176" s="305"/>
    </row>
    <row r="177" spans="1:17" s="37" customFormat="1" ht="37.5" x14ac:dyDescent="0.25">
      <c r="A177" s="263"/>
      <c r="B177" s="240"/>
      <c r="C177" s="239"/>
      <c r="D177" s="220" t="s">
        <v>74</v>
      </c>
      <c r="E177" s="211"/>
      <c r="F177" s="100">
        <f t="shared" si="38"/>
        <v>0</v>
      </c>
      <c r="G177" s="273">
        <v>0</v>
      </c>
      <c r="H177" s="273"/>
      <c r="I177" s="273"/>
      <c r="J177" s="273"/>
      <c r="K177" s="273"/>
      <c r="L177" s="211">
        <v>0</v>
      </c>
      <c r="M177" s="211">
        <v>0</v>
      </c>
      <c r="N177" s="211">
        <v>0</v>
      </c>
      <c r="O177" s="211">
        <v>0</v>
      </c>
      <c r="P177" s="305"/>
    </row>
    <row r="178" spans="1:17" s="37" customFormat="1" ht="18.75" x14ac:dyDescent="0.25">
      <c r="A178" s="263"/>
      <c r="B178" s="235" t="s">
        <v>216</v>
      </c>
      <c r="C178" s="236" t="s">
        <v>91</v>
      </c>
      <c r="D178" s="236" t="s">
        <v>91</v>
      </c>
      <c r="E178" s="200"/>
      <c r="F178" s="243" t="s">
        <v>92</v>
      </c>
      <c r="G178" s="244" t="s">
        <v>99</v>
      </c>
      <c r="H178" s="245" t="s">
        <v>247</v>
      </c>
      <c r="I178" s="245"/>
      <c r="J178" s="245"/>
      <c r="K178" s="245"/>
      <c r="L178" s="199" t="s">
        <v>100</v>
      </c>
      <c r="M178" s="199" t="s">
        <v>159</v>
      </c>
      <c r="N178" s="199" t="s">
        <v>160</v>
      </c>
      <c r="O178" s="199" t="s">
        <v>161</v>
      </c>
      <c r="P178" s="246" t="s">
        <v>91</v>
      </c>
      <c r="Q178" s="38"/>
    </row>
    <row r="179" spans="1:17" s="37" customFormat="1" ht="37.5" x14ac:dyDescent="0.25">
      <c r="A179" s="263"/>
      <c r="B179" s="235"/>
      <c r="C179" s="236"/>
      <c r="D179" s="236"/>
      <c r="E179" s="200"/>
      <c r="F179" s="243"/>
      <c r="G179" s="244"/>
      <c r="H179" s="200" t="s">
        <v>243</v>
      </c>
      <c r="I179" s="200" t="s">
        <v>244</v>
      </c>
      <c r="J179" s="200" t="s">
        <v>245</v>
      </c>
      <c r="K179" s="200" t="s">
        <v>246</v>
      </c>
      <c r="L179" s="200"/>
      <c r="M179" s="200"/>
      <c r="N179" s="200"/>
      <c r="O179" s="200"/>
      <c r="P179" s="246"/>
      <c r="Q179" s="38"/>
    </row>
    <row r="180" spans="1:17" s="37" customFormat="1" ht="32.25" customHeight="1" x14ac:dyDescent="0.25">
      <c r="A180" s="264"/>
      <c r="B180" s="235"/>
      <c r="C180" s="236"/>
      <c r="D180" s="236"/>
      <c r="E180" s="200"/>
      <c r="F180" s="101">
        <v>1</v>
      </c>
      <c r="G180" s="94">
        <v>1</v>
      </c>
      <c r="H180" s="94">
        <v>0</v>
      </c>
      <c r="I180" s="94">
        <v>0</v>
      </c>
      <c r="J180" s="94">
        <v>1</v>
      </c>
      <c r="K180" s="94">
        <v>1</v>
      </c>
      <c r="L180" s="94">
        <v>0</v>
      </c>
      <c r="M180" s="94">
        <v>0</v>
      </c>
      <c r="N180" s="94">
        <v>0</v>
      </c>
      <c r="O180" s="94">
        <v>0</v>
      </c>
      <c r="P180" s="246"/>
      <c r="Q180" s="38"/>
    </row>
    <row r="181" spans="1:17" s="37" customFormat="1" ht="48" customHeight="1" x14ac:dyDescent="0.25">
      <c r="A181" s="262" t="s">
        <v>31</v>
      </c>
      <c r="B181" s="240" t="s">
        <v>103</v>
      </c>
      <c r="C181" s="239" t="s">
        <v>158</v>
      </c>
      <c r="D181" s="207" t="s">
        <v>37</v>
      </c>
      <c r="E181" s="211">
        <v>0</v>
      </c>
      <c r="F181" s="100">
        <f t="shared" ref="F181:F184" si="39">SUM(G181:O181)</f>
        <v>977010.94473999995</v>
      </c>
      <c r="G181" s="273">
        <v>212625.66818000001</v>
      </c>
      <c r="H181" s="273"/>
      <c r="I181" s="273"/>
      <c r="J181" s="273"/>
      <c r="K181" s="273"/>
      <c r="L181" s="211">
        <v>203184.22719999999</v>
      </c>
      <c r="M181" s="211">
        <v>187067.04936</v>
      </c>
      <c r="N181" s="211">
        <v>187067</v>
      </c>
      <c r="O181" s="211">
        <v>187067</v>
      </c>
      <c r="P181" s="305" t="s">
        <v>201</v>
      </c>
    </row>
    <row r="182" spans="1:17" s="37" customFormat="1" ht="37.5" x14ac:dyDescent="0.25">
      <c r="A182" s="263"/>
      <c r="B182" s="240"/>
      <c r="C182" s="239"/>
      <c r="D182" s="207" t="s">
        <v>1</v>
      </c>
      <c r="E182" s="211">
        <v>0</v>
      </c>
      <c r="F182" s="100">
        <f t="shared" si="39"/>
        <v>1546142.95526</v>
      </c>
      <c r="G182" s="273">
        <v>285135.53181999997</v>
      </c>
      <c r="H182" s="273"/>
      <c r="I182" s="273"/>
      <c r="J182" s="273"/>
      <c r="K182" s="273"/>
      <c r="L182" s="211">
        <v>326296.57280000002</v>
      </c>
      <c r="M182" s="211">
        <v>311570.25063999998</v>
      </c>
      <c r="N182" s="211">
        <v>311570.3</v>
      </c>
      <c r="O182" s="211">
        <v>311570.3</v>
      </c>
      <c r="P182" s="305"/>
    </row>
    <row r="183" spans="1:17" s="37" customFormat="1" ht="56.25" x14ac:dyDescent="0.25">
      <c r="A183" s="263"/>
      <c r="B183" s="240"/>
      <c r="C183" s="239"/>
      <c r="D183" s="207" t="s">
        <v>43</v>
      </c>
      <c r="E183" s="211">
        <v>0</v>
      </c>
      <c r="F183" s="100">
        <f t="shared" si="39"/>
        <v>280350.38868000003</v>
      </c>
      <c r="G183" s="273">
        <v>55306.788509999998</v>
      </c>
      <c r="H183" s="273"/>
      <c r="I183" s="273"/>
      <c r="J183" s="273"/>
      <c r="K183" s="273"/>
      <c r="L183" s="211">
        <v>58831.18374</v>
      </c>
      <c r="M183" s="211">
        <v>55404.136429999999</v>
      </c>
      <c r="N183" s="211">
        <v>55404.14</v>
      </c>
      <c r="O183" s="211">
        <v>55404.14</v>
      </c>
      <c r="P183" s="305"/>
    </row>
    <row r="184" spans="1:17" s="37" customFormat="1" ht="37.5" x14ac:dyDescent="0.25">
      <c r="A184" s="263"/>
      <c r="B184" s="240"/>
      <c r="C184" s="239"/>
      <c r="D184" s="220" t="s">
        <v>74</v>
      </c>
      <c r="E184" s="211"/>
      <c r="F184" s="100">
        <f t="shared" si="39"/>
        <v>0</v>
      </c>
      <c r="G184" s="273">
        <v>0</v>
      </c>
      <c r="H184" s="273"/>
      <c r="I184" s="273"/>
      <c r="J184" s="273"/>
      <c r="K184" s="273"/>
      <c r="L184" s="211">
        <v>0</v>
      </c>
      <c r="M184" s="211">
        <v>0</v>
      </c>
      <c r="N184" s="211">
        <v>0</v>
      </c>
      <c r="O184" s="211">
        <v>0</v>
      </c>
      <c r="P184" s="305"/>
    </row>
    <row r="185" spans="1:17" s="37" customFormat="1" ht="18.75" x14ac:dyDescent="0.25">
      <c r="A185" s="263"/>
      <c r="B185" s="235" t="s">
        <v>250</v>
      </c>
      <c r="C185" s="236" t="s">
        <v>91</v>
      </c>
      <c r="D185" s="236" t="s">
        <v>91</v>
      </c>
      <c r="E185" s="200"/>
      <c r="F185" s="243" t="s">
        <v>92</v>
      </c>
      <c r="G185" s="244" t="s">
        <v>99</v>
      </c>
      <c r="H185" s="245" t="s">
        <v>247</v>
      </c>
      <c r="I185" s="245"/>
      <c r="J185" s="245"/>
      <c r="K185" s="245"/>
      <c r="L185" s="199" t="s">
        <v>100</v>
      </c>
      <c r="M185" s="199" t="s">
        <v>159</v>
      </c>
      <c r="N185" s="199" t="s">
        <v>160</v>
      </c>
      <c r="O185" s="199" t="s">
        <v>161</v>
      </c>
      <c r="P185" s="246" t="s">
        <v>91</v>
      </c>
      <c r="Q185" s="38"/>
    </row>
    <row r="186" spans="1:17" s="37" customFormat="1" ht="37.5" x14ac:dyDescent="0.25">
      <c r="A186" s="263"/>
      <c r="B186" s="235"/>
      <c r="C186" s="236"/>
      <c r="D186" s="236"/>
      <c r="E186" s="200"/>
      <c r="F186" s="243"/>
      <c r="G186" s="244"/>
      <c r="H186" s="200" t="s">
        <v>243</v>
      </c>
      <c r="I186" s="200" t="s">
        <v>244</v>
      </c>
      <c r="J186" s="200" t="s">
        <v>245</v>
      </c>
      <c r="K186" s="200" t="s">
        <v>246</v>
      </c>
      <c r="L186" s="200"/>
      <c r="M186" s="200"/>
      <c r="N186" s="200"/>
      <c r="O186" s="200"/>
      <c r="P186" s="246"/>
      <c r="Q186" s="38"/>
    </row>
    <row r="187" spans="1:17" s="37" customFormat="1" ht="35.25" customHeight="1" x14ac:dyDescent="0.25">
      <c r="A187" s="264"/>
      <c r="B187" s="235"/>
      <c r="C187" s="236"/>
      <c r="D187" s="236"/>
      <c r="E187" s="200"/>
      <c r="F187" s="101">
        <f>G187+L187+M187+N187+O187</f>
        <v>120340</v>
      </c>
      <c r="G187" s="94">
        <v>24068</v>
      </c>
      <c r="H187" s="94">
        <v>24068</v>
      </c>
      <c r="I187" s="94">
        <v>24068</v>
      </c>
      <c r="J187" s="94">
        <v>24068</v>
      </c>
      <c r="K187" s="94">
        <v>24068</v>
      </c>
      <c r="L187" s="94">
        <v>24068</v>
      </c>
      <c r="M187" s="94">
        <v>24068</v>
      </c>
      <c r="N187" s="94">
        <v>24068</v>
      </c>
      <c r="O187" s="94">
        <v>24068</v>
      </c>
      <c r="P187" s="246"/>
      <c r="Q187" s="38"/>
    </row>
    <row r="188" spans="1:17" s="37" customFormat="1" ht="46.5" customHeight="1" x14ac:dyDescent="0.25">
      <c r="A188" s="361" t="s">
        <v>32</v>
      </c>
      <c r="B188" s="242" t="s">
        <v>106</v>
      </c>
      <c r="C188" s="239" t="s">
        <v>158</v>
      </c>
      <c r="D188" s="207" t="s">
        <v>37</v>
      </c>
      <c r="E188" s="211"/>
      <c r="F188" s="100">
        <f t="shared" ref="F188:F191" si="40">SUM(G188:O188)</f>
        <v>0</v>
      </c>
      <c r="G188" s="273">
        <v>0</v>
      </c>
      <c r="H188" s="273"/>
      <c r="I188" s="273"/>
      <c r="J188" s="273"/>
      <c r="K188" s="273"/>
      <c r="L188" s="211">
        <v>0</v>
      </c>
      <c r="M188" s="211">
        <v>0</v>
      </c>
      <c r="N188" s="211">
        <v>0</v>
      </c>
      <c r="O188" s="211">
        <v>0</v>
      </c>
      <c r="P188" s="259" t="s">
        <v>144</v>
      </c>
    </row>
    <row r="189" spans="1:17" s="37" customFormat="1" ht="37.5" x14ac:dyDescent="0.25">
      <c r="A189" s="362"/>
      <c r="B189" s="242"/>
      <c r="C189" s="239"/>
      <c r="D189" s="207" t="s">
        <v>1</v>
      </c>
      <c r="E189" s="205">
        <v>0</v>
      </c>
      <c r="F189" s="100">
        <f t="shared" si="40"/>
        <v>137690</v>
      </c>
      <c r="G189" s="256">
        <v>27538</v>
      </c>
      <c r="H189" s="256"/>
      <c r="I189" s="256"/>
      <c r="J189" s="256"/>
      <c r="K189" s="256"/>
      <c r="L189" s="205">
        <v>27538</v>
      </c>
      <c r="M189" s="205">
        <v>27538</v>
      </c>
      <c r="N189" s="205">
        <v>27538</v>
      </c>
      <c r="O189" s="205">
        <v>27538</v>
      </c>
      <c r="P189" s="259"/>
    </row>
    <row r="190" spans="1:17" s="37" customFormat="1" ht="56.25" x14ac:dyDescent="0.25">
      <c r="A190" s="362"/>
      <c r="B190" s="242"/>
      <c r="C190" s="239"/>
      <c r="D190" s="207" t="s">
        <v>43</v>
      </c>
      <c r="E190" s="205">
        <v>0</v>
      </c>
      <c r="F190" s="100">
        <f t="shared" si="40"/>
        <v>83675</v>
      </c>
      <c r="G190" s="256">
        <v>16735</v>
      </c>
      <c r="H190" s="256"/>
      <c r="I190" s="256"/>
      <c r="J190" s="256"/>
      <c r="K190" s="256"/>
      <c r="L190" s="205">
        <v>16735</v>
      </c>
      <c r="M190" s="205">
        <v>16735</v>
      </c>
      <c r="N190" s="205">
        <v>16735</v>
      </c>
      <c r="O190" s="205">
        <v>16735</v>
      </c>
      <c r="P190" s="259"/>
    </row>
    <row r="191" spans="1:17" s="37" customFormat="1" ht="37.5" x14ac:dyDescent="0.25">
      <c r="A191" s="363"/>
      <c r="B191" s="242"/>
      <c r="C191" s="239"/>
      <c r="D191" s="220" t="s">
        <v>74</v>
      </c>
      <c r="E191" s="205"/>
      <c r="F191" s="100">
        <f t="shared" si="40"/>
        <v>0</v>
      </c>
      <c r="G191" s="256">
        <v>0</v>
      </c>
      <c r="H191" s="256"/>
      <c r="I191" s="256"/>
      <c r="J191" s="256"/>
      <c r="K191" s="256"/>
      <c r="L191" s="205">
        <v>0</v>
      </c>
      <c r="M191" s="205">
        <v>0</v>
      </c>
      <c r="N191" s="205">
        <v>0</v>
      </c>
      <c r="O191" s="205">
        <v>0</v>
      </c>
      <c r="P191" s="259"/>
    </row>
    <row r="192" spans="1:17" s="37" customFormat="1" ht="18.75" x14ac:dyDescent="0.25">
      <c r="A192" s="361"/>
      <c r="B192" s="235" t="s">
        <v>117</v>
      </c>
      <c r="C192" s="236" t="s">
        <v>91</v>
      </c>
      <c r="D192" s="236" t="s">
        <v>91</v>
      </c>
      <c r="E192" s="200"/>
      <c r="F192" s="243" t="s">
        <v>92</v>
      </c>
      <c r="G192" s="244" t="s">
        <v>99</v>
      </c>
      <c r="H192" s="245" t="s">
        <v>247</v>
      </c>
      <c r="I192" s="245"/>
      <c r="J192" s="245"/>
      <c r="K192" s="245"/>
      <c r="L192" s="199" t="s">
        <v>100</v>
      </c>
      <c r="M192" s="199" t="s">
        <v>159</v>
      </c>
      <c r="N192" s="199" t="s">
        <v>160</v>
      </c>
      <c r="O192" s="199" t="s">
        <v>161</v>
      </c>
      <c r="P192" s="246" t="s">
        <v>91</v>
      </c>
      <c r="Q192" s="38"/>
    </row>
    <row r="193" spans="1:17" s="37" customFormat="1" ht="37.5" x14ac:dyDescent="0.25">
      <c r="A193" s="362"/>
      <c r="B193" s="235"/>
      <c r="C193" s="236"/>
      <c r="D193" s="236"/>
      <c r="E193" s="200"/>
      <c r="F193" s="243"/>
      <c r="G193" s="244"/>
      <c r="H193" s="200" t="s">
        <v>243</v>
      </c>
      <c r="I193" s="200" t="s">
        <v>244</v>
      </c>
      <c r="J193" s="200" t="s">
        <v>245</v>
      </c>
      <c r="K193" s="200" t="s">
        <v>246</v>
      </c>
      <c r="L193" s="200"/>
      <c r="M193" s="200"/>
      <c r="N193" s="200"/>
      <c r="O193" s="200"/>
      <c r="P193" s="246"/>
      <c r="Q193" s="38"/>
    </row>
    <row r="194" spans="1:17" s="37" customFormat="1" ht="28.5" customHeight="1" x14ac:dyDescent="0.25">
      <c r="A194" s="363"/>
      <c r="B194" s="235"/>
      <c r="C194" s="236"/>
      <c r="D194" s="236"/>
      <c r="E194" s="200"/>
      <c r="F194" s="101">
        <v>536</v>
      </c>
      <c r="G194" s="94">
        <v>536</v>
      </c>
      <c r="H194" s="94">
        <v>536</v>
      </c>
      <c r="I194" s="94">
        <v>536</v>
      </c>
      <c r="J194" s="94">
        <v>536</v>
      </c>
      <c r="K194" s="94">
        <v>536</v>
      </c>
      <c r="L194" s="94">
        <v>536</v>
      </c>
      <c r="M194" s="94">
        <v>536</v>
      </c>
      <c r="N194" s="94">
        <v>536</v>
      </c>
      <c r="O194" s="94">
        <v>536</v>
      </c>
      <c r="P194" s="246"/>
      <c r="Q194" s="38"/>
    </row>
    <row r="195" spans="1:17" s="92" customFormat="1" ht="44.25" customHeight="1" x14ac:dyDescent="0.25">
      <c r="A195" s="361" t="s">
        <v>60</v>
      </c>
      <c r="B195" s="242" t="s">
        <v>234</v>
      </c>
      <c r="C195" s="239" t="s">
        <v>158</v>
      </c>
      <c r="D195" s="207" t="s">
        <v>37</v>
      </c>
      <c r="E195" s="211"/>
      <c r="F195" s="100">
        <f t="shared" ref="F195:F198" si="41">SUM(G195:O195)</f>
        <v>0</v>
      </c>
      <c r="G195" s="273">
        <v>0</v>
      </c>
      <c r="H195" s="273"/>
      <c r="I195" s="273"/>
      <c r="J195" s="273"/>
      <c r="K195" s="273"/>
      <c r="L195" s="211">
        <v>0</v>
      </c>
      <c r="M195" s="211">
        <v>0</v>
      </c>
      <c r="N195" s="211">
        <v>0</v>
      </c>
      <c r="O195" s="211">
        <v>0</v>
      </c>
      <c r="P195" s="259" t="s">
        <v>3</v>
      </c>
    </row>
    <row r="196" spans="1:17" s="92" customFormat="1" ht="42" customHeight="1" x14ac:dyDescent="0.25">
      <c r="A196" s="362"/>
      <c r="B196" s="242"/>
      <c r="C196" s="239"/>
      <c r="D196" s="207" t="s">
        <v>1</v>
      </c>
      <c r="E196" s="205">
        <v>0</v>
      </c>
      <c r="F196" s="100">
        <f t="shared" si="41"/>
        <v>57329</v>
      </c>
      <c r="G196" s="256">
        <v>57329</v>
      </c>
      <c r="H196" s="256"/>
      <c r="I196" s="256"/>
      <c r="J196" s="256"/>
      <c r="K196" s="256"/>
      <c r="L196" s="205">
        <v>0</v>
      </c>
      <c r="M196" s="205">
        <v>0</v>
      </c>
      <c r="N196" s="205">
        <v>0</v>
      </c>
      <c r="O196" s="205">
        <v>0</v>
      </c>
      <c r="P196" s="259"/>
    </row>
    <row r="197" spans="1:17" s="92" customFormat="1" ht="56.25" x14ac:dyDescent="0.25">
      <c r="A197" s="362"/>
      <c r="B197" s="242"/>
      <c r="C197" s="239"/>
      <c r="D197" s="207" t="s">
        <v>43</v>
      </c>
      <c r="E197" s="205">
        <v>0</v>
      </c>
      <c r="F197" s="100">
        <f t="shared" si="41"/>
        <v>0</v>
      </c>
      <c r="G197" s="256">
        <v>0</v>
      </c>
      <c r="H197" s="256"/>
      <c r="I197" s="256"/>
      <c r="J197" s="256"/>
      <c r="K197" s="256"/>
      <c r="L197" s="205">
        <v>0</v>
      </c>
      <c r="M197" s="205">
        <v>0</v>
      </c>
      <c r="N197" s="205">
        <v>0</v>
      </c>
      <c r="O197" s="205">
        <v>0</v>
      </c>
      <c r="P197" s="259"/>
    </row>
    <row r="198" spans="1:17" s="92" customFormat="1" ht="37.5" x14ac:dyDescent="0.25">
      <c r="A198" s="362"/>
      <c r="B198" s="242"/>
      <c r="C198" s="239"/>
      <c r="D198" s="220" t="s">
        <v>74</v>
      </c>
      <c r="E198" s="205"/>
      <c r="F198" s="100">
        <f t="shared" si="41"/>
        <v>0</v>
      </c>
      <c r="G198" s="256">
        <v>0</v>
      </c>
      <c r="H198" s="256"/>
      <c r="I198" s="256"/>
      <c r="J198" s="256"/>
      <c r="K198" s="256"/>
      <c r="L198" s="205">
        <v>0</v>
      </c>
      <c r="M198" s="205">
        <v>0</v>
      </c>
      <c r="N198" s="205">
        <v>0</v>
      </c>
      <c r="O198" s="205">
        <v>0</v>
      </c>
      <c r="P198" s="259"/>
    </row>
    <row r="199" spans="1:17" s="92" customFormat="1" ht="18.75" x14ac:dyDescent="0.25">
      <c r="A199" s="362"/>
      <c r="B199" s="235" t="s">
        <v>235</v>
      </c>
      <c r="C199" s="236" t="s">
        <v>91</v>
      </c>
      <c r="D199" s="236" t="s">
        <v>91</v>
      </c>
      <c r="E199" s="200"/>
      <c r="F199" s="243" t="s">
        <v>92</v>
      </c>
      <c r="G199" s="244" t="s">
        <v>99</v>
      </c>
      <c r="H199" s="245" t="s">
        <v>247</v>
      </c>
      <c r="I199" s="245"/>
      <c r="J199" s="245"/>
      <c r="K199" s="245"/>
      <c r="L199" s="199" t="s">
        <v>100</v>
      </c>
      <c r="M199" s="199" t="s">
        <v>159</v>
      </c>
      <c r="N199" s="199" t="s">
        <v>160</v>
      </c>
      <c r="O199" s="199" t="s">
        <v>161</v>
      </c>
      <c r="P199" s="246" t="s">
        <v>91</v>
      </c>
      <c r="Q199" s="93"/>
    </row>
    <row r="200" spans="1:17" s="92" customFormat="1" ht="37.5" x14ac:dyDescent="0.25">
      <c r="A200" s="362"/>
      <c r="B200" s="235"/>
      <c r="C200" s="236"/>
      <c r="D200" s="236"/>
      <c r="E200" s="200"/>
      <c r="F200" s="243"/>
      <c r="G200" s="244"/>
      <c r="H200" s="200" t="s">
        <v>243</v>
      </c>
      <c r="I200" s="200" t="s">
        <v>244</v>
      </c>
      <c r="J200" s="200" t="s">
        <v>245</v>
      </c>
      <c r="K200" s="200" t="s">
        <v>246</v>
      </c>
      <c r="L200" s="200"/>
      <c r="M200" s="200"/>
      <c r="N200" s="200"/>
      <c r="O200" s="200"/>
      <c r="P200" s="246"/>
      <c r="Q200" s="93"/>
    </row>
    <row r="201" spans="1:17" s="92" customFormat="1" ht="48.75" customHeight="1" x14ac:dyDescent="0.25">
      <c r="A201" s="363"/>
      <c r="B201" s="235"/>
      <c r="C201" s="236"/>
      <c r="D201" s="236"/>
      <c r="E201" s="200"/>
      <c r="F201" s="101">
        <v>1099</v>
      </c>
      <c r="G201" s="94">
        <v>1099</v>
      </c>
      <c r="H201" s="94">
        <v>1099</v>
      </c>
      <c r="I201" s="94">
        <v>1099</v>
      </c>
      <c r="J201" s="94">
        <v>1099</v>
      </c>
      <c r="K201" s="94">
        <v>1099</v>
      </c>
      <c r="L201" s="94">
        <v>1099</v>
      </c>
      <c r="M201" s="94">
        <v>1099</v>
      </c>
      <c r="N201" s="94">
        <v>1099</v>
      </c>
      <c r="O201" s="94">
        <v>1099</v>
      </c>
      <c r="P201" s="246"/>
      <c r="Q201" s="143"/>
    </row>
    <row r="202" spans="1:17" s="92" customFormat="1" ht="44.25" customHeight="1" x14ac:dyDescent="0.25">
      <c r="A202" s="361" t="s">
        <v>233</v>
      </c>
      <c r="B202" s="242" t="s">
        <v>186</v>
      </c>
      <c r="C202" s="239" t="s">
        <v>158</v>
      </c>
      <c r="D202" s="207" t="s">
        <v>37</v>
      </c>
      <c r="E202" s="211"/>
      <c r="F202" s="100">
        <f t="shared" ref="F202:F205" si="42">SUM(G202:O202)</f>
        <v>0</v>
      </c>
      <c r="G202" s="273">
        <v>0</v>
      </c>
      <c r="H202" s="273"/>
      <c r="I202" s="273"/>
      <c r="J202" s="273"/>
      <c r="K202" s="273"/>
      <c r="L202" s="211">
        <v>0</v>
      </c>
      <c r="M202" s="211">
        <v>0</v>
      </c>
      <c r="N202" s="211">
        <v>0</v>
      </c>
      <c r="O202" s="211">
        <v>0</v>
      </c>
      <c r="P202" s="259" t="s">
        <v>3</v>
      </c>
    </row>
    <row r="203" spans="1:17" s="92" customFormat="1" ht="42" customHeight="1" x14ac:dyDescent="0.25">
      <c r="A203" s="362"/>
      <c r="B203" s="242"/>
      <c r="C203" s="239"/>
      <c r="D203" s="207" t="s">
        <v>1</v>
      </c>
      <c r="E203" s="205">
        <v>0</v>
      </c>
      <c r="F203" s="100">
        <f t="shared" si="42"/>
        <v>0</v>
      </c>
      <c r="G203" s="256">
        <v>0</v>
      </c>
      <c r="H203" s="256"/>
      <c r="I203" s="256"/>
      <c r="J203" s="256"/>
      <c r="K203" s="256"/>
      <c r="L203" s="205">
        <v>0</v>
      </c>
      <c r="M203" s="205">
        <v>0</v>
      </c>
      <c r="N203" s="205">
        <v>0</v>
      </c>
      <c r="O203" s="205">
        <v>0</v>
      </c>
      <c r="P203" s="259"/>
    </row>
    <row r="204" spans="1:17" s="92" customFormat="1" ht="56.25" x14ac:dyDescent="0.25">
      <c r="A204" s="362"/>
      <c r="B204" s="242"/>
      <c r="C204" s="239"/>
      <c r="D204" s="207" t="s">
        <v>43</v>
      </c>
      <c r="E204" s="205">
        <v>0</v>
      </c>
      <c r="F204" s="100">
        <f t="shared" si="42"/>
        <v>0</v>
      </c>
      <c r="G204" s="256">
        <v>0</v>
      </c>
      <c r="H204" s="256"/>
      <c r="I204" s="256"/>
      <c r="J204" s="256"/>
      <c r="K204" s="256"/>
      <c r="L204" s="205">
        <v>0</v>
      </c>
      <c r="M204" s="205">
        <v>0</v>
      </c>
      <c r="N204" s="205">
        <v>0</v>
      </c>
      <c r="O204" s="205">
        <v>0</v>
      </c>
      <c r="P204" s="259"/>
    </row>
    <row r="205" spans="1:17" s="92" customFormat="1" ht="37.5" x14ac:dyDescent="0.25">
      <c r="A205" s="362"/>
      <c r="B205" s="242"/>
      <c r="C205" s="239"/>
      <c r="D205" s="220" t="s">
        <v>74</v>
      </c>
      <c r="E205" s="205"/>
      <c r="F205" s="100">
        <f t="shared" si="42"/>
        <v>0</v>
      </c>
      <c r="G205" s="256">
        <v>0</v>
      </c>
      <c r="H205" s="256"/>
      <c r="I205" s="256"/>
      <c r="J205" s="256"/>
      <c r="K205" s="256"/>
      <c r="L205" s="205">
        <v>0</v>
      </c>
      <c r="M205" s="205">
        <v>0</v>
      </c>
      <c r="N205" s="205">
        <v>0</v>
      </c>
      <c r="O205" s="205">
        <v>0</v>
      </c>
      <c r="P205" s="259"/>
    </row>
    <row r="206" spans="1:17" s="92" customFormat="1" ht="18.75" x14ac:dyDescent="0.25">
      <c r="A206" s="362"/>
      <c r="B206" s="235" t="s">
        <v>187</v>
      </c>
      <c r="C206" s="236" t="s">
        <v>91</v>
      </c>
      <c r="D206" s="236" t="s">
        <v>91</v>
      </c>
      <c r="E206" s="200"/>
      <c r="F206" s="243" t="s">
        <v>92</v>
      </c>
      <c r="G206" s="244" t="s">
        <v>99</v>
      </c>
      <c r="H206" s="245" t="s">
        <v>247</v>
      </c>
      <c r="I206" s="245"/>
      <c r="J206" s="245"/>
      <c r="K206" s="245"/>
      <c r="L206" s="199" t="s">
        <v>100</v>
      </c>
      <c r="M206" s="199" t="s">
        <v>159</v>
      </c>
      <c r="N206" s="199" t="s">
        <v>160</v>
      </c>
      <c r="O206" s="199" t="s">
        <v>161</v>
      </c>
      <c r="P206" s="246" t="s">
        <v>91</v>
      </c>
      <c r="Q206" s="93"/>
    </row>
    <row r="207" spans="1:17" s="92" customFormat="1" ht="37.5" x14ac:dyDescent="0.25">
      <c r="A207" s="362"/>
      <c r="B207" s="235"/>
      <c r="C207" s="236"/>
      <c r="D207" s="236"/>
      <c r="E207" s="200"/>
      <c r="F207" s="243"/>
      <c r="G207" s="244"/>
      <c r="H207" s="200" t="s">
        <v>243</v>
      </c>
      <c r="I207" s="200" t="s">
        <v>244</v>
      </c>
      <c r="J207" s="200" t="s">
        <v>245</v>
      </c>
      <c r="K207" s="200" t="s">
        <v>246</v>
      </c>
      <c r="L207" s="200"/>
      <c r="M207" s="200"/>
      <c r="N207" s="200"/>
      <c r="O207" s="200"/>
      <c r="P207" s="246"/>
      <c r="Q207" s="93"/>
    </row>
    <row r="208" spans="1:17" s="92" customFormat="1" ht="36.75" customHeight="1" x14ac:dyDescent="0.25">
      <c r="A208" s="363"/>
      <c r="B208" s="235"/>
      <c r="C208" s="236"/>
      <c r="D208" s="236"/>
      <c r="E208" s="200"/>
      <c r="F208" s="101">
        <v>0</v>
      </c>
      <c r="G208" s="94">
        <v>0</v>
      </c>
      <c r="H208" s="94">
        <v>0</v>
      </c>
      <c r="I208" s="94">
        <v>0</v>
      </c>
      <c r="J208" s="94">
        <v>0</v>
      </c>
      <c r="K208" s="94">
        <v>0</v>
      </c>
      <c r="L208" s="94">
        <v>0</v>
      </c>
      <c r="M208" s="94">
        <v>0</v>
      </c>
      <c r="N208" s="94">
        <v>0</v>
      </c>
      <c r="O208" s="94">
        <v>0</v>
      </c>
      <c r="P208" s="246"/>
      <c r="Q208" s="143"/>
    </row>
    <row r="209" spans="1:21" s="9" customFormat="1" ht="27.75" customHeight="1" x14ac:dyDescent="0.25">
      <c r="A209" s="265" t="s">
        <v>8</v>
      </c>
      <c r="B209" s="253" t="s">
        <v>189</v>
      </c>
      <c r="C209" s="253" t="s">
        <v>158</v>
      </c>
      <c r="D209" s="170" t="s">
        <v>2</v>
      </c>
      <c r="E209" s="203">
        <f>E212</f>
        <v>9428.6200000000008</v>
      </c>
      <c r="F209" s="100">
        <f>SUM(G209:O209)</f>
        <v>0</v>
      </c>
      <c r="G209" s="250">
        <f>G210+G211+G212+G213</f>
        <v>0</v>
      </c>
      <c r="H209" s="250"/>
      <c r="I209" s="250"/>
      <c r="J209" s="250"/>
      <c r="K209" s="250"/>
      <c r="L209" s="203">
        <f t="shared" ref="L209:O209" si="43">L210+L211+L212+L213</f>
        <v>0</v>
      </c>
      <c r="M209" s="203">
        <f t="shared" si="43"/>
        <v>0</v>
      </c>
      <c r="N209" s="203">
        <f t="shared" si="43"/>
        <v>0</v>
      </c>
      <c r="O209" s="203">
        <f t="shared" si="43"/>
        <v>0</v>
      </c>
      <c r="P209" s="254"/>
      <c r="T209" s="41"/>
      <c r="U209" s="41"/>
    </row>
    <row r="210" spans="1:21" s="9" customFormat="1" ht="39" customHeight="1" x14ac:dyDescent="0.25">
      <c r="A210" s="265"/>
      <c r="B210" s="253"/>
      <c r="C210" s="253"/>
      <c r="D210" s="170" t="s">
        <v>37</v>
      </c>
      <c r="E210" s="203"/>
      <c r="F210" s="100">
        <f t="shared" ref="F210:F217" si="44">SUM(G210:O210)</f>
        <v>0</v>
      </c>
      <c r="G210" s="285">
        <f>G214</f>
        <v>0</v>
      </c>
      <c r="H210" s="285"/>
      <c r="I210" s="285"/>
      <c r="J210" s="285"/>
      <c r="K210" s="285"/>
      <c r="L210" s="216">
        <f>L214</f>
        <v>0</v>
      </c>
      <c r="M210" s="216">
        <f t="shared" ref="M210:O210" si="45">M214</f>
        <v>0</v>
      </c>
      <c r="N210" s="216">
        <f t="shared" si="45"/>
        <v>0</v>
      </c>
      <c r="O210" s="216">
        <f t="shared" si="45"/>
        <v>0</v>
      </c>
      <c r="P210" s="254"/>
      <c r="T210" s="41"/>
      <c r="U210" s="41"/>
    </row>
    <row r="211" spans="1:21" s="9" customFormat="1" ht="37.5" x14ac:dyDescent="0.25">
      <c r="A211" s="265"/>
      <c r="B211" s="253"/>
      <c r="C211" s="253"/>
      <c r="D211" s="170" t="s">
        <v>1</v>
      </c>
      <c r="E211" s="203"/>
      <c r="F211" s="100">
        <f t="shared" si="44"/>
        <v>0</v>
      </c>
      <c r="G211" s="285">
        <f>G215</f>
        <v>0</v>
      </c>
      <c r="H211" s="285"/>
      <c r="I211" s="285"/>
      <c r="J211" s="285"/>
      <c r="K211" s="285"/>
      <c r="L211" s="216">
        <f>L215</f>
        <v>0</v>
      </c>
      <c r="M211" s="216">
        <f t="shared" ref="M211:O211" si="46">M215</f>
        <v>0</v>
      </c>
      <c r="N211" s="216">
        <f t="shared" si="46"/>
        <v>0</v>
      </c>
      <c r="O211" s="216">
        <f t="shared" si="46"/>
        <v>0</v>
      </c>
      <c r="P211" s="254"/>
      <c r="T211" s="41"/>
      <c r="U211" s="41"/>
    </row>
    <row r="212" spans="1:21" s="9" customFormat="1" ht="56.25" x14ac:dyDescent="0.25">
      <c r="A212" s="265"/>
      <c r="B212" s="253"/>
      <c r="C212" s="253"/>
      <c r="D212" s="170" t="s">
        <v>42</v>
      </c>
      <c r="E212" s="204">
        <f>E216</f>
        <v>9428.6200000000008</v>
      </c>
      <c r="F212" s="100">
        <f t="shared" si="44"/>
        <v>0</v>
      </c>
      <c r="G212" s="255">
        <f>G216</f>
        <v>0</v>
      </c>
      <c r="H212" s="255"/>
      <c r="I212" s="255"/>
      <c r="J212" s="255"/>
      <c r="K212" s="255"/>
      <c r="L212" s="204">
        <f>L216</f>
        <v>0</v>
      </c>
      <c r="M212" s="204">
        <f t="shared" ref="M212:O212" si="47">M216</f>
        <v>0</v>
      </c>
      <c r="N212" s="204">
        <f t="shared" si="47"/>
        <v>0</v>
      </c>
      <c r="O212" s="204">
        <f t="shared" si="47"/>
        <v>0</v>
      </c>
      <c r="P212" s="254"/>
      <c r="T212" s="41"/>
      <c r="U212" s="41"/>
    </row>
    <row r="213" spans="1:21" s="9" customFormat="1" ht="37.5" x14ac:dyDescent="0.25">
      <c r="A213" s="265"/>
      <c r="B213" s="253"/>
      <c r="C213" s="253"/>
      <c r="D213" s="170" t="s">
        <v>74</v>
      </c>
      <c r="E213" s="204"/>
      <c r="F213" s="100">
        <f t="shared" si="44"/>
        <v>0</v>
      </c>
      <c r="G213" s="255">
        <f>G217</f>
        <v>0</v>
      </c>
      <c r="H213" s="255"/>
      <c r="I213" s="255"/>
      <c r="J213" s="255"/>
      <c r="K213" s="255"/>
      <c r="L213" s="204">
        <f>L217</f>
        <v>0</v>
      </c>
      <c r="M213" s="204">
        <f t="shared" ref="M213:O213" si="48">M217</f>
        <v>0</v>
      </c>
      <c r="N213" s="204">
        <f t="shared" si="48"/>
        <v>0</v>
      </c>
      <c r="O213" s="204">
        <f t="shared" si="48"/>
        <v>0</v>
      </c>
      <c r="P213" s="254"/>
      <c r="T213" s="41"/>
      <c r="U213" s="41"/>
    </row>
    <row r="214" spans="1:21" s="9" customFormat="1" ht="43.5" customHeight="1" x14ac:dyDescent="0.25">
      <c r="A214" s="368" t="s">
        <v>33</v>
      </c>
      <c r="B214" s="289" t="s">
        <v>190</v>
      </c>
      <c r="C214" s="239" t="s">
        <v>158</v>
      </c>
      <c r="D214" s="220" t="s">
        <v>37</v>
      </c>
      <c r="E214" s="195"/>
      <c r="F214" s="100">
        <f t="shared" si="44"/>
        <v>0</v>
      </c>
      <c r="G214" s="248">
        <v>0</v>
      </c>
      <c r="H214" s="248"/>
      <c r="I214" s="248"/>
      <c r="J214" s="248"/>
      <c r="K214" s="248"/>
      <c r="L214" s="201">
        <v>0</v>
      </c>
      <c r="M214" s="201">
        <v>0</v>
      </c>
      <c r="N214" s="201">
        <v>0</v>
      </c>
      <c r="O214" s="201">
        <v>0</v>
      </c>
      <c r="P214" s="247" t="s">
        <v>3</v>
      </c>
      <c r="T214" s="41"/>
      <c r="U214" s="41"/>
    </row>
    <row r="215" spans="1:21" s="9" customFormat="1" ht="42" customHeight="1" x14ac:dyDescent="0.25">
      <c r="A215" s="368"/>
      <c r="B215" s="289"/>
      <c r="C215" s="239"/>
      <c r="D215" s="220" t="s">
        <v>1</v>
      </c>
      <c r="E215" s="195"/>
      <c r="F215" s="100">
        <f t="shared" si="44"/>
        <v>0</v>
      </c>
      <c r="G215" s="248">
        <v>0</v>
      </c>
      <c r="H215" s="248"/>
      <c r="I215" s="248"/>
      <c r="J215" s="248"/>
      <c r="K215" s="248"/>
      <c r="L215" s="201">
        <v>0</v>
      </c>
      <c r="M215" s="201">
        <v>0</v>
      </c>
      <c r="N215" s="201">
        <v>0</v>
      </c>
      <c r="O215" s="201">
        <v>0</v>
      </c>
      <c r="P215" s="247"/>
      <c r="T215" s="41"/>
      <c r="U215" s="41"/>
    </row>
    <row r="216" spans="1:21" s="37" customFormat="1" ht="56.25" x14ac:dyDescent="0.25">
      <c r="A216" s="368"/>
      <c r="B216" s="289"/>
      <c r="C216" s="239"/>
      <c r="D216" s="220" t="s">
        <v>42</v>
      </c>
      <c r="E216" s="201">
        <v>9428.6200000000008</v>
      </c>
      <c r="F216" s="100">
        <f t="shared" si="44"/>
        <v>0</v>
      </c>
      <c r="G216" s="248">
        <v>0</v>
      </c>
      <c r="H216" s="248"/>
      <c r="I216" s="248"/>
      <c r="J216" s="248"/>
      <c r="K216" s="248"/>
      <c r="L216" s="201">
        <v>0</v>
      </c>
      <c r="M216" s="201">
        <v>0</v>
      </c>
      <c r="N216" s="201">
        <v>0</v>
      </c>
      <c r="O216" s="201">
        <v>0</v>
      </c>
      <c r="P216" s="247"/>
    </row>
    <row r="217" spans="1:21" s="37" customFormat="1" ht="37.5" x14ac:dyDescent="0.25">
      <c r="A217" s="368"/>
      <c r="B217" s="289"/>
      <c r="C217" s="239"/>
      <c r="D217" s="220" t="s">
        <v>74</v>
      </c>
      <c r="E217" s="201"/>
      <c r="F217" s="100">
        <f t="shared" si="44"/>
        <v>0</v>
      </c>
      <c r="G217" s="248">
        <v>0</v>
      </c>
      <c r="H217" s="248"/>
      <c r="I217" s="248"/>
      <c r="J217" s="248"/>
      <c r="K217" s="248"/>
      <c r="L217" s="201">
        <v>0</v>
      </c>
      <c r="M217" s="201">
        <v>0</v>
      </c>
      <c r="N217" s="201">
        <v>0</v>
      </c>
      <c r="O217" s="201">
        <v>0</v>
      </c>
      <c r="P217" s="247"/>
    </row>
    <row r="218" spans="1:21" s="37" customFormat="1" ht="18.75" x14ac:dyDescent="0.25">
      <c r="A218" s="368"/>
      <c r="B218" s="235" t="s">
        <v>193</v>
      </c>
      <c r="C218" s="236" t="s">
        <v>91</v>
      </c>
      <c r="D218" s="236" t="s">
        <v>91</v>
      </c>
      <c r="E218" s="200"/>
      <c r="F218" s="243" t="s">
        <v>92</v>
      </c>
      <c r="G218" s="244" t="s">
        <v>99</v>
      </c>
      <c r="H218" s="245" t="s">
        <v>247</v>
      </c>
      <c r="I218" s="245"/>
      <c r="J218" s="245"/>
      <c r="K218" s="245"/>
      <c r="L218" s="199" t="s">
        <v>100</v>
      </c>
      <c r="M218" s="199" t="s">
        <v>159</v>
      </c>
      <c r="N218" s="199" t="s">
        <v>160</v>
      </c>
      <c r="O218" s="199" t="s">
        <v>161</v>
      </c>
      <c r="P218" s="246" t="s">
        <v>91</v>
      </c>
      <c r="Q218" s="38"/>
    </row>
    <row r="219" spans="1:21" s="37" customFormat="1" ht="37.5" x14ac:dyDescent="0.25">
      <c r="A219" s="368"/>
      <c r="B219" s="235"/>
      <c r="C219" s="236"/>
      <c r="D219" s="236"/>
      <c r="E219" s="200"/>
      <c r="F219" s="243"/>
      <c r="G219" s="244"/>
      <c r="H219" s="200" t="s">
        <v>243</v>
      </c>
      <c r="I219" s="200" t="s">
        <v>244</v>
      </c>
      <c r="J219" s="200" t="s">
        <v>245</v>
      </c>
      <c r="K219" s="200" t="s">
        <v>246</v>
      </c>
      <c r="L219" s="200"/>
      <c r="M219" s="200"/>
      <c r="N219" s="200"/>
      <c r="O219" s="200"/>
      <c r="P219" s="246"/>
      <c r="Q219" s="38"/>
    </row>
    <row r="220" spans="1:21" s="37" customFormat="1" ht="27.75" customHeight="1" x14ac:dyDescent="0.25">
      <c r="A220" s="368"/>
      <c r="B220" s="235"/>
      <c r="C220" s="236"/>
      <c r="D220" s="236"/>
      <c r="E220" s="200"/>
      <c r="F220" s="101">
        <v>0</v>
      </c>
      <c r="G220" s="94">
        <v>0</v>
      </c>
      <c r="H220" s="94">
        <v>0</v>
      </c>
      <c r="I220" s="94">
        <v>0</v>
      </c>
      <c r="J220" s="94">
        <v>0</v>
      </c>
      <c r="K220" s="94">
        <v>0</v>
      </c>
      <c r="L220" s="94">
        <v>0</v>
      </c>
      <c r="M220" s="94">
        <v>0</v>
      </c>
      <c r="N220" s="94">
        <v>0</v>
      </c>
      <c r="O220" s="94">
        <v>0</v>
      </c>
      <c r="P220" s="246"/>
      <c r="Q220" s="38"/>
    </row>
    <row r="221" spans="1:21" s="9" customFormat="1" ht="30.75" customHeight="1" x14ac:dyDescent="0.25">
      <c r="A221" s="265" t="s">
        <v>36</v>
      </c>
      <c r="B221" s="253" t="s">
        <v>82</v>
      </c>
      <c r="C221" s="253" t="s">
        <v>158</v>
      </c>
      <c r="D221" s="170" t="s">
        <v>2</v>
      </c>
      <c r="E221" s="203">
        <f>E224</f>
        <v>9428.6200000000008</v>
      </c>
      <c r="F221" s="100">
        <f>SUM(G221:O221)</f>
        <v>211473</v>
      </c>
      <c r="G221" s="250">
        <f>G222+G223+G224+G225</f>
        <v>43929</v>
      </c>
      <c r="H221" s="250"/>
      <c r="I221" s="250"/>
      <c r="J221" s="250"/>
      <c r="K221" s="250"/>
      <c r="L221" s="203">
        <f t="shared" ref="L221:M221" si="49">L222+L223+L224+L225</f>
        <v>41886</v>
      </c>
      <c r="M221" s="203">
        <f t="shared" si="49"/>
        <v>41886</v>
      </c>
      <c r="N221" s="203">
        <f t="shared" ref="N221:O221" si="50">N222+N223+N224+N225</f>
        <v>41886</v>
      </c>
      <c r="O221" s="203">
        <f t="shared" si="50"/>
        <v>41886</v>
      </c>
      <c r="P221" s="254"/>
      <c r="T221" s="41"/>
      <c r="U221" s="41"/>
    </row>
    <row r="222" spans="1:21" s="9" customFormat="1" ht="40.5" customHeight="1" x14ac:dyDescent="0.25">
      <c r="A222" s="265"/>
      <c r="B222" s="253"/>
      <c r="C222" s="253"/>
      <c r="D222" s="170" t="s">
        <v>37</v>
      </c>
      <c r="E222" s="203"/>
      <c r="F222" s="100">
        <f t="shared" ref="F222:F229" si="51">SUM(G222:O222)</f>
        <v>0</v>
      </c>
      <c r="G222" s="285">
        <f>G226+G233</f>
        <v>0</v>
      </c>
      <c r="H222" s="285"/>
      <c r="I222" s="285"/>
      <c r="J222" s="285"/>
      <c r="K222" s="285"/>
      <c r="L222" s="216">
        <f>L226+L233</f>
        <v>0</v>
      </c>
      <c r="M222" s="216">
        <f t="shared" ref="M222:O222" si="52">M226+M233</f>
        <v>0</v>
      </c>
      <c r="N222" s="216">
        <f t="shared" si="52"/>
        <v>0</v>
      </c>
      <c r="O222" s="216">
        <f t="shared" si="52"/>
        <v>0</v>
      </c>
      <c r="P222" s="254"/>
      <c r="T222" s="41"/>
      <c r="U222" s="41"/>
    </row>
    <row r="223" spans="1:21" s="9" customFormat="1" ht="37.5" x14ac:dyDescent="0.25">
      <c r="A223" s="265"/>
      <c r="B223" s="253"/>
      <c r="C223" s="253"/>
      <c r="D223" s="170" t="s">
        <v>1</v>
      </c>
      <c r="E223" s="203"/>
      <c r="F223" s="100">
        <f t="shared" si="51"/>
        <v>150480</v>
      </c>
      <c r="G223" s="285">
        <f>G227+G234</f>
        <v>30096</v>
      </c>
      <c r="H223" s="285"/>
      <c r="I223" s="285"/>
      <c r="J223" s="285"/>
      <c r="K223" s="285"/>
      <c r="L223" s="216">
        <f>L227+L234</f>
        <v>30096</v>
      </c>
      <c r="M223" s="216">
        <f t="shared" ref="M223:O223" si="53">M227+M234</f>
        <v>30096</v>
      </c>
      <c r="N223" s="216">
        <f t="shared" si="53"/>
        <v>30096</v>
      </c>
      <c r="O223" s="216">
        <f t="shared" si="53"/>
        <v>30096</v>
      </c>
      <c r="P223" s="254"/>
      <c r="T223" s="41"/>
      <c r="U223" s="41"/>
    </row>
    <row r="224" spans="1:21" s="9" customFormat="1" ht="56.25" x14ac:dyDescent="0.25">
      <c r="A224" s="265"/>
      <c r="B224" s="253"/>
      <c r="C224" s="253"/>
      <c r="D224" s="170" t="s">
        <v>42</v>
      </c>
      <c r="E224" s="204">
        <f>E228</f>
        <v>9428.6200000000008</v>
      </c>
      <c r="F224" s="100">
        <f t="shared" si="51"/>
        <v>60993</v>
      </c>
      <c r="G224" s="255">
        <f>G228+G235</f>
        <v>13833</v>
      </c>
      <c r="H224" s="255"/>
      <c r="I224" s="255"/>
      <c r="J224" s="255"/>
      <c r="K224" s="255"/>
      <c r="L224" s="204">
        <f>L228+L235</f>
        <v>11790</v>
      </c>
      <c r="M224" s="204">
        <f t="shared" ref="M224:O224" si="54">M228+M235</f>
        <v>11790</v>
      </c>
      <c r="N224" s="204">
        <f t="shared" si="54"/>
        <v>11790</v>
      </c>
      <c r="O224" s="204">
        <f t="shared" si="54"/>
        <v>11790</v>
      </c>
      <c r="P224" s="254"/>
      <c r="T224" s="41"/>
      <c r="U224" s="41"/>
    </row>
    <row r="225" spans="1:21" s="9" customFormat="1" ht="37.5" x14ac:dyDescent="0.25">
      <c r="A225" s="265"/>
      <c r="B225" s="253"/>
      <c r="C225" s="253"/>
      <c r="D225" s="170" t="s">
        <v>74</v>
      </c>
      <c r="E225" s="204"/>
      <c r="F225" s="100">
        <f t="shared" si="51"/>
        <v>0</v>
      </c>
      <c r="G225" s="255">
        <f>G229+G236</f>
        <v>0</v>
      </c>
      <c r="H225" s="255"/>
      <c r="I225" s="255"/>
      <c r="J225" s="255"/>
      <c r="K225" s="255"/>
      <c r="L225" s="204">
        <f>L229+L236</f>
        <v>0</v>
      </c>
      <c r="M225" s="204">
        <f t="shared" ref="M225:O225" si="55">M229+M236</f>
        <v>0</v>
      </c>
      <c r="N225" s="204">
        <f t="shared" si="55"/>
        <v>0</v>
      </c>
      <c r="O225" s="204">
        <f t="shared" si="55"/>
        <v>0</v>
      </c>
      <c r="P225" s="254"/>
      <c r="T225" s="41"/>
      <c r="U225" s="41"/>
    </row>
    <row r="226" spans="1:21" s="9" customFormat="1" ht="43.5" customHeight="1" x14ac:dyDescent="0.25">
      <c r="A226" s="368" t="s">
        <v>45</v>
      </c>
      <c r="B226" s="289" t="s">
        <v>83</v>
      </c>
      <c r="C226" s="239" t="s">
        <v>158</v>
      </c>
      <c r="D226" s="220" t="s">
        <v>37</v>
      </c>
      <c r="E226" s="195"/>
      <c r="F226" s="100">
        <f t="shared" si="51"/>
        <v>0</v>
      </c>
      <c r="G226" s="248">
        <v>0</v>
      </c>
      <c r="H226" s="248"/>
      <c r="I226" s="248"/>
      <c r="J226" s="248"/>
      <c r="K226" s="248"/>
      <c r="L226" s="201">
        <v>0</v>
      </c>
      <c r="M226" s="201">
        <v>0</v>
      </c>
      <c r="N226" s="201">
        <v>0</v>
      </c>
      <c r="O226" s="201">
        <v>0</v>
      </c>
      <c r="P226" s="247" t="s">
        <v>144</v>
      </c>
      <c r="T226" s="41"/>
      <c r="U226" s="41"/>
    </row>
    <row r="227" spans="1:21" s="9" customFormat="1" ht="42" customHeight="1" x14ac:dyDescent="0.25">
      <c r="A227" s="368"/>
      <c r="B227" s="289"/>
      <c r="C227" s="239"/>
      <c r="D227" s="220" t="s">
        <v>1</v>
      </c>
      <c r="E227" s="195"/>
      <c r="F227" s="100">
        <f t="shared" si="51"/>
        <v>0</v>
      </c>
      <c r="G227" s="248">
        <v>0</v>
      </c>
      <c r="H227" s="248"/>
      <c r="I227" s="248"/>
      <c r="J227" s="248"/>
      <c r="K227" s="248"/>
      <c r="L227" s="201">
        <v>0</v>
      </c>
      <c r="M227" s="201">
        <v>0</v>
      </c>
      <c r="N227" s="201">
        <v>0</v>
      </c>
      <c r="O227" s="201">
        <v>0</v>
      </c>
      <c r="P227" s="247"/>
      <c r="T227" s="41"/>
      <c r="U227" s="41"/>
    </row>
    <row r="228" spans="1:21" s="37" customFormat="1" ht="56.25" x14ac:dyDescent="0.25">
      <c r="A228" s="368"/>
      <c r="B228" s="289"/>
      <c r="C228" s="239"/>
      <c r="D228" s="220" t="s">
        <v>42</v>
      </c>
      <c r="E228" s="201">
        <v>9428.6200000000008</v>
      </c>
      <c r="F228" s="100">
        <f t="shared" si="51"/>
        <v>60993</v>
      </c>
      <c r="G228" s="248">
        <v>13833</v>
      </c>
      <c r="H228" s="248"/>
      <c r="I228" s="248"/>
      <c r="J228" s="248"/>
      <c r="K228" s="248"/>
      <c r="L228" s="201">
        <v>11790</v>
      </c>
      <c r="M228" s="201">
        <v>11790</v>
      </c>
      <c r="N228" s="201">
        <v>11790</v>
      </c>
      <c r="O228" s="201">
        <v>11790</v>
      </c>
      <c r="P228" s="247"/>
    </row>
    <row r="229" spans="1:21" s="37" customFormat="1" ht="37.5" x14ac:dyDescent="0.25">
      <c r="A229" s="368"/>
      <c r="B229" s="289"/>
      <c r="C229" s="239"/>
      <c r="D229" s="220" t="s">
        <v>74</v>
      </c>
      <c r="E229" s="201"/>
      <c r="F229" s="100">
        <f t="shared" si="51"/>
        <v>0</v>
      </c>
      <c r="G229" s="248">
        <v>0</v>
      </c>
      <c r="H229" s="248"/>
      <c r="I229" s="248"/>
      <c r="J229" s="248"/>
      <c r="K229" s="248"/>
      <c r="L229" s="201">
        <v>0</v>
      </c>
      <c r="M229" s="201">
        <v>0</v>
      </c>
      <c r="N229" s="201">
        <v>0</v>
      </c>
      <c r="O229" s="201">
        <v>0</v>
      </c>
      <c r="P229" s="247"/>
    </row>
    <row r="230" spans="1:21" s="37" customFormat="1" ht="18.75" x14ac:dyDescent="0.25">
      <c r="A230" s="368"/>
      <c r="B230" s="235" t="s">
        <v>120</v>
      </c>
      <c r="C230" s="236" t="s">
        <v>91</v>
      </c>
      <c r="D230" s="236" t="s">
        <v>91</v>
      </c>
      <c r="E230" s="200"/>
      <c r="F230" s="243" t="s">
        <v>92</v>
      </c>
      <c r="G230" s="244" t="s">
        <v>99</v>
      </c>
      <c r="H230" s="245" t="s">
        <v>247</v>
      </c>
      <c r="I230" s="245"/>
      <c r="J230" s="245"/>
      <c r="K230" s="245"/>
      <c r="L230" s="199" t="s">
        <v>100</v>
      </c>
      <c r="M230" s="199" t="s">
        <v>159</v>
      </c>
      <c r="N230" s="199" t="s">
        <v>160</v>
      </c>
      <c r="O230" s="199" t="s">
        <v>161</v>
      </c>
      <c r="P230" s="246" t="s">
        <v>91</v>
      </c>
      <c r="Q230" s="38"/>
    </row>
    <row r="231" spans="1:21" s="37" customFormat="1" ht="37.5" x14ac:dyDescent="0.25">
      <c r="A231" s="368"/>
      <c r="B231" s="235"/>
      <c r="C231" s="236"/>
      <c r="D231" s="236"/>
      <c r="E231" s="200"/>
      <c r="F231" s="243"/>
      <c r="G231" s="244"/>
      <c r="H231" s="200" t="s">
        <v>243</v>
      </c>
      <c r="I231" s="200" t="s">
        <v>244</v>
      </c>
      <c r="J231" s="200" t="s">
        <v>245</v>
      </c>
      <c r="K231" s="200" t="s">
        <v>246</v>
      </c>
      <c r="L231" s="200"/>
      <c r="M231" s="200"/>
      <c r="N231" s="200"/>
      <c r="O231" s="200"/>
      <c r="P231" s="246"/>
      <c r="Q231" s="38"/>
    </row>
    <row r="232" spans="1:21" s="37" customFormat="1" ht="53.25" customHeight="1" x14ac:dyDescent="0.25">
      <c r="A232" s="368"/>
      <c r="B232" s="235"/>
      <c r="C232" s="236"/>
      <c r="D232" s="236"/>
      <c r="E232" s="200"/>
      <c r="F232" s="101">
        <v>100</v>
      </c>
      <c r="G232" s="94">
        <v>100</v>
      </c>
      <c r="H232" s="94">
        <v>100</v>
      </c>
      <c r="I232" s="94">
        <v>100</v>
      </c>
      <c r="J232" s="94">
        <v>100</v>
      </c>
      <c r="K232" s="94">
        <v>100</v>
      </c>
      <c r="L232" s="94">
        <v>100</v>
      </c>
      <c r="M232" s="94">
        <v>100</v>
      </c>
      <c r="N232" s="94">
        <v>100</v>
      </c>
      <c r="O232" s="94">
        <v>100</v>
      </c>
      <c r="P232" s="246"/>
      <c r="Q232" s="38"/>
    </row>
    <row r="233" spans="1:21" s="9" customFormat="1" ht="49.5" customHeight="1" x14ac:dyDescent="0.25">
      <c r="A233" s="371" t="s">
        <v>191</v>
      </c>
      <c r="B233" s="289" t="s">
        <v>130</v>
      </c>
      <c r="C233" s="239" t="s">
        <v>158</v>
      </c>
      <c r="D233" s="220" t="s">
        <v>37</v>
      </c>
      <c r="E233" s="195"/>
      <c r="F233" s="100">
        <f t="shared" ref="F233:F236" si="56">SUM(G233:O233)</f>
        <v>0</v>
      </c>
      <c r="G233" s="248">
        <v>0</v>
      </c>
      <c r="H233" s="248"/>
      <c r="I233" s="248"/>
      <c r="J233" s="248"/>
      <c r="K233" s="248"/>
      <c r="L233" s="201">
        <v>0</v>
      </c>
      <c r="M233" s="201">
        <v>0</v>
      </c>
      <c r="N233" s="201">
        <v>0</v>
      </c>
      <c r="O233" s="201">
        <v>0</v>
      </c>
      <c r="P233" s="247" t="s">
        <v>144</v>
      </c>
      <c r="T233" s="41"/>
      <c r="U233" s="41"/>
    </row>
    <row r="234" spans="1:21" s="9" customFormat="1" ht="36" customHeight="1" x14ac:dyDescent="0.25">
      <c r="A234" s="372"/>
      <c r="B234" s="289"/>
      <c r="C234" s="239"/>
      <c r="D234" s="220" t="s">
        <v>1</v>
      </c>
      <c r="E234" s="195"/>
      <c r="F234" s="100">
        <f t="shared" si="56"/>
        <v>150480</v>
      </c>
      <c r="G234" s="248">
        <v>30096</v>
      </c>
      <c r="H234" s="248"/>
      <c r="I234" s="248"/>
      <c r="J234" s="248"/>
      <c r="K234" s="248"/>
      <c r="L234" s="201">
        <v>30096</v>
      </c>
      <c r="M234" s="201">
        <v>30096</v>
      </c>
      <c r="N234" s="201">
        <v>30096</v>
      </c>
      <c r="O234" s="201">
        <v>30096</v>
      </c>
      <c r="P234" s="247"/>
      <c r="T234" s="41"/>
      <c r="U234" s="41"/>
    </row>
    <row r="235" spans="1:21" s="37" customFormat="1" ht="57.75" customHeight="1" x14ac:dyDescent="0.25">
      <c r="A235" s="372"/>
      <c r="B235" s="289"/>
      <c r="C235" s="239"/>
      <c r="D235" s="220" t="s">
        <v>42</v>
      </c>
      <c r="E235" s="201">
        <v>9428.6200000000008</v>
      </c>
      <c r="F235" s="100">
        <f t="shared" si="56"/>
        <v>0</v>
      </c>
      <c r="G235" s="248">
        <v>0</v>
      </c>
      <c r="H235" s="248"/>
      <c r="I235" s="248"/>
      <c r="J235" s="248"/>
      <c r="K235" s="248"/>
      <c r="L235" s="201">
        <v>0</v>
      </c>
      <c r="M235" s="201">
        <v>0</v>
      </c>
      <c r="N235" s="201">
        <v>0</v>
      </c>
      <c r="O235" s="201">
        <v>0</v>
      </c>
      <c r="P235" s="247"/>
    </row>
    <row r="236" spans="1:21" s="37" customFormat="1" ht="37.5" x14ac:dyDescent="0.25">
      <c r="A236" s="372"/>
      <c r="B236" s="289"/>
      <c r="C236" s="239"/>
      <c r="D236" s="220" t="s">
        <v>74</v>
      </c>
      <c r="E236" s="201"/>
      <c r="F236" s="100">
        <f t="shared" si="56"/>
        <v>0</v>
      </c>
      <c r="G236" s="248">
        <v>0</v>
      </c>
      <c r="H236" s="248"/>
      <c r="I236" s="248"/>
      <c r="J236" s="248"/>
      <c r="K236" s="248"/>
      <c r="L236" s="201">
        <v>0</v>
      </c>
      <c r="M236" s="201">
        <v>0</v>
      </c>
      <c r="N236" s="201">
        <v>0</v>
      </c>
      <c r="O236" s="201">
        <v>0</v>
      </c>
      <c r="P236" s="247"/>
    </row>
    <row r="237" spans="1:21" s="37" customFormat="1" ht="18.75" x14ac:dyDescent="0.25">
      <c r="A237" s="372"/>
      <c r="B237" s="235" t="s">
        <v>188</v>
      </c>
      <c r="C237" s="236" t="s">
        <v>91</v>
      </c>
      <c r="D237" s="236" t="s">
        <v>91</v>
      </c>
      <c r="E237" s="200"/>
      <c r="F237" s="243" t="s">
        <v>92</v>
      </c>
      <c r="G237" s="244" t="s">
        <v>99</v>
      </c>
      <c r="H237" s="245" t="s">
        <v>247</v>
      </c>
      <c r="I237" s="245"/>
      <c r="J237" s="245"/>
      <c r="K237" s="245"/>
      <c r="L237" s="199" t="s">
        <v>100</v>
      </c>
      <c r="M237" s="199" t="s">
        <v>159</v>
      </c>
      <c r="N237" s="199" t="s">
        <v>160</v>
      </c>
      <c r="O237" s="199" t="s">
        <v>161</v>
      </c>
      <c r="P237" s="246" t="s">
        <v>91</v>
      </c>
      <c r="Q237" s="38"/>
    </row>
    <row r="238" spans="1:21" s="37" customFormat="1" ht="37.5" x14ac:dyDescent="0.25">
      <c r="A238" s="372"/>
      <c r="B238" s="235"/>
      <c r="C238" s="236"/>
      <c r="D238" s="236"/>
      <c r="E238" s="200"/>
      <c r="F238" s="243"/>
      <c r="G238" s="244"/>
      <c r="H238" s="200" t="s">
        <v>243</v>
      </c>
      <c r="I238" s="200" t="s">
        <v>244</v>
      </c>
      <c r="J238" s="200" t="s">
        <v>245</v>
      </c>
      <c r="K238" s="200" t="s">
        <v>246</v>
      </c>
      <c r="L238" s="200"/>
      <c r="M238" s="200"/>
      <c r="N238" s="200"/>
      <c r="O238" s="200"/>
      <c r="P238" s="246"/>
      <c r="Q238" s="38"/>
    </row>
    <row r="239" spans="1:21" s="37" customFormat="1" ht="72" customHeight="1" x14ac:dyDescent="0.25">
      <c r="A239" s="373"/>
      <c r="B239" s="235"/>
      <c r="C239" s="236"/>
      <c r="D239" s="236"/>
      <c r="E239" s="200"/>
      <c r="F239" s="101">
        <f>G239+L239+M239+N239+O239</f>
        <v>58165</v>
      </c>
      <c r="G239" s="94">
        <v>11633</v>
      </c>
      <c r="H239" s="94">
        <v>0</v>
      </c>
      <c r="I239" s="94">
        <v>0</v>
      </c>
      <c r="J239" s="94">
        <v>11633</v>
      </c>
      <c r="K239" s="94">
        <v>11633</v>
      </c>
      <c r="L239" s="94">
        <v>11633</v>
      </c>
      <c r="M239" s="94">
        <v>11633</v>
      </c>
      <c r="N239" s="94">
        <v>11633</v>
      </c>
      <c r="O239" s="94">
        <v>11633</v>
      </c>
      <c r="P239" s="246"/>
      <c r="Q239" s="38"/>
    </row>
    <row r="240" spans="1:21" s="124" customFormat="1" ht="18.75" hidden="1" customHeight="1" x14ac:dyDescent="0.25">
      <c r="A240" s="370" t="s">
        <v>9</v>
      </c>
      <c r="B240" s="241" t="s">
        <v>124</v>
      </c>
      <c r="C240" s="241" t="s">
        <v>73</v>
      </c>
      <c r="D240" s="171" t="s">
        <v>2</v>
      </c>
      <c r="E240" s="230">
        <f>E243</f>
        <v>9428.6200000000008</v>
      </c>
      <c r="F240" s="100">
        <f t="shared" ref="F240:F248" si="57">SUM(G240:M240)</f>
        <v>0</v>
      </c>
      <c r="G240" s="346">
        <f>G241+G242+G243+G244</f>
        <v>0</v>
      </c>
      <c r="H240" s="346"/>
      <c r="I240" s="346"/>
      <c r="J240" s="346"/>
      <c r="K240" s="346"/>
      <c r="L240" s="230">
        <f t="shared" ref="L240:M240" si="58">L241+L242+L243+L244</f>
        <v>0</v>
      </c>
      <c r="M240" s="230">
        <f t="shared" si="58"/>
        <v>0</v>
      </c>
      <c r="N240" s="230"/>
      <c r="O240" s="230"/>
      <c r="P240" s="350"/>
      <c r="T240" s="127"/>
      <c r="U240" s="127"/>
    </row>
    <row r="241" spans="1:21" s="124" customFormat="1" ht="36" hidden="1" customHeight="1" x14ac:dyDescent="0.25">
      <c r="A241" s="370"/>
      <c r="B241" s="241"/>
      <c r="C241" s="241"/>
      <c r="D241" s="171" t="s">
        <v>37</v>
      </c>
      <c r="E241" s="230"/>
      <c r="F241" s="100">
        <f t="shared" si="57"/>
        <v>0</v>
      </c>
      <c r="G241" s="249">
        <f>G245</f>
        <v>0</v>
      </c>
      <c r="H241" s="249"/>
      <c r="I241" s="249"/>
      <c r="J241" s="249"/>
      <c r="K241" s="249"/>
      <c r="L241" s="202">
        <f t="shared" ref="L241:M241" si="59">L245</f>
        <v>0</v>
      </c>
      <c r="M241" s="202">
        <f t="shared" si="59"/>
        <v>0</v>
      </c>
      <c r="N241" s="202"/>
      <c r="O241" s="202"/>
      <c r="P241" s="350"/>
      <c r="T241" s="127"/>
      <c r="U241" s="127"/>
    </row>
    <row r="242" spans="1:21" s="124" customFormat="1" ht="37.5" hidden="1" x14ac:dyDescent="0.25">
      <c r="A242" s="370"/>
      <c r="B242" s="241"/>
      <c r="C242" s="241"/>
      <c r="D242" s="171" t="s">
        <v>1</v>
      </c>
      <c r="E242" s="230"/>
      <c r="F242" s="100">
        <f t="shared" si="57"/>
        <v>0</v>
      </c>
      <c r="G242" s="249">
        <f>G246</f>
        <v>0</v>
      </c>
      <c r="H242" s="249"/>
      <c r="I242" s="249"/>
      <c r="J242" s="249"/>
      <c r="K242" s="249"/>
      <c r="L242" s="202">
        <f t="shared" ref="L242:M242" si="60">L246</f>
        <v>0</v>
      </c>
      <c r="M242" s="202">
        <f t="shared" si="60"/>
        <v>0</v>
      </c>
      <c r="N242" s="202"/>
      <c r="O242" s="202"/>
      <c r="P242" s="350"/>
      <c r="T242" s="127"/>
      <c r="U242" s="127"/>
    </row>
    <row r="243" spans="1:21" s="124" customFormat="1" ht="56.25" hidden="1" x14ac:dyDescent="0.25">
      <c r="A243" s="370"/>
      <c r="B243" s="241"/>
      <c r="C243" s="241"/>
      <c r="D243" s="171" t="s">
        <v>42</v>
      </c>
      <c r="E243" s="213">
        <f>E247</f>
        <v>9428.6200000000008</v>
      </c>
      <c r="F243" s="100">
        <f t="shared" si="57"/>
        <v>0</v>
      </c>
      <c r="G243" s="282">
        <f>G247</f>
        <v>0</v>
      </c>
      <c r="H243" s="282"/>
      <c r="I243" s="282"/>
      <c r="J243" s="282"/>
      <c r="K243" s="282"/>
      <c r="L243" s="213">
        <f t="shared" ref="L243:M243" si="61">L247</f>
        <v>0</v>
      </c>
      <c r="M243" s="213">
        <f t="shared" si="61"/>
        <v>0</v>
      </c>
      <c r="N243" s="213"/>
      <c r="O243" s="213"/>
      <c r="P243" s="350"/>
      <c r="T243" s="127"/>
      <c r="U243" s="127"/>
    </row>
    <row r="244" spans="1:21" s="124" customFormat="1" ht="37.5" hidden="1" x14ac:dyDescent="0.25">
      <c r="A244" s="370"/>
      <c r="B244" s="241"/>
      <c r="C244" s="241"/>
      <c r="D244" s="171" t="s">
        <v>74</v>
      </c>
      <c r="E244" s="213"/>
      <c r="F244" s="100">
        <f t="shared" si="57"/>
        <v>0</v>
      </c>
      <c r="G244" s="282">
        <f>G248</f>
        <v>0</v>
      </c>
      <c r="H244" s="282"/>
      <c r="I244" s="282"/>
      <c r="J244" s="282"/>
      <c r="K244" s="282"/>
      <c r="L244" s="213">
        <f t="shared" ref="L244:M244" si="62">L248</f>
        <v>0</v>
      </c>
      <c r="M244" s="213">
        <f t="shared" si="62"/>
        <v>0</v>
      </c>
      <c r="N244" s="213"/>
      <c r="O244" s="213"/>
      <c r="P244" s="350"/>
      <c r="T244" s="127"/>
      <c r="U244" s="127"/>
    </row>
    <row r="245" spans="1:21" s="124" customFormat="1" ht="36" hidden="1" customHeight="1" x14ac:dyDescent="0.25">
      <c r="A245" s="369" t="s">
        <v>46</v>
      </c>
      <c r="B245" s="237" t="s">
        <v>125</v>
      </c>
      <c r="C245" s="241" t="s">
        <v>73</v>
      </c>
      <c r="D245" s="172" t="s">
        <v>37</v>
      </c>
      <c r="E245" s="213"/>
      <c r="F245" s="100">
        <f t="shared" si="57"/>
        <v>0</v>
      </c>
      <c r="G245" s="283">
        <v>0</v>
      </c>
      <c r="H245" s="283"/>
      <c r="I245" s="283"/>
      <c r="J245" s="283"/>
      <c r="K245" s="283"/>
      <c r="L245" s="214">
        <v>0</v>
      </c>
      <c r="M245" s="214">
        <v>0</v>
      </c>
      <c r="N245" s="214"/>
      <c r="O245" s="214"/>
      <c r="P245" s="347" t="s">
        <v>3</v>
      </c>
      <c r="T245" s="127"/>
      <c r="U245" s="127"/>
    </row>
    <row r="246" spans="1:21" s="124" customFormat="1" ht="37.5" hidden="1" x14ac:dyDescent="0.25">
      <c r="A246" s="369"/>
      <c r="B246" s="237"/>
      <c r="C246" s="241"/>
      <c r="D246" s="172" t="s">
        <v>1</v>
      </c>
      <c r="E246" s="213"/>
      <c r="F246" s="100">
        <f t="shared" si="57"/>
        <v>0</v>
      </c>
      <c r="G246" s="283">
        <v>0</v>
      </c>
      <c r="H246" s="283"/>
      <c r="I246" s="283"/>
      <c r="J246" s="283"/>
      <c r="K246" s="283"/>
      <c r="L246" s="214">
        <v>0</v>
      </c>
      <c r="M246" s="214">
        <v>0</v>
      </c>
      <c r="N246" s="214"/>
      <c r="O246" s="214"/>
      <c r="P246" s="347"/>
      <c r="T246" s="127"/>
      <c r="U246" s="127"/>
    </row>
    <row r="247" spans="1:21" s="124" customFormat="1" ht="56.25" hidden="1" x14ac:dyDescent="0.25">
      <c r="A247" s="369"/>
      <c r="B247" s="237"/>
      <c r="C247" s="241"/>
      <c r="D247" s="172" t="s">
        <v>42</v>
      </c>
      <c r="E247" s="214">
        <v>9428.6200000000008</v>
      </c>
      <c r="F247" s="100">
        <f t="shared" si="57"/>
        <v>0</v>
      </c>
      <c r="G247" s="283">
        <v>0</v>
      </c>
      <c r="H247" s="283"/>
      <c r="I247" s="283"/>
      <c r="J247" s="283"/>
      <c r="K247" s="283"/>
      <c r="L247" s="214">
        <v>0</v>
      </c>
      <c r="M247" s="214">
        <v>0</v>
      </c>
      <c r="N247" s="214"/>
      <c r="O247" s="214"/>
      <c r="P247" s="347"/>
    </row>
    <row r="248" spans="1:21" s="124" customFormat="1" ht="37.5" hidden="1" x14ac:dyDescent="0.25">
      <c r="A248" s="369"/>
      <c r="B248" s="237"/>
      <c r="C248" s="241"/>
      <c r="D248" s="172" t="s">
        <v>74</v>
      </c>
      <c r="E248" s="214"/>
      <c r="F248" s="100">
        <f t="shared" si="57"/>
        <v>0</v>
      </c>
      <c r="G248" s="283">
        <v>0</v>
      </c>
      <c r="H248" s="283"/>
      <c r="I248" s="283"/>
      <c r="J248" s="283"/>
      <c r="K248" s="283"/>
      <c r="L248" s="214">
        <v>0</v>
      </c>
      <c r="M248" s="214">
        <v>0</v>
      </c>
      <c r="N248" s="214"/>
      <c r="O248" s="214"/>
      <c r="P248" s="347"/>
    </row>
    <row r="249" spans="1:21" s="124" customFormat="1" ht="22.5" hidden="1" customHeight="1" x14ac:dyDescent="0.25">
      <c r="A249" s="369"/>
      <c r="B249" s="238" t="s">
        <v>126</v>
      </c>
      <c r="C249" s="290" t="s">
        <v>91</v>
      </c>
      <c r="D249" s="290" t="s">
        <v>91</v>
      </c>
      <c r="E249" s="219"/>
      <c r="F249" s="243" t="s">
        <v>92</v>
      </c>
      <c r="G249" s="251" t="s">
        <v>98</v>
      </c>
      <c r="H249" s="252" t="s">
        <v>93</v>
      </c>
      <c r="I249" s="252"/>
      <c r="J249" s="252"/>
      <c r="K249" s="252"/>
      <c r="L249" s="218" t="s">
        <v>99</v>
      </c>
      <c r="M249" s="218" t="s">
        <v>100</v>
      </c>
      <c r="N249" s="218"/>
      <c r="O249" s="218"/>
      <c r="P249" s="351" t="s">
        <v>91</v>
      </c>
      <c r="Q249" s="125"/>
    </row>
    <row r="250" spans="1:21" s="124" customFormat="1" ht="24.75" hidden="1" customHeight="1" x14ac:dyDescent="0.25">
      <c r="A250" s="369"/>
      <c r="B250" s="238"/>
      <c r="C250" s="290"/>
      <c r="D250" s="290"/>
      <c r="E250" s="219"/>
      <c r="F250" s="243"/>
      <c r="G250" s="251"/>
      <c r="H250" s="219" t="s">
        <v>94</v>
      </c>
      <c r="I250" s="219" t="s">
        <v>95</v>
      </c>
      <c r="J250" s="219" t="s">
        <v>96</v>
      </c>
      <c r="K250" s="219" t="s">
        <v>97</v>
      </c>
      <c r="L250" s="219"/>
      <c r="M250" s="219"/>
      <c r="N250" s="219"/>
      <c r="O250" s="219"/>
      <c r="P250" s="351"/>
      <c r="Q250" s="125"/>
    </row>
    <row r="251" spans="1:21" s="124" customFormat="1" ht="0.75" hidden="1" customHeight="1" x14ac:dyDescent="0.25">
      <c r="A251" s="369"/>
      <c r="B251" s="238"/>
      <c r="C251" s="290"/>
      <c r="D251" s="290"/>
      <c r="E251" s="219"/>
      <c r="F251" s="101">
        <v>0</v>
      </c>
      <c r="G251" s="126">
        <v>0</v>
      </c>
      <c r="H251" s="126">
        <v>0</v>
      </c>
      <c r="I251" s="126">
        <v>0</v>
      </c>
      <c r="J251" s="126">
        <v>0</v>
      </c>
      <c r="K251" s="126">
        <v>0</v>
      </c>
      <c r="L251" s="126">
        <v>0</v>
      </c>
      <c r="M251" s="126">
        <v>0</v>
      </c>
      <c r="N251" s="126"/>
      <c r="O251" s="126"/>
      <c r="P251" s="351"/>
      <c r="Q251" s="125"/>
    </row>
    <row r="252" spans="1:21" s="9" customFormat="1" ht="27.75" customHeight="1" x14ac:dyDescent="0.25">
      <c r="A252" s="265" t="s">
        <v>9</v>
      </c>
      <c r="B252" s="253" t="s">
        <v>124</v>
      </c>
      <c r="C252" s="253" t="s">
        <v>158</v>
      </c>
      <c r="D252" s="170" t="s">
        <v>2</v>
      </c>
      <c r="E252" s="203">
        <f>E255</f>
        <v>9428.6200000000008</v>
      </c>
      <c r="F252" s="100">
        <f>SUM(G252:O252)</f>
        <v>0</v>
      </c>
      <c r="G252" s="250">
        <f>G253+G254+G255+G256</f>
        <v>0</v>
      </c>
      <c r="H252" s="250"/>
      <c r="I252" s="250"/>
      <c r="J252" s="250"/>
      <c r="K252" s="250"/>
      <c r="L252" s="203">
        <f t="shared" ref="L252:O252" si="63">L253+L254+L255+L256</f>
        <v>0</v>
      </c>
      <c r="M252" s="203">
        <f t="shared" si="63"/>
        <v>0</v>
      </c>
      <c r="N252" s="203">
        <f t="shared" si="63"/>
        <v>0</v>
      </c>
      <c r="O252" s="203">
        <f t="shared" si="63"/>
        <v>0</v>
      </c>
      <c r="P252" s="254"/>
      <c r="T252" s="41"/>
      <c r="U252" s="41"/>
    </row>
    <row r="253" spans="1:21" s="9" customFormat="1" ht="41.25" customHeight="1" x14ac:dyDescent="0.25">
      <c r="A253" s="265"/>
      <c r="B253" s="253"/>
      <c r="C253" s="253"/>
      <c r="D253" s="170" t="s">
        <v>37</v>
      </c>
      <c r="E253" s="203"/>
      <c r="F253" s="100">
        <f t="shared" ref="F253:F260" si="64">SUM(G253:O253)</f>
        <v>0</v>
      </c>
      <c r="G253" s="285">
        <f>G257</f>
        <v>0</v>
      </c>
      <c r="H253" s="285"/>
      <c r="I253" s="285"/>
      <c r="J253" s="285"/>
      <c r="K253" s="285"/>
      <c r="L253" s="216">
        <f>L257</f>
        <v>0</v>
      </c>
      <c r="M253" s="216">
        <f t="shared" ref="M253:O253" si="65">M257</f>
        <v>0</v>
      </c>
      <c r="N253" s="216">
        <f t="shared" si="65"/>
        <v>0</v>
      </c>
      <c r="O253" s="216">
        <f t="shared" si="65"/>
        <v>0</v>
      </c>
      <c r="P253" s="254"/>
      <c r="T253" s="41"/>
      <c r="U253" s="41"/>
    </row>
    <row r="254" spans="1:21" s="9" customFormat="1" ht="37.5" x14ac:dyDescent="0.25">
      <c r="A254" s="265"/>
      <c r="B254" s="253"/>
      <c r="C254" s="253"/>
      <c r="D254" s="170" t="s">
        <v>1</v>
      </c>
      <c r="E254" s="203"/>
      <c r="F254" s="100">
        <f t="shared" si="64"/>
        <v>0</v>
      </c>
      <c r="G254" s="285">
        <f>G258</f>
        <v>0</v>
      </c>
      <c r="H254" s="285"/>
      <c r="I254" s="285"/>
      <c r="J254" s="285"/>
      <c r="K254" s="285"/>
      <c r="L254" s="216">
        <f>L258</f>
        <v>0</v>
      </c>
      <c r="M254" s="216">
        <f t="shared" ref="M254:O254" si="66">M258</f>
        <v>0</v>
      </c>
      <c r="N254" s="216">
        <f t="shared" si="66"/>
        <v>0</v>
      </c>
      <c r="O254" s="216">
        <f t="shared" si="66"/>
        <v>0</v>
      </c>
      <c r="P254" s="254"/>
      <c r="T254" s="41"/>
      <c r="U254" s="41"/>
    </row>
    <row r="255" spans="1:21" s="9" customFormat="1" ht="56.25" x14ac:dyDescent="0.25">
      <c r="A255" s="265"/>
      <c r="B255" s="253"/>
      <c r="C255" s="253"/>
      <c r="D255" s="170" t="s">
        <v>42</v>
      </c>
      <c r="E255" s="204">
        <f>E259</f>
        <v>9428.6200000000008</v>
      </c>
      <c r="F255" s="100">
        <f t="shared" si="64"/>
        <v>0</v>
      </c>
      <c r="G255" s="255">
        <f>G259</f>
        <v>0</v>
      </c>
      <c r="H255" s="255"/>
      <c r="I255" s="255"/>
      <c r="J255" s="255"/>
      <c r="K255" s="255"/>
      <c r="L255" s="204">
        <f>L259</f>
        <v>0</v>
      </c>
      <c r="M255" s="204">
        <f t="shared" ref="M255:O255" si="67">M259</f>
        <v>0</v>
      </c>
      <c r="N255" s="204">
        <f t="shared" si="67"/>
        <v>0</v>
      </c>
      <c r="O255" s="204">
        <f t="shared" si="67"/>
        <v>0</v>
      </c>
      <c r="P255" s="254"/>
      <c r="T255" s="41"/>
      <c r="U255" s="41"/>
    </row>
    <row r="256" spans="1:21" s="9" customFormat="1" ht="37.5" x14ac:dyDescent="0.25">
      <c r="A256" s="265"/>
      <c r="B256" s="253"/>
      <c r="C256" s="253"/>
      <c r="D256" s="170" t="s">
        <v>74</v>
      </c>
      <c r="E256" s="204"/>
      <c r="F256" s="100">
        <f t="shared" si="64"/>
        <v>0</v>
      </c>
      <c r="G256" s="255">
        <f>G260</f>
        <v>0</v>
      </c>
      <c r="H256" s="255"/>
      <c r="I256" s="255"/>
      <c r="J256" s="255"/>
      <c r="K256" s="255"/>
      <c r="L256" s="204">
        <f>L260</f>
        <v>0</v>
      </c>
      <c r="M256" s="204">
        <f t="shared" ref="M256:O256" si="68">M260</f>
        <v>0</v>
      </c>
      <c r="N256" s="204">
        <f t="shared" si="68"/>
        <v>0</v>
      </c>
      <c r="O256" s="204">
        <f t="shared" si="68"/>
        <v>0</v>
      </c>
      <c r="P256" s="254"/>
      <c r="T256" s="41"/>
      <c r="U256" s="41"/>
    </row>
    <row r="257" spans="1:21" s="9" customFormat="1" ht="43.5" customHeight="1" x14ac:dyDescent="0.25">
      <c r="A257" s="371" t="s">
        <v>46</v>
      </c>
      <c r="B257" s="289" t="s">
        <v>125</v>
      </c>
      <c r="C257" s="239" t="s">
        <v>158</v>
      </c>
      <c r="D257" s="220" t="s">
        <v>37</v>
      </c>
      <c r="E257" s="195"/>
      <c r="F257" s="100">
        <f t="shared" si="64"/>
        <v>0</v>
      </c>
      <c r="G257" s="248">
        <v>0</v>
      </c>
      <c r="H257" s="248"/>
      <c r="I257" s="248"/>
      <c r="J257" s="248"/>
      <c r="K257" s="248"/>
      <c r="L257" s="201">
        <v>0</v>
      </c>
      <c r="M257" s="201">
        <v>0</v>
      </c>
      <c r="N257" s="201">
        <v>0</v>
      </c>
      <c r="O257" s="201">
        <v>0</v>
      </c>
      <c r="P257" s="247" t="s">
        <v>3</v>
      </c>
      <c r="T257" s="41"/>
      <c r="U257" s="41"/>
    </row>
    <row r="258" spans="1:21" s="9" customFormat="1" ht="42" customHeight="1" x14ac:dyDescent="0.25">
      <c r="A258" s="372"/>
      <c r="B258" s="289"/>
      <c r="C258" s="239"/>
      <c r="D258" s="220" t="s">
        <v>1</v>
      </c>
      <c r="E258" s="195"/>
      <c r="F258" s="100">
        <f t="shared" si="64"/>
        <v>0</v>
      </c>
      <c r="G258" s="248">
        <v>0</v>
      </c>
      <c r="H258" s="248"/>
      <c r="I258" s="248"/>
      <c r="J258" s="248"/>
      <c r="K258" s="248"/>
      <c r="L258" s="201">
        <v>0</v>
      </c>
      <c r="M258" s="201">
        <v>0</v>
      </c>
      <c r="N258" s="201">
        <v>0</v>
      </c>
      <c r="O258" s="201">
        <v>0</v>
      </c>
      <c r="P258" s="247"/>
      <c r="T258" s="41"/>
      <c r="U258" s="41"/>
    </row>
    <row r="259" spans="1:21" s="37" customFormat="1" ht="56.25" x14ac:dyDescent="0.25">
      <c r="A259" s="372"/>
      <c r="B259" s="289"/>
      <c r="C259" s="239"/>
      <c r="D259" s="220" t="s">
        <v>42</v>
      </c>
      <c r="E259" s="201">
        <v>9428.6200000000008</v>
      </c>
      <c r="F259" s="100">
        <f t="shared" si="64"/>
        <v>0</v>
      </c>
      <c r="G259" s="248">
        <v>0</v>
      </c>
      <c r="H259" s="248"/>
      <c r="I259" s="248"/>
      <c r="J259" s="248"/>
      <c r="K259" s="248"/>
      <c r="L259" s="201">
        <v>0</v>
      </c>
      <c r="M259" s="201">
        <v>0</v>
      </c>
      <c r="N259" s="201">
        <v>0</v>
      </c>
      <c r="O259" s="201">
        <v>0</v>
      </c>
      <c r="P259" s="247"/>
    </row>
    <row r="260" spans="1:21" s="37" customFormat="1" ht="37.5" x14ac:dyDescent="0.25">
      <c r="A260" s="373"/>
      <c r="B260" s="289"/>
      <c r="C260" s="239"/>
      <c r="D260" s="220" t="s">
        <v>74</v>
      </c>
      <c r="E260" s="201"/>
      <c r="F260" s="100">
        <f t="shared" si="64"/>
        <v>0</v>
      </c>
      <c r="G260" s="248">
        <v>0</v>
      </c>
      <c r="H260" s="248"/>
      <c r="I260" s="248"/>
      <c r="J260" s="248"/>
      <c r="K260" s="248"/>
      <c r="L260" s="201">
        <v>0</v>
      </c>
      <c r="M260" s="201">
        <v>0</v>
      </c>
      <c r="N260" s="201">
        <v>0</v>
      </c>
      <c r="O260" s="201">
        <v>0</v>
      </c>
      <c r="P260" s="247"/>
    </row>
    <row r="261" spans="1:21" s="37" customFormat="1" ht="18.75" x14ac:dyDescent="0.25">
      <c r="A261" s="371"/>
      <c r="B261" s="235" t="s">
        <v>192</v>
      </c>
      <c r="C261" s="236" t="s">
        <v>91</v>
      </c>
      <c r="D261" s="236" t="s">
        <v>91</v>
      </c>
      <c r="E261" s="200"/>
      <c r="F261" s="243" t="s">
        <v>92</v>
      </c>
      <c r="G261" s="244" t="s">
        <v>99</v>
      </c>
      <c r="H261" s="245" t="s">
        <v>247</v>
      </c>
      <c r="I261" s="245"/>
      <c r="J261" s="245"/>
      <c r="K261" s="245"/>
      <c r="L261" s="199" t="s">
        <v>100</v>
      </c>
      <c r="M261" s="199" t="s">
        <v>159</v>
      </c>
      <c r="N261" s="199" t="s">
        <v>160</v>
      </c>
      <c r="O261" s="199" t="s">
        <v>161</v>
      </c>
      <c r="P261" s="246" t="s">
        <v>91</v>
      </c>
      <c r="Q261" s="38"/>
    </row>
    <row r="262" spans="1:21" s="37" customFormat="1" ht="37.5" x14ac:dyDescent="0.25">
      <c r="A262" s="372"/>
      <c r="B262" s="235"/>
      <c r="C262" s="236"/>
      <c r="D262" s="236"/>
      <c r="E262" s="200"/>
      <c r="F262" s="243"/>
      <c r="G262" s="244"/>
      <c r="H262" s="200" t="s">
        <v>243</v>
      </c>
      <c r="I262" s="200" t="s">
        <v>244</v>
      </c>
      <c r="J262" s="200" t="s">
        <v>245</v>
      </c>
      <c r="K262" s="200" t="s">
        <v>246</v>
      </c>
      <c r="L262" s="200"/>
      <c r="M262" s="200"/>
      <c r="N262" s="200"/>
      <c r="O262" s="200"/>
      <c r="P262" s="246"/>
      <c r="Q262" s="38"/>
    </row>
    <row r="263" spans="1:21" s="37" customFormat="1" ht="27.75" customHeight="1" x14ac:dyDescent="0.25">
      <c r="A263" s="373"/>
      <c r="B263" s="235"/>
      <c r="C263" s="236"/>
      <c r="D263" s="236"/>
      <c r="E263" s="200"/>
      <c r="F263" s="101">
        <v>0</v>
      </c>
      <c r="G263" s="94">
        <v>0</v>
      </c>
      <c r="H263" s="94">
        <v>0</v>
      </c>
      <c r="I263" s="94">
        <v>0</v>
      </c>
      <c r="J263" s="94">
        <v>0</v>
      </c>
      <c r="K263" s="94">
        <v>0</v>
      </c>
      <c r="L263" s="94">
        <v>0</v>
      </c>
      <c r="M263" s="94">
        <v>0</v>
      </c>
      <c r="N263" s="94">
        <v>0</v>
      </c>
      <c r="O263" s="94">
        <v>0</v>
      </c>
      <c r="P263" s="246"/>
      <c r="Q263" s="38"/>
    </row>
    <row r="264" spans="1:21" s="9" customFormat="1" ht="27.75" customHeight="1" x14ac:dyDescent="0.25">
      <c r="A264" s="265" t="s">
        <v>34</v>
      </c>
      <c r="B264" s="253" t="s">
        <v>84</v>
      </c>
      <c r="C264" s="253" t="s">
        <v>158</v>
      </c>
      <c r="D264" s="170" t="s">
        <v>2</v>
      </c>
      <c r="E264" s="203">
        <f>E267</f>
        <v>0</v>
      </c>
      <c r="F264" s="100">
        <f>SUM(G264:O264)</f>
        <v>0</v>
      </c>
      <c r="G264" s="250">
        <f>G265+G266+G267+G268</f>
        <v>0</v>
      </c>
      <c r="H264" s="250"/>
      <c r="I264" s="250"/>
      <c r="J264" s="250"/>
      <c r="K264" s="250"/>
      <c r="L264" s="203">
        <f t="shared" ref="L264:M264" si="69">L265+L266+L267+L268</f>
        <v>0</v>
      </c>
      <c r="M264" s="203">
        <f t="shared" si="69"/>
        <v>0</v>
      </c>
      <c r="N264" s="203">
        <f t="shared" ref="N264:O264" si="70">N265+N266+N267+N268</f>
        <v>0</v>
      </c>
      <c r="O264" s="203">
        <f t="shared" si="70"/>
        <v>0</v>
      </c>
      <c r="P264" s="254"/>
      <c r="T264" s="41"/>
      <c r="U264" s="41"/>
    </row>
    <row r="265" spans="1:21" s="9" customFormat="1" ht="37.5" customHeight="1" x14ac:dyDescent="0.25">
      <c r="A265" s="265"/>
      <c r="B265" s="253"/>
      <c r="C265" s="253"/>
      <c r="D265" s="170" t="s">
        <v>37</v>
      </c>
      <c r="E265" s="203"/>
      <c r="F265" s="100">
        <f t="shared" ref="F265:F272" si="71">SUM(G265:O265)</f>
        <v>0</v>
      </c>
      <c r="G265" s="285">
        <f>G269</f>
        <v>0</v>
      </c>
      <c r="H265" s="285"/>
      <c r="I265" s="285"/>
      <c r="J265" s="285"/>
      <c r="K265" s="285"/>
      <c r="L265" s="216">
        <f t="shared" ref="L265:M265" si="72">L269</f>
        <v>0</v>
      </c>
      <c r="M265" s="216">
        <f t="shared" si="72"/>
        <v>0</v>
      </c>
      <c r="N265" s="216">
        <f t="shared" ref="N265:O265" si="73">N269</f>
        <v>0</v>
      </c>
      <c r="O265" s="216">
        <f t="shared" si="73"/>
        <v>0</v>
      </c>
      <c r="P265" s="254"/>
      <c r="T265" s="41"/>
      <c r="U265" s="41"/>
    </row>
    <row r="266" spans="1:21" s="9" customFormat="1" ht="37.5" x14ac:dyDescent="0.25">
      <c r="A266" s="265"/>
      <c r="B266" s="253"/>
      <c r="C266" s="253"/>
      <c r="D266" s="170" t="s">
        <v>1</v>
      </c>
      <c r="E266" s="203"/>
      <c r="F266" s="100">
        <f t="shared" si="71"/>
        <v>0</v>
      </c>
      <c r="G266" s="285">
        <f t="shared" ref="G266:G267" si="74">G270</f>
        <v>0</v>
      </c>
      <c r="H266" s="285"/>
      <c r="I266" s="285"/>
      <c r="J266" s="285"/>
      <c r="K266" s="285"/>
      <c r="L266" s="216">
        <f t="shared" ref="L266:M266" si="75">L270</f>
        <v>0</v>
      </c>
      <c r="M266" s="216">
        <f t="shared" si="75"/>
        <v>0</v>
      </c>
      <c r="N266" s="216">
        <f t="shared" ref="N266:O266" si="76">N270</f>
        <v>0</v>
      </c>
      <c r="O266" s="216">
        <f t="shared" si="76"/>
        <v>0</v>
      </c>
      <c r="P266" s="254"/>
      <c r="T266" s="41"/>
      <c r="U266" s="41"/>
    </row>
    <row r="267" spans="1:21" s="9" customFormat="1" ht="56.25" x14ac:dyDescent="0.25">
      <c r="A267" s="265"/>
      <c r="B267" s="253"/>
      <c r="C267" s="253"/>
      <c r="D267" s="170" t="s">
        <v>42</v>
      </c>
      <c r="E267" s="204">
        <f>E270</f>
        <v>0</v>
      </c>
      <c r="F267" s="100">
        <f t="shared" si="71"/>
        <v>0</v>
      </c>
      <c r="G267" s="285">
        <f t="shared" si="74"/>
        <v>0</v>
      </c>
      <c r="H267" s="285"/>
      <c r="I267" s="285"/>
      <c r="J267" s="285"/>
      <c r="K267" s="285"/>
      <c r="L267" s="204">
        <f t="shared" ref="L267:M267" si="77">L271</f>
        <v>0</v>
      </c>
      <c r="M267" s="204">
        <f t="shared" si="77"/>
        <v>0</v>
      </c>
      <c r="N267" s="204">
        <f t="shared" ref="N267:O267" si="78">N271</f>
        <v>0</v>
      </c>
      <c r="O267" s="204">
        <f t="shared" si="78"/>
        <v>0</v>
      </c>
      <c r="P267" s="254"/>
      <c r="T267" s="41"/>
      <c r="U267" s="41"/>
    </row>
    <row r="268" spans="1:21" s="9" customFormat="1" ht="37.5" x14ac:dyDescent="0.25">
      <c r="A268" s="265"/>
      <c r="B268" s="253"/>
      <c r="C268" s="253"/>
      <c r="D268" s="170" t="s">
        <v>74</v>
      </c>
      <c r="E268" s="204"/>
      <c r="F268" s="100">
        <f t="shared" si="71"/>
        <v>0</v>
      </c>
      <c r="G268" s="255">
        <f>G272</f>
        <v>0</v>
      </c>
      <c r="H268" s="255"/>
      <c r="I268" s="255"/>
      <c r="J268" s="255"/>
      <c r="K268" s="255"/>
      <c r="L268" s="204">
        <f t="shared" ref="L268:M268" si="79">L272</f>
        <v>0</v>
      </c>
      <c r="M268" s="204">
        <f t="shared" si="79"/>
        <v>0</v>
      </c>
      <c r="N268" s="204">
        <f t="shared" ref="N268:O268" si="80">N272</f>
        <v>0</v>
      </c>
      <c r="O268" s="204">
        <f t="shared" si="80"/>
        <v>0</v>
      </c>
      <c r="P268" s="254"/>
      <c r="T268" s="41"/>
      <c r="U268" s="41"/>
    </row>
    <row r="269" spans="1:21" s="9" customFormat="1" ht="40.5" customHeight="1" x14ac:dyDescent="0.25">
      <c r="A269" s="364" t="s">
        <v>51</v>
      </c>
      <c r="B269" s="286" t="s">
        <v>164</v>
      </c>
      <c r="C269" s="239" t="s">
        <v>158</v>
      </c>
      <c r="D269" s="232" t="s">
        <v>37</v>
      </c>
      <c r="E269" s="195"/>
      <c r="F269" s="100">
        <f t="shared" si="71"/>
        <v>0</v>
      </c>
      <c r="G269" s="248">
        <v>0</v>
      </c>
      <c r="H269" s="248"/>
      <c r="I269" s="248"/>
      <c r="J269" s="248"/>
      <c r="K269" s="248"/>
      <c r="L269" s="201">
        <v>0</v>
      </c>
      <c r="M269" s="201">
        <v>0</v>
      </c>
      <c r="N269" s="201">
        <v>0</v>
      </c>
      <c r="O269" s="201">
        <v>0</v>
      </c>
      <c r="P269" s="246" t="s">
        <v>3</v>
      </c>
      <c r="T269" s="41"/>
      <c r="U269" s="41"/>
    </row>
    <row r="270" spans="1:21" s="37" customFormat="1" ht="37.5" x14ac:dyDescent="0.25">
      <c r="A270" s="317"/>
      <c r="B270" s="286"/>
      <c r="C270" s="239"/>
      <c r="D270" s="224" t="s">
        <v>1</v>
      </c>
      <c r="E270" s="206">
        <v>0</v>
      </c>
      <c r="F270" s="100">
        <f t="shared" si="71"/>
        <v>0</v>
      </c>
      <c r="G270" s="258">
        <f>114716.441-114716.441</f>
        <v>0</v>
      </c>
      <c r="H270" s="258"/>
      <c r="I270" s="258"/>
      <c r="J270" s="258"/>
      <c r="K270" s="258"/>
      <c r="L270" s="206">
        <v>0</v>
      </c>
      <c r="M270" s="206">
        <v>0</v>
      </c>
      <c r="N270" s="206">
        <v>0</v>
      </c>
      <c r="O270" s="206">
        <v>0</v>
      </c>
      <c r="P270" s="246"/>
    </row>
    <row r="271" spans="1:21" s="37" customFormat="1" ht="56.25" x14ac:dyDescent="0.25">
      <c r="A271" s="317"/>
      <c r="B271" s="286"/>
      <c r="C271" s="239"/>
      <c r="D271" s="224" t="s">
        <v>42</v>
      </c>
      <c r="E271" s="206">
        <v>0</v>
      </c>
      <c r="F271" s="100">
        <f t="shared" si="71"/>
        <v>0</v>
      </c>
      <c r="G271" s="258">
        <f>69830.1+42839.82134-112669.92134</f>
        <v>0</v>
      </c>
      <c r="H271" s="258"/>
      <c r="I271" s="258"/>
      <c r="J271" s="258"/>
      <c r="K271" s="258"/>
      <c r="L271" s="206">
        <v>0</v>
      </c>
      <c r="M271" s="206">
        <v>0</v>
      </c>
      <c r="N271" s="206">
        <v>0</v>
      </c>
      <c r="O271" s="206">
        <v>0</v>
      </c>
      <c r="P271" s="246"/>
      <c r="Q271" s="38"/>
    </row>
    <row r="272" spans="1:21" s="37" customFormat="1" ht="37.5" x14ac:dyDescent="0.25">
      <c r="A272" s="317"/>
      <c r="B272" s="286"/>
      <c r="C272" s="239"/>
      <c r="D272" s="224" t="s">
        <v>74</v>
      </c>
      <c r="E272" s="206"/>
      <c r="F272" s="100">
        <f t="shared" si="71"/>
        <v>0</v>
      </c>
      <c r="G272" s="258">
        <v>0</v>
      </c>
      <c r="H272" s="258"/>
      <c r="I272" s="258"/>
      <c r="J272" s="258"/>
      <c r="K272" s="258"/>
      <c r="L272" s="206">
        <v>0</v>
      </c>
      <c r="M272" s="206">
        <v>0</v>
      </c>
      <c r="N272" s="206">
        <v>0</v>
      </c>
      <c r="O272" s="206">
        <v>0</v>
      </c>
      <c r="P272" s="246"/>
      <c r="Q272" s="38"/>
    </row>
    <row r="273" spans="1:21" s="37" customFormat="1" ht="24" customHeight="1" x14ac:dyDescent="0.25">
      <c r="A273" s="317"/>
      <c r="B273" s="235" t="s">
        <v>218</v>
      </c>
      <c r="C273" s="236" t="s">
        <v>91</v>
      </c>
      <c r="D273" s="236" t="s">
        <v>91</v>
      </c>
      <c r="E273" s="200"/>
      <c r="F273" s="243" t="s">
        <v>92</v>
      </c>
      <c r="G273" s="244" t="s">
        <v>99</v>
      </c>
      <c r="H273" s="245" t="s">
        <v>247</v>
      </c>
      <c r="I273" s="245"/>
      <c r="J273" s="245"/>
      <c r="K273" s="245"/>
      <c r="L273" s="199" t="s">
        <v>100</v>
      </c>
      <c r="M273" s="199" t="s">
        <v>159</v>
      </c>
      <c r="N273" s="199" t="s">
        <v>160</v>
      </c>
      <c r="O273" s="199" t="s">
        <v>161</v>
      </c>
      <c r="P273" s="246" t="s">
        <v>91</v>
      </c>
      <c r="Q273" s="38"/>
    </row>
    <row r="274" spans="1:21" s="37" customFormat="1" ht="37.5" x14ac:dyDescent="0.25">
      <c r="A274" s="317"/>
      <c r="B274" s="235"/>
      <c r="C274" s="236"/>
      <c r="D274" s="236"/>
      <c r="E274" s="200"/>
      <c r="F274" s="243"/>
      <c r="G274" s="244"/>
      <c r="H274" s="200" t="s">
        <v>243</v>
      </c>
      <c r="I274" s="200" t="s">
        <v>244</v>
      </c>
      <c r="J274" s="200" t="s">
        <v>245</v>
      </c>
      <c r="K274" s="200" t="s">
        <v>246</v>
      </c>
      <c r="L274" s="200"/>
      <c r="M274" s="200"/>
      <c r="N274" s="200"/>
      <c r="O274" s="200"/>
      <c r="P274" s="246"/>
      <c r="Q274" s="38"/>
    </row>
    <row r="275" spans="1:21" s="37" customFormat="1" ht="26.25" customHeight="1" x14ac:dyDescent="0.25">
      <c r="A275" s="318"/>
      <c r="B275" s="235"/>
      <c r="C275" s="236"/>
      <c r="D275" s="236"/>
      <c r="E275" s="200"/>
      <c r="F275" s="101">
        <v>0</v>
      </c>
      <c r="G275" s="94">
        <v>0</v>
      </c>
      <c r="H275" s="94">
        <v>0</v>
      </c>
      <c r="I275" s="94">
        <v>0</v>
      </c>
      <c r="J275" s="94">
        <v>0</v>
      </c>
      <c r="K275" s="94">
        <v>0</v>
      </c>
      <c r="L275" s="94">
        <v>0</v>
      </c>
      <c r="M275" s="94">
        <v>0</v>
      </c>
      <c r="N275" s="94">
        <v>0</v>
      </c>
      <c r="O275" s="94">
        <v>0</v>
      </c>
      <c r="P275" s="246"/>
      <c r="Q275" s="38"/>
    </row>
    <row r="276" spans="1:21" s="9" customFormat="1" ht="29.25" customHeight="1" x14ac:dyDescent="0.25">
      <c r="A276" s="266" t="s">
        <v>10</v>
      </c>
      <c r="B276" s="287" t="s">
        <v>70</v>
      </c>
      <c r="C276" s="287" t="s">
        <v>158</v>
      </c>
      <c r="D276" s="217" t="s">
        <v>2</v>
      </c>
      <c r="E276" s="209" t="e">
        <f>E278+E279</f>
        <v>#REF!</v>
      </c>
      <c r="F276" s="100">
        <f>SUM(G276:O276)</f>
        <v>0</v>
      </c>
      <c r="G276" s="271">
        <f>G277+G278+G279+G280</f>
        <v>0</v>
      </c>
      <c r="H276" s="271"/>
      <c r="I276" s="271"/>
      <c r="J276" s="271"/>
      <c r="K276" s="271"/>
      <c r="L276" s="209">
        <f t="shared" ref="L276:M276" si="81">L277+L278+L279+L280</f>
        <v>0</v>
      </c>
      <c r="M276" s="209">
        <f t="shared" si="81"/>
        <v>0</v>
      </c>
      <c r="N276" s="209">
        <f t="shared" ref="N276:O276" si="82">N277+N278+N279+N280</f>
        <v>0</v>
      </c>
      <c r="O276" s="209">
        <f t="shared" si="82"/>
        <v>0</v>
      </c>
      <c r="P276" s="311"/>
      <c r="T276" s="41"/>
      <c r="U276" s="41"/>
    </row>
    <row r="277" spans="1:21" s="9" customFormat="1" ht="39.75" customHeight="1" x14ac:dyDescent="0.25">
      <c r="A277" s="266"/>
      <c r="B277" s="287"/>
      <c r="C277" s="287"/>
      <c r="D277" s="217" t="s">
        <v>37</v>
      </c>
      <c r="E277" s="209"/>
      <c r="F277" s="100">
        <f t="shared" ref="F277:F284" si="83">SUM(G277:O277)</f>
        <v>0</v>
      </c>
      <c r="G277" s="284">
        <f>G281+G288</f>
        <v>0</v>
      </c>
      <c r="H277" s="284"/>
      <c r="I277" s="284"/>
      <c r="J277" s="284"/>
      <c r="K277" s="284"/>
      <c r="L277" s="215">
        <f>L281+L288</f>
        <v>0</v>
      </c>
      <c r="M277" s="215">
        <f t="shared" ref="M277:O277" si="84">M281+M288</f>
        <v>0</v>
      </c>
      <c r="N277" s="215">
        <f t="shared" si="84"/>
        <v>0</v>
      </c>
      <c r="O277" s="215">
        <f t="shared" si="84"/>
        <v>0</v>
      </c>
      <c r="P277" s="311"/>
      <c r="T277" s="41"/>
      <c r="U277" s="41"/>
    </row>
    <row r="278" spans="1:21" s="9" customFormat="1" ht="39.75" customHeight="1" x14ac:dyDescent="0.25">
      <c r="A278" s="266"/>
      <c r="B278" s="287"/>
      <c r="C278" s="287"/>
      <c r="D278" s="217" t="s">
        <v>1</v>
      </c>
      <c r="E278" s="215" t="e">
        <f>#REF!</f>
        <v>#REF!</v>
      </c>
      <c r="F278" s="100">
        <f t="shared" si="83"/>
        <v>0</v>
      </c>
      <c r="G278" s="284">
        <f>G282+G289</f>
        <v>0</v>
      </c>
      <c r="H278" s="284"/>
      <c r="I278" s="284"/>
      <c r="J278" s="284"/>
      <c r="K278" s="284"/>
      <c r="L278" s="215">
        <f>L282+L289</f>
        <v>0</v>
      </c>
      <c r="M278" s="215">
        <f t="shared" ref="M278:O278" si="85">M282+M289</f>
        <v>0</v>
      </c>
      <c r="N278" s="215">
        <f t="shared" si="85"/>
        <v>0</v>
      </c>
      <c r="O278" s="215">
        <f t="shared" si="85"/>
        <v>0</v>
      </c>
      <c r="P278" s="311"/>
      <c r="T278" s="41"/>
      <c r="U278" s="41"/>
    </row>
    <row r="279" spans="1:21" s="9" customFormat="1" ht="56.25" x14ac:dyDescent="0.25">
      <c r="A279" s="266"/>
      <c r="B279" s="287"/>
      <c r="C279" s="287"/>
      <c r="D279" s="217" t="s">
        <v>43</v>
      </c>
      <c r="E279" s="215" t="e">
        <f>#REF!</f>
        <v>#REF!</v>
      </c>
      <c r="F279" s="100">
        <f t="shared" si="83"/>
        <v>0</v>
      </c>
      <c r="G279" s="284">
        <f>G283+G290</f>
        <v>0</v>
      </c>
      <c r="H279" s="284"/>
      <c r="I279" s="284"/>
      <c r="J279" s="284"/>
      <c r="K279" s="284"/>
      <c r="L279" s="215">
        <f>L283+L290</f>
        <v>0</v>
      </c>
      <c r="M279" s="215">
        <f t="shared" ref="M279:O279" si="86">M283+M290</f>
        <v>0</v>
      </c>
      <c r="N279" s="215">
        <f t="shared" si="86"/>
        <v>0</v>
      </c>
      <c r="O279" s="215">
        <f t="shared" si="86"/>
        <v>0</v>
      </c>
      <c r="P279" s="311"/>
      <c r="T279" s="41"/>
      <c r="U279" s="41"/>
    </row>
    <row r="280" spans="1:21" s="9" customFormat="1" ht="37.5" x14ac:dyDescent="0.25">
      <c r="A280" s="266"/>
      <c r="B280" s="287"/>
      <c r="C280" s="287"/>
      <c r="D280" s="217" t="s">
        <v>74</v>
      </c>
      <c r="E280" s="215"/>
      <c r="F280" s="100">
        <f t="shared" si="83"/>
        <v>0</v>
      </c>
      <c r="G280" s="284">
        <f>G284+G291</f>
        <v>0</v>
      </c>
      <c r="H280" s="284"/>
      <c r="I280" s="284"/>
      <c r="J280" s="284"/>
      <c r="K280" s="284"/>
      <c r="L280" s="215">
        <f>L284+L291</f>
        <v>0</v>
      </c>
      <c r="M280" s="215">
        <f t="shared" ref="M280:O280" si="87">M284+M291</f>
        <v>0</v>
      </c>
      <c r="N280" s="215">
        <f t="shared" si="87"/>
        <v>0</v>
      </c>
      <c r="O280" s="215">
        <f t="shared" si="87"/>
        <v>0</v>
      </c>
      <c r="P280" s="311"/>
      <c r="T280" s="41"/>
      <c r="U280" s="41"/>
    </row>
    <row r="281" spans="1:21" s="37" customFormat="1" ht="37.5" customHeight="1" x14ac:dyDescent="0.25">
      <c r="A281" s="274" t="s">
        <v>52</v>
      </c>
      <c r="B281" s="240" t="s">
        <v>165</v>
      </c>
      <c r="C281" s="239" t="s">
        <v>158</v>
      </c>
      <c r="D281" s="207" t="s">
        <v>37</v>
      </c>
      <c r="E281" s="227"/>
      <c r="F281" s="100">
        <f t="shared" si="83"/>
        <v>0</v>
      </c>
      <c r="G281" s="324">
        <v>0</v>
      </c>
      <c r="H281" s="324"/>
      <c r="I281" s="324"/>
      <c r="J281" s="324"/>
      <c r="K281" s="324"/>
      <c r="L281" s="227">
        <v>0</v>
      </c>
      <c r="M281" s="227">
        <v>0</v>
      </c>
      <c r="N281" s="227">
        <v>0</v>
      </c>
      <c r="O281" s="227">
        <v>0</v>
      </c>
      <c r="P281" s="352" t="s">
        <v>3</v>
      </c>
    </row>
    <row r="282" spans="1:21" s="37" customFormat="1" ht="37.5" customHeight="1" x14ac:dyDescent="0.25">
      <c r="A282" s="274"/>
      <c r="B282" s="240"/>
      <c r="C282" s="239"/>
      <c r="D282" s="207" t="s">
        <v>1</v>
      </c>
      <c r="E282" s="227">
        <v>0</v>
      </c>
      <c r="F282" s="100">
        <f t="shared" si="83"/>
        <v>0</v>
      </c>
      <c r="G282" s="324">
        <v>0</v>
      </c>
      <c r="H282" s="324"/>
      <c r="I282" s="324"/>
      <c r="J282" s="324"/>
      <c r="K282" s="324"/>
      <c r="L282" s="227">
        <v>0</v>
      </c>
      <c r="M282" s="227">
        <v>0</v>
      </c>
      <c r="N282" s="227">
        <v>0</v>
      </c>
      <c r="O282" s="227">
        <v>0</v>
      </c>
      <c r="P282" s="352"/>
    </row>
    <row r="283" spans="1:21" s="37" customFormat="1" ht="56.25" x14ac:dyDescent="0.25">
      <c r="A283" s="274"/>
      <c r="B283" s="240"/>
      <c r="C283" s="239"/>
      <c r="D283" s="207" t="s">
        <v>43</v>
      </c>
      <c r="E283" s="227">
        <v>0</v>
      </c>
      <c r="F283" s="100">
        <f t="shared" si="83"/>
        <v>0</v>
      </c>
      <c r="G283" s="324">
        <v>0</v>
      </c>
      <c r="H283" s="324"/>
      <c r="I283" s="324"/>
      <c r="J283" s="324"/>
      <c r="K283" s="324"/>
      <c r="L283" s="227">
        <v>0</v>
      </c>
      <c r="M283" s="227">
        <v>0</v>
      </c>
      <c r="N283" s="227">
        <v>0</v>
      </c>
      <c r="O283" s="227">
        <v>0</v>
      </c>
      <c r="P283" s="352"/>
    </row>
    <row r="284" spans="1:21" s="37" customFormat="1" ht="48" customHeight="1" x14ac:dyDescent="0.25">
      <c r="A284" s="274"/>
      <c r="B284" s="240"/>
      <c r="C284" s="239"/>
      <c r="D284" s="207" t="s">
        <v>74</v>
      </c>
      <c r="E284" s="227"/>
      <c r="F284" s="100">
        <f t="shared" si="83"/>
        <v>0</v>
      </c>
      <c r="G284" s="324">
        <v>0</v>
      </c>
      <c r="H284" s="324"/>
      <c r="I284" s="324"/>
      <c r="J284" s="324"/>
      <c r="K284" s="324"/>
      <c r="L284" s="227">
        <v>0</v>
      </c>
      <c r="M284" s="227">
        <v>0</v>
      </c>
      <c r="N284" s="227">
        <v>0</v>
      </c>
      <c r="O284" s="227">
        <v>0</v>
      </c>
      <c r="P284" s="352"/>
    </row>
    <row r="285" spans="1:21" s="37" customFormat="1" ht="18.75" x14ac:dyDescent="0.25">
      <c r="A285" s="274"/>
      <c r="B285" s="235" t="s">
        <v>170</v>
      </c>
      <c r="C285" s="236" t="s">
        <v>91</v>
      </c>
      <c r="D285" s="236" t="s">
        <v>91</v>
      </c>
      <c r="E285" s="200"/>
      <c r="F285" s="243" t="s">
        <v>92</v>
      </c>
      <c r="G285" s="244" t="s">
        <v>99</v>
      </c>
      <c r="H285" s="245" t="s">
        <v>247</v>
      </c>
      <c r="I285" s="245"/>
      <c r="J285" s="245"/>
      <c r="K285" s="245"/>
      <c r="L285" s="199" t="s">
        <v>100</v>
      </c>
      <c r="M285" s="199" t="s">
        <v>159</v>
      </c>
      <c r="N285" s="199" t="s">
        <v>160</v>
      </c>
      <c r="O285" s="199" t="s">
        <v>161</v>
      </c>
      <c r="P285" s="246" t="s">
        <v>91</v>
      </c>
      <c r="Q285" s="38"/>
    </row>
    <row r="286" spans="1:21" s="37" customFormat="1" ht="37.5" x14ac:dyDescent="0.25">
      <c r="A286" s="274"/>
      <c r="B286" s="235"/>
      <c r="C286" s="236"/>
      <c r="D286" s="236"/>
      <c r="E286" s="200"/>
      <c r="F286" s="243"/>
      <c r="G286" s="244"/>
      <c r="H286" s="200" t="s">
        <v>243</v>
      </c>
      <c r="I286" s="200" t="s">
        <v>244</v>
      </c>
      <c r="J286" s="200" t="s">
        <v>245</v>
      </c>
      <c r="K286" s="200" t="s">
        <v>246</v>
      </c>
      <c r="L286" s="200"/>
      <c r="M286" s="200"/>
      <c r="N286" s="200"/>
      <c r="O286" s="200"/>
      <c r="P286" s="246"/>
      <c r="Q286" s="38"/>
    </row>
    <row r="287" spans="1:21" s="37" customFormat="1" ht="25.5" customHeight="1" x14ac:dyDescent="0.25">
      <c r="A287" s="274"/>
      <c r="B287" s="235"/>
      <c r="C287" s="236"/>
      <c r="D287" s="236"/>
      <c r="E287" s="200"/>
      <c r="F287" s="101">
        <f>G287+L287+M287</f>
        <v>0</v>
      </c>
      <c r="G287" s="94">
        <v>0</v>
      </c>
      <c r="H287" s="94">
        <v>0</v>
      </c>
      <c r="I287" s="94">
        <v>0</v>
      </c>
      <c r="J287" s="94">
        <v>0</v>
      </c>
      <c r="K287" s="94">
        <v>0</v>
      </c>
      <c r="L287" s="94">
        <v>0</v>
      </c>
      <c r="M287" s="94">
        <v>0</v>
      </c>
      <c r="N287" s="94">
        <v>0</v>
      </c>
      <c r="O287" s="94">
        <v>0</v>
      </c>
      <c r="P287" s="246"/>
      <c r="Q287" s="38"/>
    </row>
    <row r="288" spans="1:21" s="37" customFormat="1" ht="42" customHeight="1" x14ac:dyDescent="0.25">
      <c r="A288" s="262" t="s">
        <v>194</v>
      </c>
      <c r="B288" s="240" t="s">
        <v>166</v>
      </c>
      <c r="C288" s="321" t="s">
        <v>158</v>
      </c>
      <c r="D288" s="207" t="s">
        <v>37</v>
      </c>
      <c r="E288" s="227"/>
      <c r="F288" s="100">
        <f t="shared" ref="F288:F291" si="88">SUM(G288:O288)</f>
        <v>0</v>
      </c>
      <c r="G288" s="324">
        <v>0</v>
      </c>
      <c r="H288" s="324"/>
      <c r="I288" s="324"/>
      <c r="J288" s="324"/>
      <c r="K288" s="324"/>
      <c r="L288" s="227">
        <v>0</v>
      </c>
      <c r="M288" s="227">
        <v>0</v>
      </c>
      <c r="N288" s="227">
        <v>0</v>
      </c>
      <c r="O288" s="227">
        <v>0</v>
      </c>
      <c r="P288" s="352" t="s">
        <v>3</v>
      </c>
    </row>
    <row r="289" spans="1:21" s="37" customFormat="1" ht="37.5" x14ac:dyDescent="0.25">
      <c r="A289" s="263"/>
      <c r="B289" s="240"/>
      <c r="C289" s="322"/>
      <c r="D289" s="207" t="s">
        <v>1</v>
      </c>
      <c r="E289" s="227">
        <v>0</v>
      </c>
      <c r="F289" s="100">
        <f t="shared" si="88"/>
        <v>0</v>
      </c>
      <c r="G289" s="324">
        <f>72165.6-72165.6</f>
        <v>0</v>
      </c>
      <c r="H289" s="324"/>
      <c r="I289" s="324"/>
      <c r="J289" s="324"/>
      <c r="K289" s="324"/>
      <c r="L289" s="227">
        <v>0</v>
      </c>
      <c r="M289" s="227">
        <v>0</v>
      </c>
      <c r="N289" s="227">
        <v>0</v>
      </c>
      <c r="O289" s="227">
        <v>0</v>
      </c>
      <c r="P289" s="352"/>
    </row>
    <row r="290" spans="1:21" s="37" customFormat="1" ht="56.25" x14ac:dyDescent="0.25">
      <c r="A290" s="263"/>
      <c r="B290" s="240"/>
      <c r="C290" s="322"/>
      <c r="D290" s="207" t="s">
        <v>43</v>
      </c>
      <c r="E290" s="227">
        <v>0</v>
      </c>
      <c r="F290" s="100">
        <f t="shared" si="88"/>
        <v>0</v>
      </c>
      <c r="G290" s="324">
        <f>8018.4-8018.4</f>
        <v>0</v>
      </c>
      <c r="H290" s="324"/>
      <c r="I290" s="324"/>
      <c r="J290" s="324"/>
      <c r="K290" s="324"/>
      <c r="L290" s="227">
        <v>0</v>
      </c>
      <c r="M290" s="227">
        <v>0</v>
      </c>
      <c r="N290" s="227">
        <v>0</v>
      </c>
      <c r="O290" s="227">
        <v>0</v>
      </c>
      <c r="P290" s="352"/>
    </row>
    <row r="291" spans="1:21" s="37" customFormat="1" ht="37.5" x14ac:dyDescent="0.25">
      <c r="A291" s="264"/>
      <c r="B291" s="240"/>
      <c r="C291" s="323"/>
      <c r="D291" s="207" t="s">
        <v>74</v>
      </c>
      <c r="E291" s="227"/>
      <c r="F291" s="100">
        <f t="shared" si="88"/>
        <v>0</v>
      </c>
      <c r="G291" s="324">
        <v>0</v>
      </c>
      <c r="H291" s="324"/>
      <c r="I291" s="324"/>
      <c r="J291" s="324"/>
      <c r="K291" s="324"/>
      <c r="L291" s="227">
        <v>0</v>
      </c>
      <c r="M291" s="227">
        <v>0</v>
      </c>
      <c r="N291" s="227">
        <v>0</v>
      </c>
      <c r="O291" s="227">
        <v>0</v>
      </c>
      <c r="P291" s="352"/>
    </row>
    <row r="292" spans="1:21" s="37" customFormat="1" ht="18.75" x14ac:dyDescent="0.25">
      <c r="A292" s="262"/>
      <c r="B292" s="235" t="s">
        <v>195</v>
      </c>
      <c r="C292" s="236" t="s">
        <v>91</v>
      </c>
      <c r="D292" s="236" t="s">
        <v>91</v>
      </c>
      <c r="E292" s="200"/>
      <c r="F292" s="243" t="s">
        <v>92</v>
      </c>
      <c r="G292" s="244" t="s">
        <v>99</v>
      </c>
      <c r="H292" s="245" t="s">
        <v>247</v>
      </c>
      <c r="I292" s="245"/>
      <c r="J292" s="245"/>
      <c r="K292" s="245"/>
      <c r="L292" s="199" t="s">
        <v>100</v>
      </c>
      <c r="M292" s="199" t="s">
        <v>159</v>
      </c>
      <c r="N292" s="199" t="s">
        <v>160</v>
      </c>
      <c r="O292" s="199" t="s">
        <v>161</v>
      </c>
      <c r="P292" s="246" t="s">
        <v>91</v>
      </c>
      <c r="Q292" s="38"/>
    </row>
    <row r="293" spans="1:21" s="37" customFormat="1" ht="37.5" x14ac:dyDescent="0.25">
      <c r="A293" s="263"/>
      <c r="B293" s="235"/>
      <c r="C293" s="236"/>
      <c r="D293" s="236"/>
      <c r="E293" s="200"/>
      <c r="F293" s="243"/>
      <c r="G293" s="244"/>
      <c r="H293" s="200" t="s">
        <v>243</v>
      </c>
      <c r="I293" s="200" t="s">
        <v>244</v>
      </c>
      <c r="J293" s="200" t="s">
        <v>245</v>
      </c>
      <c r="K293" s="200" t="s">
        <v>246</v>
      </c>
      <c r="L293" s="200"/>
      <c r="M293" s="200"/>
      <c r="N293" s="200"/>
      <c r="O293" s="200"/>
      <c r="P293" s="246"/>
      <c r="Q293" s="38"/>
    </row>
    <row r="294" spans="1:21" s="37" customFormat="1" ht="40.5" customHeight="1" x14ac:dyDescent="0.25">
      <c r="A294" s="264"/>
      <c r="B294" s="235"/>
      <c r="C294" s="236"/>
      <c r="D294" s="236"/>
      <c r="E294" s="200"/>
      <c r="F294" s="101">
        <f>G294+L294+M294</f>
        <v>0</v>
      </c>
      <c r="G294" s="94">
        <v>0</v>
      </c>
      <c r="H294" s="94">
        <v>0</v>
      </c>
      <c r="I294" s="94">
        <v>0</v>
      </c>
      <c r="J294" s="94">
        <v>0</v>
      </c>
      <c r="K294" s="94">
        <v>0</v>
      </c>
      <c r="L294" s="94">
        <v>0</v>
      </c>
      <c r="M294" s="94">
        <v>0</v>
      </c>
      <c r="N294" s="94">
        <v>0</v>
      </c>
      <c r="O294" s="94">
        <v>0</v>
      </c>
      <c r="P294" s="246"/>
      <c r="Q294" s="38"/>
    </row>
    <row r="295" spans="1:21" s="9" customFormat="1" ht="31.5" customHeight="1" x14ac:dyDescent="0.25">
      <c r="A295" s="265" t="s">
        <v>35</v>
      </c>
      <c r="B295" s="253" t="s">
        <v>87</v>
      </c>
      <c r="C295" s="253" t="s">
        <v>158</v>
      </c>
      <c r="D295" s="217" t="s">
        <v>2</v>
      </c>
      <c r="E295" s="203">
        <f>E298</f>
        <v>0</v>
      </c>
      <c r="F295" s="100">
        <f>SUM(G295:O295)</f>
        <v>0</v>
      </c>
      <c r="G295" s="250">
        <f>G296+G297+G298+G299</f>
        <v>0</v>
      </c>
      <c r="H295" s="250"/>
      <c r="I295" s="250"/>
      <c r="J295" s="250"/>
      <c r="K295" s="250"/>
      <c r="L295" s="203">
        <f t="shared" ref="L295:M295" si="89">L296+L297+L298+L299</f>
        <v>0</v>
      </c>
      <c r="M295" s="203">
        <f t="shared" si="89"/>
        <v>0</v>
      </c>
      <c r="N295" s="203">
        <f t="shared" ref="N295:O295" si="90">N296+N297+N298+N299</f>
        <v>0</v>
      </c>
      <c r="O295" s="203">
        <f t="shared" si="90"/>
        <v>0</v>
      </c>
      <c r="P295" s="254"/>
      <c r="T295" s="41"/>
      <c r="U295" s="41"/>
    </row>
    <row r="296" spans="1:21" s="9" customFormat="1" ht="36" customHeight="1" x14ac:dyDescent="0.25">
      <c r="A296" s="265"/>
      <c r="B296" s="253"/>
      <c r="C296" s="253"/>
      <c r="D296" s="170" t="s">
        <v>37</v>
      </c>
      <c r="E296" s="203"/>
      <c r="F296" s="100">
        <f t="shared" ref="F296:F303" si="91">SUM(G296:O296)</f>
        <v>0</v>
      </c>
      <c r="G296" s="285">
        <f>G300</f>
        <v>0</v>
      </c>
      <c r="H296" s="285"/>
      <c r="I296" s="285"/>
      <c r="J296" s="285"/>
      <c r="K296" s="285"/>
      <c r="L296" s="216">
        <f t="shared" ref="L296:M296" si="92">L300</f>
        <v>0</v>
      </c>
      <c r="M296" s="216">
        <f t="shared" si="92"/>
        <v>0</v>
      </c>
      <c r="N296" s="216">
        <f t="shared" ref="N296:O296" si="93">N300</f>
        <v>0</v>
      </c>
      <c r="O296" s="216">
        <f t="shared" si="93"/>
        <v>0</v>
      </c>
      <c r="P296" s="254"/>
      <c r="T296" s="41"/>
      <c r="U296" s="41"/>
    </row>
    <row r="297" spans="1:21" s="9" customFormat="1" ht="37.5" customHeight="1" x14ac:dyDescent="0.25">
      <c r="A297" s="265"/>
      <c r="B297" s="253"/>
      <c r="C297" s="253"/>
      <c r="D297" s="170" t="s">
        <v>1</v>
      </c>
      <c r="E297" s="203"/>
      <c r="F297" s="100">
        <f t="shared" si="91"/>
        <v>0</v>
      </c>
      <c r="G297" s="285">
        <f>G301</f>
        <v>0</v>
      </c>
      <c r="H297" s="285"/>
      <c r="I297" s="285"/>
      <c r="J297" s="285"/>
      <c r="K297" s="285"/>
      <c r="L297" s="216">
        <f t="shared" ref="L297:M297" si="94">L301</f>
        <v>0</v>
      </c>
      <c r="M297" s="216">
        <f t="shared" si="94"/>
        <v>0</v>
      </c>
      <c r="N297" s="216">
        <f t="shared" ref="N297:O297" si="95">N301</f>
        <v>0</v>
      </c>
      <c r="O297" s="216">
        <f t="shared" si="95"/>
        <v>0</v>
      </c>
      <c r="P297" s="254"/>
      <c r="T297" s="41"/>
      <c r="U297" s="41"/>
    </row>
    <row r="298" spans="1:21" s="9" customFormat="1" ht="56.25" x14ac:dyDescent="0.25">
      <c r="A298" s="265"/>
      <c r="B298" s="253"/>
      <c r="C298" s="253"/>
      <c r="D298" s="170" t="s">
        <v>42</v>
      </c>
      <c r="E298" s="204">
        <f>E301</f>
        <v>0</v>
      </c>
      <c r="F298" s="100">
        <f t="shared" si="91"/>
        <v>0</v>
      </c>
      <c r="G298" s="255">
        <f>G302</f>
        <v>0</v>
      </c>
      <c r="H298" s="255"/>
      <c r="I298" s="255"/>
      <c r="J298" s="255"/>
      <c r="K298" s="255"/>
      <c r="L298" s="204">
        <f t="shared" ref="L298:M298" si="96">L302</f>
        <v>0</v>
      </c>
      <c r="M298" s="204">
        <f t="shared" si="96"/>
        <v>0</v>
      </c>
      <c r="N298" s="204">
        <f t="shared" ref="N298:O298" si="97">N302</f>
        <v>0</v>
      </c>
      <c r="O298" s="204">
        <f t="shared" si="97"/>
        <v>0</v>
      </c>
      <c r="P298" s="254"/>
      <c r="T298" s="41"/>
      <c r="U298" s="41"/>
    </row>
    <row r="299" spans="1:21" s="9" customFormat="1" ht="37.5" customHeight="1" x14ac:dyDescent="0.25">
      <c r="A299" s="265"/>
      <c r="B299" s="253"/>
      <c r="C299" s="253"/>
      <c r="D299" s="170" t="s">
        <v>74</v>
      </c>
      <c r="E299" s="204"/>
      <c r="F299" s="100">
        <f t="shared" si="91"/>
        <v>0</v>
      </c>
      <c r="G299" s="255">
        <f>G303</f>
        <v>0</v>
      </c>
      <c r="H299" s="255"/>
      <c r="I299" s="255"/>
      <c r="J299" s="255"/>
      <c r="K299" s="255"/>
      <c r="L299" s="204">
        <f t="shared" ref="L299:M299" si="98">L303</f>
        <v>0</v>
      </c>
      <c r="M299" s="204">
        <f t="shared" si="98"/>
        <v>0</v>
      </c>
      <c r="N299" s="204">
        <f t="shared" ref="N299:O299" si="99">N303</f>
        <v>0</v>
      </c>
      <c r="O299" s="204">
        <f t="shared" si="99"/>
        <v>0</v>
      </c>
      <c r="P299" s="254"/>
      <c r="T299" s="41"/>
      <c r="U299" s="41"/>
    </row>
    <row r="300" spans="1:21" s="9" customFormat="1" ht="48" customHeight="1" x14ac:dyDescent="0.25">
      <c r="A300" s="364" t="s">
        <v>48</v>
      </c>
      <c r="B300" s="286" t="s">
        <v>196</v>
      </c>
      <c r="C300" s="316" t="s">
        <v>158</v>
      </c>
      <c r="D300" s="232" t="s">
        <v>37</v>
      </c>
      <c r="E300" s="195"/>
      <c r="F300" s="100">
        <f t="shared" si="91"/>
        <v>0</v>
      </c>
      <c r="G300" s="248">
        <v>0</v>
      </c>
      <c r="H300" s="248"/>
      <c r="I300" s="248"/>
      <c r="J300" s="248"/>
      <c r="K300" s="248"/>
      <c r="L300" s="201">
        <v>0</v>
      </c>
      <c r="M300" s="201">
        <v>0</v>
      </c>
      <c r="N300" s="201">
        <v>0</v>
      </c>
      <c r="O300" s="201">
        <v>0</v>
      </c>
      <c r="P300" s="246" t="s">
        <v>3</v>
      </c>
      <c r="T300" s="41"/>
      <c r="U300" s="41"/>
    </row>
    <row r="301" spans="1:21" s="37" customFormat="1" ht="37.5" customHeight="1" x14ac:dyDescent="0.25">
      <c r="A301" s="317"/>
      <c r="B301" s="286"/>
      <c r="C301" s="316"/>
      <c r="D301" s="224" t="s">
        <v>1</v>
      </c>
      <c r="E301" s="206">
        <v>0</v>
      </c>
      <c r="F301" s="100">
        <f t="shared" si="91"/>
        <v>0</v>
      </c>
      <c r="G301" s="258">
        <v>0</v>
      </c>
      <c r="H301" s="258"/>
      <c r="I301" s="258"/>
      <c r="J301" s="258"/>
      <c r="K301" s="258"/>
      <c r="L301" s="206">
        <v>0</v>
      </c>
      <c r="M301" s="206">
        <v>0</v>
      </c>
      <c r="N301" s="206">
        <v>0</v>
      </c>
      <c r="O301" s="206">
        <v>0</v>
      </c>
      <c r="P301" s="246"/>
    </row>
    <row r="302" spans="1:21" s="37" customFormat="1" ht="56.25" customHeight="1" x14ac:dyDescent="0.25">
      <c r="A302" s="317"/>
      <c r="B302" s="286"/>
      <c r="C302" s="316"/>
      <c r="D302" s="224" t="s">
        <v>42</v>
      </c>
      <c r="E302" s="206">
        <v>0</v>
      </c>
      <c r="F302" s="100">
        <f t="shared" si="91"/>
        <v>0</v>
      </c>
      <c r="G302" s="258">
        <v>0</v>
      </c>
      <c r="H302" s="258"/>
      <c r="I302" s="258"/>
      <c r="J302" s="258"/>
      <c r="K302" s="258"/>
      <c r="L302" s="206">
        <v>0</v>
      </c>
      <c r="M302" s="206">
        <v>0</v>
      </c>
      <c r="N302" s="206">
        <v>0</v>
      </c>
      <c r="O302" s="206">
        <v>0</v>
      </c>
      <c r="P302" s="246"/>
      <c r="Q302" s="38"/>
    </row>
    <row r="303" spans="1:21" s="37" customFormat="1" ht="37.5" x14ac:dyDescent="0.25">
      <c r="A303" s="317"/>
      <c r="B303" s="286"/>
      <c r="C303" s="316"/>
      <c r="D303" s="224" t="s">
        <v>74</v>
      </c>
      <c r="E303" s="206"/>
      <c r="F303" s="100">
        <f t="shared" si="91"/>
        <v>0</v>
      </c>
      <c r="G303" s="258">
        <v>0</v>
      </c>
      <c r="H303" s="258"/>
      <c r="I303" s="258"/>
      <c r="J303" s="258"/>
      <c r="K303" s="258"/>
      <c r="L303" s="206">
        <v>0</v>
      </c>
      <c r="M303" s="206">
        <v>0</v>
      </c>
      <c r="N303" s="206">
        <v>0</v>
      </c>
      <c r="O303" s="206">
        <v>0</v>
      </c>
      <c r="P303" s="246"/>
      <c r="Q303" s="38"/>
    </row>
    <row r="304" spans="1:21" s="37" customFormat="1" ht="18.75" x14ac:dyDescent="0.25">
      <c r="A304" s="317"/>
      <c r="B304" s="235" t="s">
        <v>217</v>
      </c>
      <c r="C304" s="236" t="s">
        <v>91</v>
      </c>
      <c r="D304" s="236" t="s">
        <v>91</v>
      </c>
      <c r="E304" s="200"/>
      <c r="F304" s="243" t="s">
        <v>92</v>
      </c>
      <c r="G304" s="244" t="s">
        <v>99</v>
      </c>
      <c r="H304" s="245" t="s">
        <v>247</v>
      </c>
      <c r="I304" s="245"/>
      <c r="J304" s="245"/>
      <c r="K304" s="245"/>
      <c r="L304" s="199" t="s">
        <v>100</v>
      </c>
      <c r="M304" s="199" t="s">
        <v>159</v>
      </c>
      <c r="N304" s="199" t="s">
        <v>160</v>
      </c>
      <c r="O304" s="199" t="s">
        <v>161</v>
      </c>
      <c r="P304" s="246" t="s">
        <v>91</v>
      </c>
      <c r="Q304" s="38"/>
    </row>
    <row r="305" spans="1:20" s="37" customFormat="1" ht="42" customHeight="1" x14ac:dyDescent="0.25">
      <c r="A305" s="317"/>
      <c r="B305" s="235"/>
      <c r="C305" s="236"/>
      <c r="D305" s="236"/>
      <c r="E305" s="200"/>
      <c r="F305" s="243"/>
      <c r="G305" s="244"/>
      <c r="H305" s="200" t="s">
        <v>243</v>
      </c>
      <c r="I305" s="200" t="s">
        <v>244</v>
      </c>
      <c r="J305" s="200" t="s">
        <v>245</v>
      </c>
      <c r="K305" s="200" t="s">
        <v>246</v>
      </c>
      <c r="L305" s="200"/>
      <c r="M305" s="200"/>
      <c r="N305" s="200"/>
      <c r="O305" s="200"/>
      <c r="P305" s="246"/>
      <c r="Q305" s="38"/>
    </row>
    <row r="306" spans="1:20" s="37" customFormat="1" ht="80.25" customHeight="1" x14ac:dyDescent="0.25">
      <c r="A306" s="318"/>
      <c r="B306" s="235"/>
      <c r="C306" s="236"/>
      <c r="D306" s="236"/>
      <c r="E306" s="200"/>
      <c r="F306" s="101">
        <f>G306+L306+M306</f>
        <v>0</v>
      </c>
      <c r="G306" s="94">
        <v>0</v>
      </c>
      <c r="H306" s="94">
        <v>0</v>
      </c>
      <c r="I306" s="94">
        <v>0</v>
      </c>
      <c r="J306" s="94">
        <v>0</v>
      </c>
      <c r="K306" s="94">
        <v>0</v>
      </c>
      <c r="L306" s="94">
        <v>0</v>
      </c>
      <c r="M306" s="94">
        <v>0</v>
      </c>
      <c r="N306" s="94">
        <v>0</v>
      </c>
      <c r="O306" s="94">
        <v>0</v>
      </c>
      <c r="P306" s="246"/>
      <c r="Q306" s="38"/>
    </row>
    <row r="307" spans="1:20" s="128" customFormat="1" ht="27.75" customHeight="1" x14ac:dyDescent="0.25">
      <c r="A307" s="330" t="s">
        <v>11</v>
      </c>
      <c r="B307" s="319" t="s">
        <v>142</v>
      </c>
      <c r="C307" s="353" t="s">
        <v>158</v>
      </c>
      <c r="D307" s="166" t="s">
        <v>2</v>
      </c>
      <c r="E307" s="226">
        <f>E309+E310+E308</f>
        <v>54595</v>
      </c>
      <c r="F307" s="100">
        <f>SUM(G307:O307)</f>
        <v>4841.9990900000003</v>
      </c>
      <c r="G307" s="320">
        <f>G308+G309+G310+G311</f>
        <v>4841.9990900000003</v>
      </c>
      <c r="H307" s="320"/>
      <c r="I307" s="320"/>
      <c r="J307" s="320"/>
      <c r="K307" s="320"/>
      <c r="L307" s="226">
        <f t="shared" ref="L307:M307" si="100">L308+L309+L310+L311</f>
        <v>0</v>
      </c>
      <c r="M307" s="226">
        <f t="shared" si="100"/>
        <v>0</v>
      </c>
      <c r="N307" s="226">
        <f t="shared" ref="N307:O307" si="101">N308+N309+N310+N311</f>
        <v>0</v>
      </c>
      <c r="O307" s="226">
        <f t="shared" si="101"/>
        <v>0</v>
      </c>
      <c r="P307" s="349"/>
      <c r="T307" s="130"/>
    </row>
    <row r="308" spans="1:20" s="128" customFormat="1" ht="56.25" x14ac:dyDescent="0.25">
      <c r="A308" s="330"/>
      <c r="B308" s="319"/>
      <c r="C308" s="354"/>
      <c r="D308" s="228" t="s">
        <v>37</v>
      </c>
      <c r="E308" s="229">
        <f>E357</f>
        <v>0</v>
      </c>
      <c r="F308" s="100">
        <f t="shared" ref="F308:F315" si="102">SUM(G308:O308)</f>
        <v>3290.67857</v>
      </c>
      <c r="G308" s="336">
        <f>G312</f>
        <v>3290.67857</v>
      </c>
      <c r="H308" s="336"/>
      <c r="I308" s="336"/>
      <c r="J308" s="336"/>
      <c r="K308" s="336"/>
      <c r="L308" s="229">
        <f>L312</f>
        <v>0</v>
      </c>
      <c r="M308" s="229">
        <f>M312</f>
        <v>0</v>
      </c>
      <c r="N308" s="229">
        <f>N312</f>
        <v>0</v>
      </c>
      <c r="O308" s="229">
        <f>O312</f>
        <v>0</v>
      </c>
      <c r="P308" s="349"/>
      <c r="T308" s="130"/>
    </row>
    <row r="309" spans="1:20" s="128" customFormat="1" ht="37.5" x14ac:dyDescent="0.25">
      <c r="A309" s="330"/>
      <c r="B309" s="319"/>
      <c r="C309" s="354"/>
      <c r="D309" s="228" t="s">
        <v>1</v>
      </c>
      <c r="E309" s="229">
        <f>E313+E358</f>
        <v>34122</v>
      </c>
      <c r="F309" s="100">
        <f t="shared" si="102"/>
        <v>1410.29143</v>
      </c>
      <c r="G309" s="336">
        <f t="shared" ref="G309" si="103">G313</f>
        <v>1410.29143</v>
      </c>
      <c r="H309" s="336"/>
      <c r="I309" s="336"/>
      <c r="J309" s="336"/>
      <c r="K309" s="336"/>
      <c r="L309" s="229">
        <f t="shared" ref="L309:M309" si="104">L313</f>
        <v>0</v>
      </c>
      <c r="M309" s="229">
        <f t="shared" si="104"/>
        <v>0</v>
      </c>
      <c r="N309" s="229">
        <f t="shared" ref="N309:O309" si="105">N313</f>
        <v>0</v>
      </c>
      <c r="O309" s="229">
        <f t="shared" si="105"/>
        <v>0</v>
      </c>
      <c r="P309" s="349"/>
      <c r="T309" s="130"/>
    </row>
    <row r="310" spans="1:20" s="128" customFormat="1" ht="57" customHeight="1" x14ac:dyDescent="0.25">
      <c r="A310" s="330"/>
      <c r="B310" s="319"/>
      <c r="C310" s="354"/>
      <c r="D310" s="228" t="s">
        <v>42</v>
      </c>
      <c r="E310" s="223">
        <f>E314+E359</f>
        <v>20473</v>
      </c>
      <c r="F310" s="100">
        <f t="shared" si="102"/>
        <v>141.02909</v>
      </c>
      <c r="G310" s="336">
        <f t="shared" ref="G310" si="106">G314</f>
        <v>141.02909</v>
      </c>
      <c r="H310" s="336"/>
      <c r="I310" s="336"/>
      <c r="J310" s="336"/>
      <c r="K310" s="336"/>
      <c r="L310" s="223">
        <f t="shared" ref="L310:M310" si="107">L314</f>
        <v>0</v>
      </c>
      <c r="M310" s="223">
        <f t="shared" si="107"/>
        <v>0</v>
      </c>
      <c r="N310" s="223">
        <f t="shared" ref="N310:O310" si="108">N314</f>
        <v>0</v>
      </c>
      <c r="O310" s="223">
        <f t="shared" si="108"/>
        <v>0</v>
      </c>
      <c r="P310" s="349"/>
      <c r="T310" s="130"/>
    </row>
    <row r="311" spans="1:20" s="128" customFormat="1" ht="37.5" x14ac:dyDescent="0.25">
      <c r="A311" s="330"/>
      <c r="B311" s="319"/>
      <c r="C311" s="355"/>
      <c r="D311" s="228" t="s">
        <v>74</v>
      </c>
      <c r="E311" s="223"/>
      <c r="F311" s="100">
        <f t="shared" si="102"/>
        <v>0</v>
      </c>
      <c r="G311" s="336">
        <f t="shared" ref="G311" si="109">G315</f>
        <v>0</v>
      </c>
      <c r="H311" s="336"/>
      <c r="I311" s="336"/>
      <c r="J311" s="336"/>
      <c r="K311" s="336"/>
      <c r="L311" s="223">
        <f t="shared" ref="L311:M311" si="110">L315</f>
        <v>0</v>
      </c>
      <c r="M311" s="223">
        <f t="shared" si="110"/>
        <v>0</v>
      </c>
      <c r="N311" s="223">
        <f t="shared" ref="N311:O311" si="111">N315</f>
        <v>0</v>
      </c>
      <c r="O311" s="223">
        <f t="shared" si="111"/>
        <v>0</v>
      </c>
      <c r="P311" s="349"/>
      <c r="T311" s="130"/>
    </row>
    <row r="312" spans="1:20" s="128" customFormat="1" ht="56.25" x14ac:dyDescent="0.25">
      <c r="A312" s="335" t="s">
        <v>197</v>
      </c>
      <c r="B312" s="286" t="s">
        <v>249</v>
      </c>
      <c r="C312" s="316" t="s">
        <v>158</v>
      </c>
      <c r="D312" s="220" t="s">
        <v>37</v>
      </c>
      <c r="E312" s="145"/>
      <c r="F312" s="100">
        <f t="shared" si="102"/>
        <v>3290.67857</v>
      </c>
      <c r="G312" s="258">
        <v>3290.67857</v>
      </c>
      <c r="H312" s="258"/>
      <c r="I312" s="258"/>
      <c r="J312" s="258"/>
      <c r="K312" s="258"/>
      <c r="L312" s="221">
        <v>0</v>
      </c>
      <c r="M312" s="221">
        <v>0</v>
      </c>
      <c r="N312" s="221">
        <v>0</v>
      </c>
      <c r="O312" s="221">
        <v>0</v>
      </c>
      <c r="P312" s="304" t="s">
        <v>144</v>
      </c>
      <c r="T312" s="130"/>
    </row>
    <row r="313" spans="1:20" s="70" customFormat="1" ht="37.5" x14ac:dyDescent="0.25">
      <c r="A313" s="335"/>
      <c r="B313" s="286"/>
      <c r="C313" s="316"/>
      <c r="D313" s="224" t="s">
        <v>1</v>
      </c>
      <c r="E313" s="206">
        <v>34122</v>
      </c>
      <c r="F313" s="100">
        <f t="shared" si="102"/>
        <v>1410.29143</v>
      </c>
      <c r="G313" s="258">
        <v>1410.29143</v>
      </c>
      <c r="H313" s="258"/>
      <c r="I313" s="258"/>
      <c r="J313" s="258"/>
      <c r="K313" s="258"/>
      <c r="L313" s="206">
        <v>0</v>
      </c>
      <c r="M313" s="206">
        <v>0</v>
      </c>
      <c r="N313" s="206">
        <v>0</v>
      </c>
      <c r="O313" s="206">
        <v>0</v>
      </c>
      <c r="P313" s="304"/>
    </row>
    <row r="314" spans="1:20" s="70" customFormat="1" ht="56.25" x14ac:dyDescent="0.25">
      <c r="A314" s="335"/>
      <c r="B314" s="286"/>
      <c r="C314" s="316"/>
      <c r="D314" s="224" t="s">
        <v>42</v>
      </c>
      <c r="E314" s="206">
        <v>20473</v>
      </c>
      <c r="F314" s="100">
        <f t="shared" si="102"/>
        <v>141.02909</v>
      </c>
      <c r="G314" s="258">
        <v>141.02909</v>
      </c>
      <c r="H314" s="258"/>
      <c r="I314" s="258"/>
      <c r="J314" s="258"/>
      <c r="K314" s="258"/>
      <c r="L314" s="206">
        <v>0</v>
      </c>
      <c r="M314" s="206">
        <v>0</v>
      </c>
      <c r="N314" s="206">
        <v>0</v>
      </c>
      <c r="O314" s="206">
        <v>0</v>
      </c>
      <c r="P314" s="304"/>
    </row>
    <row r="315" spans="1:20" s="70" customFormat="1" ht="37.5" x14ac:dyDescent="0.25">
      <c r="A315" s="335"/>
      <c r="B315" s="286"/>
      <c r="C315" s="316"/>
      <c r="D315" s="224" t="s">
        <v>74</v>
      </c>
      <c r="E315" s="206"/>
      <c r="F315" s="100">
        <f t="shared" si="102"/>
        <v>0</v>
      </c>
      <c r="G315" s="258">
        <v>0</v>
      </c>
      <c r="H315" s="258"/>
      <c r="I315" s="258"/>
      <c r="J315" s="258"/>
      <c r="K315" s="258"/>
      <c r="L315" s="206">
        <v>0</v>
      </c>
      <c r="M315" s="206">
        <v>0</v>
      </c>
      <c r="N315" s="206">
        <v>0</v>
      </c>
      <c r="O315" s="206">
        <v>0</v>
      </c>
      <c r="P315" s="304"/>
    </row>
    <row r="316" spans="1:20" s="70" customFormat="1" ht="18.75" x14ac:dyDescent="0.25">
      <c r="A316" s="335"/>
      <c r="B316" s="325" t="s">
        <v>227</v>
      </c>
      <c r="C316" s="236" t="s">
        <v>91</v>
      </c>
      <c r="D316" s="236" t="s">
        <v>91</v>
      </c>
      <c r="E316" s="200"/>
      <c r="F316" s="243" t="s">
        <v>92</v>
      </c>
      <c r="G316" s="244" t="s">
        <v>99</v>
      </c>
      <c r="H316" s="245" t="s">
        <v>247</v>
      </c>
      <c r="I316" s="245"/>
      <c r="J316" s="245"/>
      <c r="K316" s="245"/>
      <c r="L316" s="199" t="s">
        <v>100</v>
      </c>
      <c r="M316" s="199" t="s">
        <v>159</v>
      </c>
      <c r="N316" s="199" t="s">
        <v>160</v>
      </c>
      <c r="O316" s="199" t="s">
        <v>161</v>
      </c>
      <c r="P316" s="246" t="s">
        <v>91</v>
      </c>
      <c r="Q316" s="73"/>
    </row>
    <row r="317" spans="1:20" s="70" customFormat="1" ht="37.5" x14ac:dyDescent="0.25">
      <c r="A317" s="335"/>
      <c r="B317" s="326"/>
      <c r="C317" s="236"/>
      <c r="D317" s="236"/>
      <c r="E317" s="200"/>
      <c r="F317" s="243"/>
      <c r="G317" s="244"/>
      <c r="H317" s="200" t="s">
        <v>243</v>
      </c>
      <c r="I317" s="200" t="s">
        <v>244</v>
      </c>
      <c r="J317" s="200" t="s">
        <v>245</v>
      </c>
      <c r="K317" s="200" t="s">
        <v>246</v>
      </c>
      <c r="L317" s="200"/>
      <c r="M317" s="200"/>
      <c r="N317" s="200"/>
      <c r="O317" s="200"/>
      <c r="P317" s="246"/>
      <c r="Q317" s="73"/>
    </row>
    <row r="318" spans="1:20" s="70" customFormat="1" ht="34.5" customHeight="1" x14ac:dyDescent="0.25">
      <c r="A318" s="335"/>
      <c r="B318" s="327"/>
      <c r="C318" s="236"/>
      <c r="D318" s="236"/>
      <c r="E318" s="200"/>
      <c r="F318" s="101">
        <f>G318</f>
        <v>19</v>
      </c>
      <c r="G318" s="94">
        <v>19</v>
      </c>
      <c r="H318" s="94">
        <v>0</v>
      </c>
      <c r="I318" s="94">
        <v>0</v>
      </c>
      <c r="J318" s="94">
        <v>0</v>
      </c>
      <c r="K318" s="94">
        <v>19</v>
      </c>
      <c r="L318" s="94">
        <v>0</v>
      </c>
      <c r="M318" s="94">
        <v>0</v>
      </c>
      <c r="N318" s="94">
        <v>0</v>
      </c>
      <c r="O318" s="94">
        <v>0</v>
      </c>
      <c r="P318" s="246"/>
      <c r="Q318" s="73"/>
    </row>
    <row r="319" spans="1:20" s="128" customFormat="1" ht="27" customHeight="1" x14ac:dyDescent="0.25">
      <c r="A319" s="330" t="s">
        <v>12</v>
      </c>
      <c r="B319" s="319" t="s">
        <v>139</v>
      </c>
      <c r="C319" s="331" t="s">
        <v>158</v>
      </c>
      <c r="D319" s="166" t="s">
        <v>2</v>
      </c>
      <c r="E319" s="226">
        <f>E321+E322+E320</f>
        <v>54595</v>
      </c>
      <c r="F319" s="100">
        <f>SUM(G319:O319)</f>
        <v>1404662.46</v>
      </c>
      <c r="G319" s="320">
        <f>G320+G321+G322+G323</f>
        <v>279714.27</v>
      </c>
      <c r="H319" s="320"/>
      <c r="I319" s="320"/>
      <c r="J319" s="320"/>
      <c r="K319" s="320"/>
      <c r="L319" s="226">
        <f t="shared" ref="L319:M319" si="112">L320+L321+L322+L323</f>
        <v>281062.11</v>
      </c>
      <c r="M319" s="226">
        <f t="shared" si="112"/>
        <v>281295.35999999999</v>
      </c>
      <c r="N319" s="226">
        <f t="shared" ref="N319:O319" si="113">N320+N321+N322+N323</f>
        <v>281295.35999999999</v>
      </c>
      <c r="O319" s="226">
        <f t="shared" si="113"/>
        <v>281295.35999999999</v>
      </c>
      <c r="P319" s="349"/>
      <c r="T319" s="130"/>
    </row>
    <row r="320" spans="1:20" s="128" customFormat="1" ht="48.75" customHeight="1" x14ac:dyDescent="0.25">
      <c r="A320" s="330"/>
      <c r="B320" s="319"/>
      <c r="C320" s="331"/>
      <c r="D320" s="228" t="s">
        <v>37</v>
      </c>
      <c r="E320" s="229">
        <f>E376</f>
        <v>0</v>
      </c>
      <c r="F320" s="100">
        <f t="shared" ref="F320:F327" si="114">SUM(G320:O320)</f>
        <v>1379239.3365199999</v>
      </c>
      <c r="G320" s="336">
        <f>G324+G338+G331</f>
        <v>275810.49</v>
      </c>
      <c r="H320" s="336"/>
      <c r="I320" s="336"/>
      <c r="J320" s="336"/>
      <c r="K320" s="336"/>
      <c r="L320" s="229">
        <f>L324+L338+L331</f>
        <v>276179.56</v>
      </c>
      <c r="M320" s="229">
        <f>M324+M338+M331</f>
        <v>275749.76000000001</v>
      </c>
      <c r="N320" s="229">
        <f>N324+N338+N331</f>
        <v>275749.76325999998</v>
      </c>
      <c r="O320" s="229">
        <f>O324+O338+O331</f>
        <v>275749.76325999998</v>
      </c>
      <c r="P320" s="349"/>
      <c r="T320" s="130"/>
    </row>
    <row r="321" spans="1:20" s="128" customFormat="1" ht="37.5" x14ac:dyDescent="0.25">
      <c r="A321" s="330"/>
      <c r="B321" s="319"/>
      <c r="C321" s="331"/>
      <c r="D321" s="228" t="s">
        <v>1</v>
      </c>
      <c r="E321" s="229">
        <f>E325+E377</f>
        <v>34122</v>
      </c>
      <c r="F321" s="100">
        <f t="shared" si="114"/>
        <v>25423.123480000002</v>
      </c>
      <c r="G321" s="336">
        <f t="shared" ref="G321:G323" si="115">G325+G339</f>
        <v>3903.78</v>
      </c>
      <c r="H321" s="336"/>
      <c r="I321" s="336"/>
      <c r="J321" s="336"/>
      <c r="K321" s="336"/>
      <c r="L321" s="229">
        <f t="shared" ref="L321:M321" si="116">L325+L339+L332</f>
        <v>4882.5499999999993</v>
      </c>
      <c r="M321" s="229">
        <f t="shared" si="116"/>
        <v>5545.6</v>
      </c>
      <c r="N321" s="229">
        <f t="shared" ref="N321:O321" si="117">N325+N339+N332</f>
        <v>5545.59674</v>
      </c>
      <c r="O321" s="229">
        <f t="shared" si="117"/>
        <v>5545.59674</v>
      </c>
      <c r="P321" s="349"/>
      <c r="T321" s="130"/>
    </row>
    <row r="322" spans="1:20" s="128" customFormat="1" ht="56.25" x14ac:dyDescent="0.25">
      <c r="A322" s="330"/>
      <c r="B322" s="319"/>
      <c r="C322" s="331"/>
      <c r="D322" s="228" t="s">
        <v>42</v>
      </c>
      <c r="E322" s="223">
        <f>E326+E378</f>
        <v>20473</v>
      </c>
      <c r="F322" s="100">
        <f t="shared" si="114"/>
        <v>0</v>
      </c>
      <c r="G322" s="313">
        <f t="shared" si="115"/>
        <v>0</v>
      </c>
      <c r="H322" s="313"/>
      <c r="I322" s="313"/>
      <c r="J322" s="313"/>
      <c r="K322" s="313"/>
      <c r="L322" s="229">
        <f t="shared" ref="L322:M322" si="118">L326+L340+L333</f>
        <v>0</v>
      </c>
      <c r="M322" s="229">
        <f t="shared" si="118"/>
        <v>0</v>
      </c>
      <c r="N322" s="229">
        <f t="shared" ref="N322:O322" si="119">N326+N340+N333</f>
        <v>0</v>
      </c>
      <c r="O322" s="229">
        <f t="shared" si="119"/>
        <v>0</v>
      </c>
      <c r="P322" s="349"/>
      <c r="T322" s="130"/>
    </row>
    <row r="323" spans="1:20" s="128" customFormat="1" ht="37.5" x14ac:dyDescent="0.25">
      <c r="A323" s="330"/>
      <c r="B323" s="319"/>
      <c r="C323" s="331"/>
      <c r="D323" s="228" t="s">
        <v>74</v>
      </c>
      <c r="E323" s="223"/>
      <c r="F323" s="100">
        <f t="shared" si="114"/>
        <v>0</v>
      </c>
      <c r="G323" s="313">
        <f t="shared" si="115"/>
        <v>0</v>
      </c>
      <c r="H323" s="313"/>
      <c r="I323" s="313"/>
      <c r="J323" s="313"/>
      <c r="K323" s="313"/>
      <c r="L323" s="229">
        <f t="shared" ref="L323:M323" si="120">L327+L341+L334</f>
        <v>0</v>
      </c>
      <c r="M323" s="229">
        <f t="shared" si="120"/>
        <v>0</v>
      </c>
      <c r="N323" s="229">
        <f t="shared" ref="N323:O323" si="121">N327+N341+N334</f>
        <v>0</v>
      </c>
      <c r="O323" s="229">
        <f t="shared" si="121"/>
        <v>0</v>
      </c>
      <c r="P323" s="349"/>
      <c r="T323" s="130"/>
    </row>
    <row r="324" spans="1:20" s="128" customFormat="1" ht="51" customHeight="1" x14ac:dyDescent="0.25">
      <c r="A324" s="335" t="s">
        <v>198</v>
      </c>
      <c r="B324" s="286" t="s">
        <v>136</v>
      </c>
      <c r="C324" s="316" t="s">
        <v>158</v>
      </c>
      <c r="D324" s="220" t="s">
        <v>37</v>
      </c>
      <c r="E324" s="145"/>
      <c r="F324" s="100">
        <f t="shared" si="114"/>
        <v>45730.936519999996</v>
      </c>
      <c r="G324" s="334">
        <f>9108.813-0.003</f>
        <v>9108.81</v>
      </c>
      <c r="H324" s="334"/>
      <c r="I324" s="334"/>
      <c r="J324" s="334"/>
      <c r="K324" s="334"/>
      <c r="L324" s="197">
        <f>9477.88516-0.00516</f>
        <v>9477.8799999999992</v>
      </c>
      <c r="M324" s="197">
        <f>9048.08326-0.00326</f>
        <v>9048.08</v>
      </c>
      <c r="N324" s="197">
        <v>9048.0832599999994</v>
      </c>
      <c r="O324" s="197">
        <v>9048.0832599999994</v>
      </c>
      <c r="P324" s="304" t="s">
        <v>144</v>
      </c>
      <c r="T324" s="130"/>
    </row>
    <row r="325" spans="1:20" s="70" customFormat="1" ht="37.5" x14ac:dyDescent="0.25">
      <c r="A325" s="335"/>
      <c r="B325" s="286"/>
      <c r="C325" s="316"/>
      <c r="D325" s="224" t="s">
        <v>1</v>
      </c>
      <c r="E325" s="206">
        <v>34122</v>
      </c>
      <c r="F325" s="100">
        <f t="shared" si="114"/>
        <v>25423.123480000002</v>
      </c>
      <c r="G325" s="348">
        <f>3903.777+0.003</f>
        <v>3903.78</v>
      </c>
      <c r="H325" s="348"/>
      <c r="I325" s="348"/>
      <c r="J325" s="348"/>
      <c r="K325" s="348"/>
      <c r="L325" s="198">
        <f>4882.54484+0.00516</f>
        <v>4882.5499999999993</v>
      </c>
      <c r="M325" s="198">
        <f>5545.59674+0.00326</f>
        <v>5545.6</v>
      </c>
      <c r="N325" s="198">
        <v>5545.59674</v>
      </c>
      <c r="O325" s="198">
        <v>5545.59674</v>
      </c>
      <c r="P325" s="304"/>
    </row>
    <row r="326" spans="1:20" s="70" customFormat="1" ht="56.25" x14ac:dyDescent="0.25">
      <c r="A326" s="335"/>
      <c r="B326" s="286"/>
      <c r="C326" s="316"/>
      <c r="D326" s="224" t="s">
        <v>42</v>
      </c>
      <c r="E326" s="206">
        <v>20473</v>
      </c>
      <c r="F326" s="100">
        <f t="shared" si="114"/>
        <v>0</v>
      </c>
      <c r="G326" s="258">
        <v>0</v>
      </c>
      <c r="H326" s="258"/>
      <c r="I326" s="258"/>
      <c r="J326" s="258"/>
      <c r="K326" s="258"/>
      <c r="L326" s="206">
        <v>0</v>
      </c>
      <c r="M326" s="206">
        <v>0</v>
      </c>
      <c r="N326" s="146">
        <v>0</v>
      </c>
      <c r="O326" s="146">
        <v>0</v>
      </c>
      <c r="P326" s="304"/>
    </row>
    <row r="327" spans="1:20" s="70" customFormat="1" ht="37.5" x14ac:dyDescent="0.25">
      <c r="A327" s="335"/>
      <c r="B327" s="286"/>
      <c r="C327" s="316"/>
      <c r="D327" s="224" t="s">
        <v>74</v>
      </c>
      <c r="E327" s="206"/>
      <c r="F327" s="100">
        <f t="shared" si="114"/>
        <v>0</v>
      </c>
      <c r="G327" s="258">
        <v>0</v>
      </c>
      <c r="H327" s="258"/>
      <c r="I327" s="258"/>
      <c r="J327" s="258"/>
      <c r="K327" s="258"/>
      <c r="L327" s="206">
        <v>0</v>
      </c>
      <c r="M327" s="206">
        <v>0</v>
      </c>
      <c r="N327" s="206">
        <v>0</v>
      </c>
      <c r="O327" s="206">
        <v>0</v>
      </c>
      <c r="P327" s="304"/>
    </row>
    <row r="328" spans="1:20" s="70" customFormat="1" ht="18.75" x14ac:dyDescent="0.25">
      <c r="A328" s="335"/>
      <c r="B328" s="235" t="s">
        <v>167</v>
      </c>
      <c r="C328" s="236" t="s">
        <v>91</v>
      </c>
      <c r="D328" s="236" t="s">
        <v>91</v>
      </c>
      <c r="E328" s="200"/>
      <c r="F328" s="243" t="s">
        <v>92</v>
      </c>
      <c r="G328" s="244" t="s">
        <v>99</v>
      </c>
      <c r="H328" s="245" t="s">
        <v>247</v>
      </c>
      <c r="I328" s="245"/>
      <c r="J328" s="245"/>
      <c r="K328" s="245"/>
      <c r="L328" s="199" t="s">
        <v>100</v>
      </c>
      <c r="M328" s="199" t="s">
        <v>159</v>
      </c>
      <c r="N328" s="199" t="s">
        <v>160</v>
      </c>
      <c r="O328" s="199" t="s">
        <v>161</v>
      </c>
      <c r="P328" s="246" t="s">
        <v>91</v>
      </c>
      <c r="Q328" s="73"/>
    </row>
    <row r="329" spans="1:20" s="70" customFormat="1" ht="37.5" x14ac:dyDescent="0.25">
      <c r="A329" s="335"/>
      <c r="B329" s="235"/>
      <c r="C329" s="236"/>
      <c r="D329" s="236"/>
      <c r="E329" s="200"/>
      <c r="F329" s="243"/>
      <c r="G329" s="244"/>
      <c r="H329" s="200" t="s">
        <v>243</v>
      </c>
      <c r="I329" s="200" t="s">
        <v>244</v>
      </c>
      <c r="J329" s="200" t="s">
        <v>245</v>
      </c>
      <c r="K329" s="200" t="s">
        <v>246</v>
      </c>
      <c r="L329" s="200"/>
      <c r="M329" s="200"/>
      <c r="N329" s="200"/>
      <c r="O329" s="200"/>
      <c r="P329" s="246"/>
      <c r="Q329" s="73"/>
    </row>
    <row r="330" spans="1:20" s="70" customFormat="1" ht="44.25" customHeight="1" x14ac:dyDescent="0.25">
      <c r="A330" s="335"/>
      <c r="B330" s="235"/>
      <c r="C330" s="236"/>
      <c r="D330" s="236"/>
      <c r="E330" s="200"/>
      <c r="F330" s="101">
        <f>G330</f>
        <v>31</v>
      </c>
      <c r="G330" s="94">
        <v>31</v>
      </c>
      <c r="H330" s="94">
        <v>31</v>
      </c>
      <c r="I330" s="94">
        <v>31</v>
      </c>
      <c r="J330" s="94">
        <v>31</v>
      </c>
      <c r="K330" s="94">
        <v>31</v>
      </c>
      <c r="L330" s="94">
        <v>31</v>
      </c>
      <c r="M330" s="94">
        <v>31</v>
      </c>
      <c r="N330" s="94">
        <v>31</v>
      </c>
      <c r="O330" s="94">
        <v>31</v>
      </c>
      <c r="P330" s="246"/>
      <c r="Q330" s="73"/>
    </row>
    <row r="331" spans="1:20" s="70" customFormat="1" ht="46.5" customHeight="1" x14ac:dyDescent="0.25">
      <c r="A331" s="335" t="s">
        <v>199</v>
      </c>
      <c r="B331" s="286" t="s">
        <v>137</v>
      </c>
      <c r="C331" s="316" t="s">
        <v>158</v>
      </c>
      <c r="D331" s="224" t="s">
        <v>37</v>
      </c>
      <c r="E331" s="206">
        <v>0</v>
      </c>
      <c r="F331" s="139">
        <f t="shared" ref="F331:F334" si="122">SUM(G331:O331)</f>
        <v>1318275</v>
      </c>
      <c r="G331" s="258">
        <v>263655</v>
      </c>
      <c r="H331" s="258"/>
      <c r="I331" s="258"/>
      <c r="J331" s="258"/>
      <c r="K331" s="258"/>
      <c r="L331" s="206">
        <v>263655</v>
      </c>
      <c r="M331" s="206">
        <v>263655</v>
      </c>
      <c r="N331" s="206">
        <v>263655</v>
      </c>
      <c r="O331" s="206">
        <v>263655</v>
      </c>
      <c r="P331" s="304" t="s">
        <v>144</v>
      </c>
    </row>
    <row r="332" spans="1:20" s="70" customFormat="1" ht="37.5" x14ac:dyDescent="0.25">
      <c r="A332" s="335"/>
      <c r="B332" s="286"/>
      <c r="C332" s="316"/>
      <c r="D332" s="224" t="s">
        <v>1</v>
      </c>
      <c r="E332" s="206">
        <v>0</v>
      </c>
      <c r="F332" s="139">
        <f t="shared" si="122"/>
        <v>0</v>
      </c>
      <c r="G332" s="258">
        <v>0</v>
      </c>
      <c r="H332" s="258"/>
      <c r="I332" s="258"/>
      <c r="J332" s="258"/>
      <c r="K332" s="258"/>
      <c r="L332" s="206">
        <v>0</v>
      </c>
      <c r="M332" s="206">
        <v>0</v>
      </c>
      <c r="N332" s="206">
        <v>0</v>
      </c>
      <c r="O332" s="206">
        <v>0</v>
      </c>
      <c r="P332" s="304"/>
    </row>
    <row r="333" spans="1:20" s="70" customFormat="1" ht="56.25" x14ac:dyDescent="0.25">
      <c r="A333" s="335"/>
      <c r="B333" s="286"/>
      <c r="C333" s="316"/>
      <c r="D333" s="224" t="s">
        <v>42</v>
      </c>
      <c r="E333" s="206">
        <v>0</v>
      </c>
      <c r="F333" s="139">
        <f t="shared" si="122"/>
        <v>0</v>
      </c>
      <c r="G333" s="258">
        <v>0</v>
      </c>
      <c r="H333" s="258"/>
      <c r="I333" s="258"/>
      <c r="J333" s="258"/>
      <c r="K333" s="258"/>
      <c r="L333" s="206">
        <v>0</v>
      </c>
      <c r="M333" s="206">
        <v>0</v>
      </c>
      <c r="N333" s="206">
        <v>0</v>
      </c>
      <c r="O333" s="206">
        <v>0</v>
      </c>
      <c r="P333" s="304"/>
    </row>
    <row r="334" spans="1:20" s="70" customFormat="1" ht="39.75" customHeight="1" x14ac:dyDescent="0.25">
      <c r="A334" s="335"/>
      <c r="B334" s="286"/>
      <c r="C334" s="316"/>
      <c r="D334" s="224" t="s">
        <v>74</v>
      </c>
      <c r="E334" s="206"/>
      <c r="F334" s="139">
        <f t="shared" si="122"/>
        <v>0</v>
      </c>
      <c r="G334" s="258">
        <v>0</v>
      </c>
      <c r="H334" s="258"/>
      <c r="I334" s="258"/>
      <c r="J334" s="258"/>
      <c r="K334" s="258"/>
      <c r="L334" s="206">
        <v>0</v>
      </c>
      <c r="M334" s="206">
        <v>0</v>
      </c>
      <c r="N334" s="206">
        <v>0</v>
      </c>
      <c r="O334" s="206">
        <v>0</v>
      </c>
      <c r="P334" s="304"/>
    </row>
    <row r="335" spans="1:20" s="70" customFormat="1" ht="18.75" x14ac:dyDescent="0.25">
      <c r="A335" s="335"/>
      <c r="B335" s="332" t="s">
        <v>148</v>
      </c>
      <c r="C335" s="236" t="s">
        <v>91</v>
      </c>
      <c r="D335" s="236" t="s">
        <v>91</v>
      </c>
      <c r="E335" s="200"/>
      <c r="F335" s="243" t="s">
        <v>92</v>
      </c>
      <c r="G335" s="244" t="s">
        <v>99</v>
      </c>
      <c r="H335" s="245" t="s">
        <v>247</v>
      </c>
      <c r="I335" s="245"/>
      <c r="J335" s="245"/>
      <c r="K335" s="245"/>
      <c r="L335" s="199" t="s">
        <v>100</v>
      </c>
      <c r="M335" s="199" t="s">
        <v>159</v>
      </c>
      <c r="N335" s="199" t="s">
        <v>160</v>
      </c>
      <c r="O335" s="199" t="s">
        <v>161</v>
      </c>
      <c r="P335" s="246" t="s">
        <v>91</v>
      </c>
      <c r="Q335" s="73"/>
    </row>
    <row r="336" spans="1:20" s="70" customFormat="1" ht="37.5" x14ac:dyDescent="0.25">
      <c r="A336" s="335"/>
      <c r="B336" s="332"/>
      <c r="C336" s="236"/>
      <c r="D336" s="236"/>
      <c r="E336" s="200"/>
      <c r="F336" s="243"/>
      <c r="G336" s="244"/>
      <c r="H336" s="200" t="s">
        <v>243</v>
      </c>
      <c r="I336" s="200" t="s">
        <v>244</v>
      </c>
      <c r="J336" s="200" t="s">
        <v>245</v>
      </c>
      <c r="K336" s="200" t="s">
        <v>246</v>
      </c>
      <c r="L336" s="200"/>
      <c r="M336" s="200"/>
      <c r="N336" s="200"/>
      <c r="O336" s="200"/>
      <c r="P336" s="246"/>
      <c r="Q336" s="73"/>
    </row>
    <row r="337" spans="1:21" s="70" customFormat="1" ht="37.9" customHeight="1" x14ac:dyDescent="0.25">
      <c r="A337" s="335"/>
      <c r="B337" s="332"/>
      <c r="C337" s="236"/>
      <c r="D337" s="236"/>
      <c r="E337" s="200"/>
      <c r="F337" s="101">
        <f>G337+L337+M337+N337+O337</f>
        <v>10980</v>
      </c>
      <c r="G337" s="94">
        <v>2196</v>
      </c>
      <c r="H337" s="94">
        <v>2196</v>
      </c>
      <c r="I337" s="94">
        <v>2196</v>
      </c>
      <c r="J337" s="94">
        <v>2196</v>
      </c>
      <c r="K337" s="94">
        <v>2196</v>
      </c>
      <c r="L337" s="94">
        <v>2196</v>
      </c>
      <c r="M337" s="94">
        <v>2196</v>
      </c>
      <c r="N337" s="94">
        <v>2196</v>
      </c>
      <c r="O337" s="94">
        <v>2196</v>
      </c>
      <c r="P337" s="246"/>
      <c r="Q337" s="73"/>
    </row>
    <row r="338" spans="1:21" s="70" customFormat="1" ht="48.75" customHeight="1" x14ac:dyDescent="0.25">
      <c r="A338" s="364" t="s">
        <v>200</v>
      </c>
      <c r="B338" s="333" t="s">
        <v>143</v>
      </c>
      <c r="C338" s="316" t="s">
        <v>158</v>
      </c>
      <c r="D338" s="224" t="s">
        <v>37</v>
      </c>
      <c r="E338" s="206">
        <v>0</v>
      </c>
      <c r="F338" s="139">
        <f t="shared" ref="F338:F341" si="123">SUM(G338:O338)</f>
        <v>15233.4</v>
      </c>
      <c r="G338" s="258">
        <v>3046.68</v>
      </c>
      <c r="H338" s="258"/>
      <c r="I338" s="258"/>
      <c r="J338" s="258"/>
      <c r="K338" s="258"/>
      <c r="L338" s="206">
        <v>3046.68</v>
      </c>
      <c r="M338" s="206">
        <v>3046.68</v>
      </c>
      <c r="N338" s="206">
        <v>3046.68</v>
      </c>
      <c r="O338" s="206">
        <v>3046.68</v>
      </c>
      <c r="P338" s="304" t="s">
        <v>144</v>
      </c>
    </row>
    <row r="339" spans="1:21" s="70" customFormat="1" ht="37.5" x14ac:dyDescent="0.25">
      <c r="A339" s="317"/>
      <c r="B339" s="333"/>
      <c r="C339" s="316"/>
      <c r="D339" s="224" t="s">
        <v>1</v>
      </c>
      <c r="E339" s="206">
        <v>0</v>
      </c>
      <c r="F339" s="139">
        <f t="shared" si="123"/>
        <v>0</v>
      </c>
      <c r="G339" s="258">
        <v>0</v>
      </c>
      <c r="H339" s="258"/>
      <c r="I339" s="258"/>
      <c r="J339" s="258"/>
      <c r="K339" s="258"/>
      <c r="L339" s="206">
        <v>0</v>
      </c>
      <c r="M339" s="206">
        <v>0</v>
      </c>
      <c r="N339" s="206">
        <v>0</v>
      </c>
      <c r="O339" s="206">
        <v>0</v>
      </c>
      <c r="P339" s="304"/>
    </row>
    <row r="340" spans="1:21" s="70" customFormat="1" ht="56.25" x14ac:dyDescent="0.25">
      <c r="A340" s="317"/>
      <c r="B340" s="333"/>
      <c r="C340" s="316"/>
      <c r="D340" s="224" t="s">
        <v>42</v>
      </c>
      <c r="E340" s="206">
        <v>0</v>
      </c>
      <c r="F340" s="139">
        <f t="shared" si="123"/>
        <v>0</v>
      </c>
      <c r="G340" s="258">
        <v>0</v>
      </c>
      <c r="H340" s="258"/>
      <c r="I340" s="258"/>
      <c r="J340" s="258"/>
      <c r="K340" s="258"/>
      <c r="L340" s="206">
        <v>0</v>
      </c>
      <c r="M340" s="206">
        <v>0</v>
      </c>
      <c r="N340" s="206">
        <v>0</v>
      </c>
      <c r="O340" s="206">
        <v>0</v>
      </c>
      <c r="P340" s="304"/>
    </row>
    <row r="341" spans="1:21" s="70" customFormat="1" ht="37.5" x14ac:dyDescent="0.25">
      <c r="A341" s="317"/>
      <c r="B341" s="333"/>
      <c r="C341" s="316"/>
      <c r="D341" s="224" t="s">
        <v>74</v>
      </c>
      <c r="E341" s="206"/>
      <c r="F341" s="139">
        <f t="shared" si="123"/>
        <v>0</v>
      </c>
      <c r="G341" s="258">
        <v>0</v>
      </c>
      <c r="H341" s="258"/>
      <c r="I341" s="258"/>
      <c r="J341" s="258"/>
      <c r="K341" s="258"/>
      <c r="L341" s="206">
        <v>0</v>
      </c>
      <c r="M341" s="206">
        <v>0</v>
      </c>
      <c r="N341" s="206">
        <v>0</v>
      </c>
      <c r="O341" s="206">
        <v>0</v>
      </c>
      <c r="P341" s="304"/>
    </row>
    <row r="342" spans="1:21" s="70" customFormat="1" ht="18.75" x14ac:dyDescent="0.25">
      <c r="A342" s="317"/>
      <c r="B342" s="332" t="s">
        <v>147</v>
      </c>
      <c r="C342" s="236" t="s">
        <v>91</v>
      </c>
      <c r="D342" s="236" t="s">
        <v>91</v>
      </c>
      <c r="E342" s="200"/>
      <c r="F342" s="243" t="s">
        <v>92</v>
      </c>
      <c r="G342" s="244" t="s">
        <v>99</v>
      </c>
      <c r="H342" s="245" t="s">
        <v>247</v>
      </c>
      <c r="I342" s="245"/>
      <c r="J342" s="245"/>
      <c r="K342" s="245"/>
      <c r="L342" s="199" t="s">
        <v>100</v>
      </c>
      <c r="M342" s="199" t="s">
        <v>159</v>
      </c>
      <c r="N342" s="199" t="s">
        <v>160</v>
      </c>
      <c r="O342" s="199" t="s">
        <v>161</v>
      </c>
      <c r="P342" s="246" t="s">
        <v>91</v>
      </c>
      <c r="Q342" s="73"/>
    </row>
    <row r="343" spans="1:21" s="70" customFormat="1" ht="37.5" x14ac:dyDescent="0.25">
      <c r="A343" s="317"/>
      <c r="B343" s="332"/>
      <c r="C343" s="236"/>
      <c r="D343" s="236"/>
      <c r="E343" s="200"/>
      <c r="F343" s="243"/>
      <c r="G343" s="244"/>
      <c r="H343" s="200" t="s">
        <v>243</v>
      </c>
      <c r="I343" s="200" t="s">
        <v>244</v>
      </c>
      <c r="J343" s="200" t="s">
        <v>245</v>
      </c>
      <c r="K343" s="200" t="s">
        <v>246</v>
      </c>
      <c r="L343" s="200"/>
      <c r="M343" s="200"/>
      <c r="N343" s="200"/>
      <c r="O343" s="200"/>
      <c r="P343" s="246"/>
      <c r="Q343" s="73"/>
    </row>
    <row r="344" spans="1:21" s="70" customFormat="1" ht="22.5" customHeight="1" x14ac:dyDescent="0.25">
      <c r="A344" s="318"/>
      <c r="B344" s="332"/>
      <c r="C344" s="236"/>
      <c r="D344" s="236"/>
      <c r="E344" s="200"/>
      <c r="F344" s="101">
        <f>G344</f>
        <v>39</v>
      </c>
      <c r="G344" s="94">
        <v>39</v>
      </c>
      <c r="H344" s="94">
        <v>39</v>
      </c>
      <c r="I344" s="94">
        <v>39</v>
      </c>
      <c r="J344" s="94">
        <v>39</v>
      </c>
      <c r="K344" s="94">
        <v>39</v>
      </c>
      <c r="L344" s="94">
        <v>39</v>
      </c>
      <c r="M344" s="94">
        <v>39</v>
      </c>
      <c r="N344" s="94">
        <v>39</v>
      </c>
      <c r="O344" s="94">
        <v>39</v>
      </c>
      <c r="P344" s="246"/>
      <c r="Q344" s="73"/>
    </row>
    <row r="345" spans="1:21" s="9" customFormat="1" ht="39" customHeight="1" x14ac:dyDescent="0.25">
      <c r="A345" s="328" t="s">
        <v>121</v>
      </c>
      <c r="B345" s="329"/>
      <c r="C345" s="329"/>
      <c r="D345" s="329"/>
      <c r="E345" s="162" t="e">
        <f>E346+E347+E348+E351+E352</f>
        <v>#REF!</v>
      </c>
      <c r="F345" s="102">
        <f>SUM(G345:O345)</f>
        <v>85407532.674620003</v>
      </c>
      <c r="G345" s="343">
        <f>G346+G347+G348+G350</f>
        <v>17316592.922970001</v>
      </c>
      <c r="H345" s="343"/>
      <c r="I345" s="343"/>
      <c r="J345" s="343"/>
      <c r="K345" s="343"/>
      <c r="L345" s="162">
        <f t="shared" ref="L345:O345" si="124">L346+L347+L348+L350</f>
        <v>17048262.909109998</v>
      </c>
      <c r="M345" s="162">
        <f t="shared" si="124"/>
        <v>17014225.611799996</v>
      </c>
      <c r="N345" s="162">
        <f t="shared" si="124"/>
        <v>17014225.615369998</v>
      </c>
      <c r="O345" s="162">
        <f t="shared" si="124"/>
        <v>17014225.615369998</v>
      </c>
      <c r="P345" s="163"/>
      <c r="T345" s="41"/>
      <c r="U345" s="41"/>
    </row>
    <row r="346" spans="1:21" ht="21" x14ac:dyDescent="0.35">
      <c r="A346" s="293" t="s">
        <v>37</v>
      </c>
      <c r="B346" s="293"/>
      <c r="C346" s="293"/>
      <c r="D346" s="293"/>
      <c r="E346" s="44" t="e">
        <f>#REF!</f>
        <v>#REF!</v>
      </c>
      <c r="F346" s="102">
        <f t="shared" ref="F346:F352" si="125">SUM(G346:O346)</f>
        <v>2359540.9598300001</v>
      </c>
      <c r="G346" s="273">
        <f>G17+G163+G222+G265+G277+G296+G320+G308+G241+G253+G210</f>
        <v>491726.83675000002</v>
      </c>
      <c r="H346" s="273"/>
      <c r="I346" s="273"/>
      <c r="J346" s="273"/>
      <c r="K346" s="273"/>
      <c r="L346" s="44">
        <f>L17+L163+L222+L265+L277+L296+L241+L308+L320+L253+L210</f>
        <v>479363.78720000002</v>
      </c>
      <c r="M346" s="44">
        <f t="shared" ref="M346:O348" si="126">M17+M163+M222+M265+M277+M296+M241+M308+M320</f>
        <v>462816.80936000001</v>
      </c>
      <c r="N346" s="44">
        <f t="shared" si="126"/>
        <v>462816.76325999998</v>
      </c>
      <c r="O346" s="44">
        <f t="shared" si="126"/>
        <v>462816.76325999998</v>
      </c>
      <c r="P346" s="44"/>
      <c r="Q346" s="122">
        <f>G19</f>
        <v>5757053.4406700004</v>
      </c>
      <c r="R346" s="122">
        <f>G165</f>
        <v>78591.788509999998</v>
      </c>
      <c r="T346" s="42"/>
      <c r="U346" s="42"/>
    </row>
    <row r="347" spans="1:21" ht="21" x14ac:dyDescent="0.35">
      <c r="A347" s="293" t="s">
        <v>1</v>
      </c>
      <c r="B347" s="293"/>
      <c r="C347" s="293"/>
      <c r="D347" s="293"/>
      <c r="E347" s="44" t="e">
        <f>E18+#REF!+E164+#REF!+#REF!</f>
        <v>#REF!</v>
      </c>
      <c r="F347" s="102">
        <f t="shared" si="125"/>
        <v>50681079.703500003</v>
      </c>
      <c r="G347" s="273">
        <f>G18+G164+G223+G266+G278+G297+G321+G309+G242+G254+G211</f>
        <v>10185012.936579999</v>
      </c>
      <c r="H347" s="273"/>
      <c r="I347" s="273"/>
      <c r="J347" s="273"/>
      <c r="K347" s="273"/>
      <c r="L347" s="44">
        <f>L18+L164+L223+L266+L278+L297+L242+L309+L321+L254+L211</f>
        <v>10134564.1228</v>
      </c>
      <c r="M347" s="44">
        <f t="shared" si="126"/>
        <v>10120500.850639999</v>
      </c>
      <c r="N347" s="44">
        <f t="shared" si="126"/>
        <v>10120500.896740001</v>
      </c>
      <c r="O347" s="44">
        <f t="shared" si="126"/>
        <v>10120500.896740001</v>
      </c>
      <c r="P347" s="44"/>
      <c r="Q347" s="122">
        <f>G224</f>
        <v>13833</v>
      </c>
      <c r="R347" s="122">
        <f>G310</f>
        <v>141.02909</v>
      </c>
      <c r="T347" s="42"/>
      <c r="U347" s="42"/>
    </row>
    <row r="348" spans="1:21" ht="21" x14ac:dyDescent="0.35">
      <c r="A348" s="293" t="s">
        <v>43</v>
      </c>
      <c r="B348" s="293"/>
      <c r="C348" s="293"/>
      <c r="D348" s="293"/>
      <c r="E348" s="44" t="e">
        <f>E19+E165+E224+#REF!+#REF!</f>
        <v>#REF!</v>
      </c>
      <c r="F348" s="102">
        <f t="shared" si="125"/>
        <v>28415742.554440003</v>
      </c>
      <c r="G348" s="273">
        <f>G19+G165+G224+G267+G279+G298+G322+G310+G243+G255+G212</f>
        <v>5849619.258270001</v>
      </c>
      <c r="H348" s="273"/>
      <c r="I348" s="273"/>
      <c r="J348" s="273"/>
      <c r="K348" s="273"/>
      <c r="L348" s="44">
        <f>L19+L165+L212+L224+L255+L267+L279+L298+L310+L322</f>
        <v>5644101.1077400008</v>
      </c>
      <c r="M348" s="44">
        <f t="shared" si="126"/>
        <v>5640674.0604300005</v>
      </c>
      <c r="N348" s="44">
        <f t="shared" si="126"/>
        <v>5640674.0640000002</v>
      </c>
      <c r="O348" s="44">
        <f t="shared" si="126"/>
        <v>5640674.0640000002</v>
      </c>
      <c r="P348" s="44"/>
      <c r="Q348" s="122">
        <f>G348</f>
        <v>5849619.258270001</v>
      </c>
      <c r="T348" s="42"/>
      <c r="U348" s="42"/>
    </row>
    <row r="349" spans="1:21" ht="18.75" x14ac:dyDescent="0.25">
      <c r="A349" s="296" t="s">
        <v>53</v>
      </c>
      <c r="B349" s="296"/>
      <c r="C349" s="296"/>
      <c r="D349" s="296"/>
      <c r="E349" s="74">
        <f>E85</f>
        <v>0</v>
      </c>
      <c r="F349" s="152">
        <f t="shared" si="125"/>
        <v>3302765</v>
      </c>
      <c r="G349" s="344">
        <f>G20</f>
        <v>660553</v>
      </c>
      <c r="H349" s="344"/>
      <c r="I349" s="344"/>
      <c r="J349" s="344"/>
      <c r="K349" s="344"/>
      <c r="L349" s="74">
        <f>L20</f>
        <v>660553</v>
      </c>
      <c r="M349" s="74">
        <f>M20</f>
        <v>660553</v>
      </c>
      <c r="N349" s="74">
        <f>N20</f>
        <v>660553</v>
      </c>
      <c r="O349" s="74">
        <f>O20</f>
        <v>660553</v>
      </c>
      <c r="P349" s="74"/>
      <c r="T349" s="42"/>
      <c r="U349" s="42"/>
    </row>
    <row r="350" spans="1:21" ht="18.75" x14ac:dyDescent="0.25">
      <c r="A350" s="297" t="s">
        <v>74</v>
      </c>
      <c r="B350" s="297"/>
      <c r="C350" s="297"/>
      <c r="D350" s="297"/>
      <c r="E350" s="40"/>
      <c r="F350" s="102">
        <f t="shared" si="125"/>
        <v>3951169.4568500007</v>
      </c>
      <c r="G350" s="345">
        <f>G21+G166+G225+G268+G280+G299+G311+G323+G256+G213</f>
        <v>790233.89137000008</v>
      </c>
      <c r="H350" s="345"/>
      <c r="I350" s="345"/>
      <c r="J350" s="345"/>
      <c r="K350" s="345"/>
      <c r="L350" s="40">
        <f>L21+L166+L225+L268+L280+L299+L311+L323</f>
        <v>790233.89137000008</v>
      </c>
      <c r="M350" s="40">
        <f>M21+M166+M225+M268+M280+M299+M311+M323</f>
        <v>790233.89137000008</v>
      </c>
      <c r="N350" s="40">
        <f>N21+N166+N225+N268+N280+N299+N311+N323</f>
        <v>790233.89137000008</v>
      </c>
      <c r="O350" s="40">
        <f>O21+O166+O225+O268+O280+O299+O311+O323</f>
        <v>790233.89137000008</v>
      </c>
      <c r="P350" s="40"/>
      <c r="T350" s="42"/>
      <c r="U350" s="42"/>
    </row>
    <row r="351" spans="1:21" ht="18.75" x14ac:dyDescent="0.25">
      <c r="A351" s="296" t="s">
        <v>75</v>
      </c>
      <c r="B351" s="296"/>
      <c r="C351" s="296"/>
      <c r="D351" s="296"/>
      <c r="E351" s="74">
        <f>E22</f>
        <v>262352.43170000002</v>
      </c>
      <c r="F351" s="152">
        <f t="shared" si="125"/>
        <v>3781993.6668500002</v>
      </c>
      <c r="G351" s="344">
        <f>G22</f>
        <v>756398.73337000003</v>
      </c>
      <c r="H351" s="344"/>
      <c r="I351" s="344"/>
      <c r="J351" s="344"/>
      <c r="K351" s="344"/>
      <c r="L351" s="74">
        <f t="shared" ref="L351:O352" si="127">L22</f>
        <v>756398.73337000003</v>
      </c>
      <c r="M351" s="74">
        <f t="shared" si="127"/>
        <v>756398.73337000003</v>
      </c>
      <c r="N351" s="74">
        <f t="shared" si="127"/>
        <v>756398.73337000003</v>
      </c>
      <c r="O351" s="74">
        <f t="shared" si="127"/>
        <v>756398.73337000003</v>
      </c>
      <c r="P351" s="74"/>
      <c r="T351" s="42"/>
      <c r="U351" s="42"/>
    </row>
    <row r="352" spans="1:21" ht="18.75" x14ac:dyDescent="0.25">
      <c r="A352" s="296" t="s">
        <v>76</v>
      </c>
      <c r="B352" s="296"/>
      <c r="C352" s="296"/>
      <c r="D352" s="296"/>
      <c r="E352" s="74">
        <f>E23</f>
        <v>8751.5480000000007</v>
      </c>
      <c r="F352" s="152">
        <f t="shared" si="125"/>
        <v>169175.78999999998</v>
      </c>
      <c r="G352" s="344">
        <f>G23</f>
        <v>33835.157999999996</v>
      </c>
      <c r="H352" s="344"/>
      <c r="I352" s="344"/>
      <c r="J352" s="344"/>
      <c r="K352" s="344"/>
      <c r="L352" s="74">
        <f t="shared" si="127"/>
        <v>33835.157999999996</v>
      </c>
      <c r="M352" s="74">
        <f t="shared" si="127"/>
        <v>33835.157999999996</v>
      </c>
      <c r="N352" s="74">
        <f t="shared" si="127"/>
        <v>33835.157999999996</v>
      </c>
      <c r="O352" s="74">
        <f t="shared" si="127"/>
        <v>33835.157999999996</v>
      </c>
      <c r="P352" s="74"/>
      <c r="T352" s="42"/>
      <c r="U352" s="42"/>
    </row>
    <row r="353" spans="1:21" ht="18.75" x14ac:dyDescent="0.3">
      <c r="A353" s="173"/>
      <c r="B353" s="173"/>
      <c r="C353" s="173"/>
      <c r="D353" s="173"/>
      <c r="E353" s="174"/>
      <c r="F353" s="175"/>
      <c r="G353" s="174"/>
      <c r="H353" s="174"/>
      <c r="I353" s="174"/>
      <c r="J353" s="174"/>
      <c r="K353" s="174"/>
      <c r="L353" s="176"/>
      <c r="M353" s="176"/>
      <c r="N353" s="176"/>
      <c r="O353" s="176"/>
      <c r="P353" s="177"/>
      <c r="T353" s="42"/>
      <c r="U353" s="42"/>
    </row>
    <row r="354" spans="1:21" ht="18.75" x14ac:dyDescent="0.3">
      <c r="B354" s="294" t="s">
        <v>19</v>
      </c>
      <c r="C354" s="295"/>
      <c r="D354" s="295"/>
      <c r="E354" s="66" t="e">
        <f>#REF!</f>
        <v>#REF!</v>
      </c>
      <c r="F354" s="103">
        <f>SUM(G354:M354)</f>
        <v>0</v>
      </c>
      <c r="G354" s="340">
        <v>0</v>
      </c>
      <c r="H354" s="341"/>
      <c r="I354" s="341"/>
      <c r="J354" s="341"/>
      <c r="K354" s="342"/>
      <c r="L354" s="66">
        <v>0</v>
      </c>
      <c r="M354" s="66">
        <v>0</v>
      </c>
      <c r="N354" s="66">
        <v>0</v>
      </c>
      <c r="O354" s="66">
        <v>0</v>
      </c>
      <c r="P354" s="67"/>
      <c r="T354" s="42"/>
      <c r="U354" s="42"/>
    </row>
    <row r="355" spans="1:21" ht="18.75" x14ac:dyDescent="0.3">
      <c r="B355" s="294" t="s">
        <v>21</v>
      </c>
      <c r="C355" s="295"/>
      <c r="D355" s="295"/>
      <c r="E355" s="66" t="e">
        <f>#REF!</f>
        <v>#REF!</v>
      </c>
      <c r="F355" s="103">
        <f>SUM(G355:M355)</f>
        <v>425618.27789999999</v>
      </c>
      <c r="G355" s="340">
        <v>95163.797900000005</v>
      </c>
      <c r="H355" s="341"/>
      <c r="I355" s="341"/>
      <c r="J355" s="341"/>
      <c r="K355" s="342"/>
      <c r="L355" s="66">
        <v>165227.24</v>
      </c>
      <c r="M355" s="66">
        <v>165227.24</v>
      </c>
      <c r="N355" s="66">
        <v>165227.24</v>
      </c>
      <c r="O355" s="66">
        <v>165227.24</v>
      </c>
      <c r="T355" s="42"/>
      <c r="U355" s="42"/>
    </row>
    <row r="356" spans="1:21" ht="18.75" x14ac:dyDescent="0.3">
      <c r="B356" s="291" t="s">
        <v>20</v>
      </c>
      <c r="C356" s="292"/>
      <c r="D356" s="292"/>
      <c r="E356" s="68" t="e">
        <f>SUM(E354:E355)</f>
        <v>#REF!</v>
      </c>
      <c r="F356" s="103">
        <f t="shared" ref="F356:M356" si="128">SUM(F354:F355)</f>
        <v>425618.27789999999</v>
      </c>
      <c r="G356" s="337">
        <f t="shared" ref="G356" si="129">SUM(G354:G355)</f>
        <v>95163.797900000005</v>
      </c>
      <c r="H356" s="338"/>
      <c r="I356" s="338"/>
      <c r="J356" s="338"/>
      <c r="K356" s="339"/>
      <c r="L356" s="68">
        <f t="shared" si="128"/>
        <v>165227.24</v>
      </c>
      <c r="M356" s="68">
        <f t="shared" si="128"/>
        <v>165227.24</v>
      </c>
      <c r="N356" s="68">
        <f t="shared" ref="N356:O356" si="130">SUM(N354:N355)</f>
        <v>165227.24</v>
      </c>
      <c r="O356" s="68">
        <f t="shared" si="130"/>
        <v>165227.24</v>
      </c>
      <c r="T356" s="42"/>
      <c r="U356" s="42"/>
    </row>
    <row r="357" spans="1:21" ht="18.75" x14ac:dyDescent="0.3">
      <c r="B357" s="294" t="s">
        <v>55</v>
      </c>
      <c r="C357" s="295"/>
      <c r="D357" s="295"/>
      <c r="E357" s="66">
        <v>0</v>
      </c>
      <c r="F357" s="103">
        <f t="shared" ref="F357:F366" si="131">SUM(G357:M357)</f>
        <v>0</v>
      </c>
      <c r="G357" s="340">
        <v>0</v>
      </c>
      <c r="H357" s="341"/>
      <c r="I357" s="341"/>
      <c r="J357" s="341"/>
      <c r="K357" s="342"/>
      <c r="L357" s="66">
        <v>0</v>
      </c>
      <c r="M357" s="66">
        <v>0</v>
      </c>
      <c r="N357" s="66">
        <v>0</v>
      </c>
      <c r="O357" s="66">
        <v>0</v>
      </c>
      <c r="P357" s="69"/>
      <c r="T357" s="42"/>
      <c r="U357" s="42"/>
    </row>
    <row r="358" spans="1:21" ht="18.75" x14ac:dyDescent="0.3">
      <c r="B358" s="294" t="s">
        <v>56</v>
      </c>
      <c r="C358" s="295"/>
      <c r="D358" s="295"/>
      <c r="E358" s="66">
        <v>0</v>
      </c>
      <c r="F358" s="103">
        <f t="shared" si="131"/>
        <v>20700</v>
      </c>
      <c r="G358" s="340">
        <v>6900</v>
      </c>
      <c r="H358" s="341"/>
      <c r="I358" s="341"/>
      <c r="J358" s="341"/>
      <c r="K358" s="342"/>
      <c r="L358" s="66">
        <v>6900</v>
      </c>
      <c r="M358" s="66">
        <v>6900</v>
      </c>
      <c r="N358" s="66">
        <v>6900</v>
      </c>
      <c r="O358" s="66">
        <v>6900</v>
      </c>
      <c r="P358" s="69"/>
      <c r="T358" s="42"/>
      <c r="U358" s="42"/>
    </row>
    <row r="359" spans="1:21" ht="18.75" x14ac:dyDescent="0.3">
      <c r="B359" s="291" t="s">
        <v>57</v>
      </c>
      <c r="C359" s="292"/>
      <c r="D359" s="292"/>
      <c r="E359" s="68">
        <f>SUM(E357:E358)</f>
        <v>0</v>
      </c>
      <c r="F359" s="103">
        <f t="shared" si="131"/>
        <v>20700</v>
      </c>
      <c r="G359" s="337">
        <f>SUM(G357:G358)</f>
        <v>6900</v>
      </c>
      <c r="H359" s="338"/>
      <c r="I359" s="338"/>
      <c r="J359" s="338"/>
      <c r="K359" s="339"/>
      <c r="L359" s="68">
        <f>SUM(L357:L358)</f>
        <v>6900</v>
      </c>
      <c r="M359" s="68">
        <f>SUM(M357:M358)</f>
        <v>6900</v>
      </c>
      <c r="N359" s="68">
        <f t="shared" ref="N359:O359" si="132">SUM(N357:N358)</f>
        <v>6900</v>
      </c>
      <c r="O359" s="68">
        <f t="shared" si="132"/>
        <v>6900</v>
      </c>
      <c r="P359" s="69"/>
      <c r="T359" s="42"/>
      <c r="U359" s="42"/>
    </row>
    <row r="360" spans="1:21" ht="18.75" x14ac:dyDescent="0.3">
      <c r="B360" s="294" t="s">
        <v>40</v>
      </c>
      <c r="C360" s="295"/>
      <c r="D360" s="295"/>
      <c r="E360" s="66" t="e">
        <f>E346</f>
        <v>#REF!</v>
      </c>
      <c r="F360" s="103">
        <f t="shared" si="131"/>
        <v>1433907.43331</v>
      </c>
      <c r="G360" s="340">
        <f>G346</f>
        <v>491726.83675000002</v>
      </c>
      <c r="H360" s="341"/>
      <c r="I360" s="341"/>
      <c r="J360" s="341"/>
      <c r="K360" s="342"/>
      <c r="L360" s="66">
        <f>L346</f>
        <v>479363.78720000002</v>
      </c>
      <c r="M360" s="66">
        <f>M346</f>
        <v>462816.80936000001</v>
      </c>
      <c r="N360" s="66">
        <f t="shared" ref="N360:O360" si="133">N346</f>
        <v>462816.76325999998</v>
      </c>
      <c r="O360" s="66">
        <f t="shared" si="133"/>
        <v>462816.76325999998</v>
      </c>
      <c r="T360" s="42"/>
      <c r="U360" s="42"/>
    </row>
    <row r="361" spans="1:21" ht="18.75" x14ac:dyDescent="0.3">
      <c r="B361" s="294" t="s">
        <v>23</v>
      </c>
      <c r="C361" s="295"/>
      <c r="D361" s="295"/>
      <c r="E361" s="66" t="e">
        <f>E347-E354-E358</f>
        <v>#REF!</v>
      </c>
      <c r="F361" s="103">
        <f t="shared" si="131"/>
        <v>30419377.910019998</v>
      </c>
      <c r="G361" s="340">
        <f>G347-G354-G358</f>
        <v>10178112.936579999</v>
      </c>
      <c r="H361" s="341"/>
      <c r="I361" s="341"/>
      <c r="J361" s="341"/>
      <c r="K361" s="342"/>
      <c r="L361" s="66">
        <f>L347-L354-L358</f>
        <v>10127664.1228</v>
      </c>
      <c r="M361" s="66">
        <f>M347-M354-M358</f>
        <v>10113600.850639999</v>
      </c>
      <c r="N361" s="66">
        <f t="shared" ref="N361:O361" si="134">N347-N354-N358</f>
        <v>10113600.896740001</v>
      </c>
      <c r="O361" s="66">
        <f t="shared" si="134"/>
        <v>10113600.896740001</v>
      </c>
      <c r="T361" s="42"/>
      <c r="U361" s="42"/>
    </row>
    <row r="362" spans="1:21" ht="18.75" x14ac:dyDescent="0.3">
      <c r="B362" s="294" t="s">
        <v>22</v>
      </c>
      <c r="C362" s="295"/>
      <c r="D362" s="295"/>
      <c r="E362" s="66" t="e">
        <f>E348-E355-E357</f>
        <v>#REF!</v>
      </c>
      <c r="F362" s="103">
        <f t="shared" si="131"/>
        <v>16708776.148540001</v>
      </c>
      <c r="G362" s="340">
        <f>G348-G355-G357</f>
        <v>5754455.4603700014</v>
      </c>
      <c r="H362" s="341"/>
      <c r="I362" s="341"/>
      <c r="J362" s="341"/>
      <c r="K362" s="342"/>
      <c r="L362" s="66">
        <f>L348-L355-L357</f>
        <v>5478873.8677400006</v>
      </c>
      <c r="M362" s="66">
        <f>M348-M355-M357</f>
        <v>5475446.8204300003</v>
      </c>
      <c r="N362" s="66">
        <f t="shared" ref="N362:O362" si="135">N348-N355-N357</f>
        <v>5475446.824</v>
      </c>
      <c r="O362" s="66">
        <f t="shared" si="135"/>
        <v>5475446.824</v>
      </c>
      <c r="T362" s="42"/>
      <c r="U362" s="42"/>
    </row>
    <row r="363" spans="1:21" ht="18.75" x14ac:dyDescent="0.3">
      <c r="B363" s="294" t="s">
        <v>74</v>
      </c>
      <c r="C363" s="295"/>
      <c r="D363" s="298"/>
      <c r="E363" s="66"/>
      <c r="F363" s="103">
        <f t="shared" si="131"/>
        <v>2370701.67411</v>
      </c>
      <c r="G363" s="340">
        <f>G364+G365</f>
        <v>790233.89137000008</v>
      </c>
      <c r="H363" s="341"/>
      <c r="I363" s="341"/>
      <c r="J363" s="341"/>
      <c r="K363" s="342"/>
      <c r="L363" s="66">
        <f t="shared" ref="L363:M363" si="136">L364+L365</f>
        <v>790233.89137000008</v>
      </c>
      <c r="M363" s="66">
        <f t="shared" si="136"/>
        <v>790233.89137000008</v>
      </c>
      <c r="N363" s="66">
        <f t="shared" ref="N363:O363" si="137">N364+N365</f>
        <v>790233.89137000008</v>
      </c>
      <c r="O363" s="66">
        <f t="shared" si="137"/>
        <v>790233.89137000008</v>
      </c>
      <c r="T363" s="42"/>
      <c r="U363" s="42"/>
    </row>
    <row r="364" spans="1:21" ht="18.75" x14ac:dyDescent="0.3">
      <c r="B364" s="294" t="s">
        <v>75</v>
      </c>
      <c r="C364" s="295"/>
      <c r="D364" s="295"/>
      <c r="E364" s="66">
        <f>E351</f>
        <v>262352.43170000002</v>
      </c>
      <c r="F364" s="103">
        <f t="shared" si="131"/>
        <v>2269196.2001100001</v>
      </c>
      <c r="G364" s="340">
        <f>G351</f>
        <v>756398.73337000003</v>
      </c>
      <c r="H364" s="341"/>
      <c r="I364" s="341"/>
      <c r="J364" s="341"/>
      <c r="K364" s="342"/>
      <c r="L364" s="66">
        <f t="shared" ref="L364:M365" si="138">L351</f>
        <v>756398.73337000003</v>
      </c>
      <c r="M364" s="66">
        <f t="shared" si="138"/>
        <v>756398.73337000003</v>
      </c>
      <c r="N364" s="66">
        <f t="shared" ref="N364:O364" si="139">N351</f>
        <v>756398.73337000003</v>
      </c>
      <c r="O364" s="66">
        <f t="shared" si="139"/>
        <v>756398.73337000003</v>
      </c>
      <c r="T364" s="42"/>
      <c r="U364" s="42"/>
    </row>
    <row r="365" spans="1:21" ht="18.75" x14ac:dyDescent="0.3">
      <c r="B365" s="294" t="s">
        <v>76</v>
      </c>
      <c r="C365" s="295"/>
      <c r="D365" s="295"/>
      <c r="E365" s="66">
        <f>E352</f>
        <v>8751.5480000000007</v>
      </c>
      <c r="F365" s="103">
        <f t="shared" si="131"/>
        <v>101505.47399999999</v>
      </c>
      <c r="G365" s="340">
        <f>G352</f>
        <v>33835.157999999996</v>
      </c>
      <c r="H365" s="341"/>
      <c r="I365" s="341"/>
      <c r="J365" s="341"/>
      <c r="K365" s="342"/>
      <c r="L365" s="66">
        <f t="shared" si="138"/>
        <v>33835.157999999996</v>
      </c>
      <c r="M365" s="66">
        <f t="shared" si="138"/>
        <v>33835.157999999996</v>
      </c>
      <c r="N365" s="66">
        <f t="shared" ref="N365:O365" si="140">N352</f>
        <v>33835.157999999996</v>
      </c>
      <c r="O365" s="66">
        <f t="shared" si="140"/>
        <v>33835.157999999996</v>
      </c>
      <c r="T365" s="42"/>
      <c r="U365" s="42"/>
    </row>
    <row r="366" spans="1:21" ht="18.75" x14ac:dyDescent="0.3">
      <c r="B366" s="291" t="s">
        <v>24</v>
      </c>
      <c r="C366" s="292"/>
      <c r="D366" s="292"/>
      <c r="E366" s="68" t="e">
        <f t="shared" ref="E366" si="141">SUM(E360:E365)</f>
        <v>#REF!</v>
      </c>
      <c r="F366" s="103">
        <f t="shared" si="131"/>
        <v>50932763.165979996</v>
      </c>
      <c r="G366" s="337">
        <f>G360+G361+G362+G363</f>
        <v>17214529.125069998</v>
      </c>
      <c r="H366" s="338"/>
      <c r="I366" s="338"/>
      <c r="J366" s="338"/>
      <c r="K366" s="339"/>
      <c r="L366" s="68">
        <f t="shared" ref="L366:M366" si="142">L360+L361+L362+L363</f>
        <v>16876135.66911</v>
      </c>
      <c r="M366" s="68">
        <f t="shared" si="142"/>
        <v>16842098.371799998</v>
      </c>
      <c r="N366" s="68">
        <f t="shared" ref="N366:O366" si="143">N360+N361+N362+N363</f>
        <v>16842098.37537</v>
      </c>
      <c r="O366" s="68">
        <f t="shared" si="143"/>
        <v>16842098.37537</v>
      </c>
      <c r="T366" s="42"/>
      <c r="U366" s="42"/>
    </row>
    <row r="367" spans="1:21" x14ac:dyDescent="0.3">
      <c r="F367" s="104"/>
    </row>
    <row r="368" spans="1:21" x14ac:dyDescent="0.3">
      <c r="F368" s="105"/>
      <c r="G368" s="67"/>
      <c r="H368" s="67"/>
      <c r="I368" s="67"/>
      <c r="J368" s="67"/>
      <c r="K368" s="67"/>
      <c r="L368" s="67"/>
      <c r="M368" s="67"/>
      <c r="N368" s="67"/>
      <c r="O368" s="67"/>
    </row>
    <row r="369" spans="7:15" x14ac:dyDescent="0.3">
      <c r="L369" s="72"/>
      <c r="M369" s="72"/>
      <c r="N369" s="72"/>
      <c r="O369" s="72"/>
    </row>
    <row r="370" spans="7:15" x14ac:dyDescent="0.3">
      <c r="G370" s="67"/>
      <c r="H370" s="67"/>
      <c r="I370" s="67"/>
      <c r="J370" s="67"/>
      <c r="K370" s="67"/>
    </row>
    <row r="372" spans="7:15" x14ac:dyDescent="0.3">
      <c r="L372" s="71"/>
    </row>
  </sheetData>
  <mergeCells count="742">
    <mergeCell ref="P195:P198"/>
    <mergeCell ref="G196:K196"/>
    <mergeCell ref="G197:K197"/>
    <mergeCell ref="G198:K198"/>
    <mergeCell ref="B199:B201"/>
    <mergeCell ref="C199:C201"/>
    <mergeCell ref="D199:D201"/>
    <mergeCell ref="F199:F200"/>
    <mergeCell ref="G199:G200"/>
    <mergeCell ref="H199:K199"/>
    <mergeCell ref="P199:P201"/>
    <mergeCell ref="P155:P158"/>
    <mergeCell ref="G156:K156"/>
    <mergeCell ref="G157:K157"/>
    <mergeCell ref="G158:K158"/>
    <mergeCell ref="B159:B161"/>
    <mergeCell ref="C159:C161"/>
    <mergeCell ref="D159:D161"/>
    <mergeCell ref="F159:F160"/>
    <mergeCell ref="G159:G160"/>
    <mergeCell ref="H159:K159"/>
    <mergeCell ref="P159:P161"/>
    <mergeCell ref="A106:A112"/>
    <mergeCell ref="A214:A220"/>
    <mergeCell ref="A252:A256"/>
    <mergeCell ref="A155:A161"/>
    <mergeCell ref="A195:A201"/>
    <mergeCell ref="A295:A299"/>
    <mergeCell ref="A31:A37"/>
    <mergeCell ref="A75:A78"/>
    <mergeCell ref="A79:A81"/>
    <mergeCell ref="A82:A91"/>
    <mergeCell ref="A127:A130"/>
    <mergeCell ref="A131:A133"/>
    <mergeCell ref="A134:A140"/>
    <mergeCell ref="A192:A194"/>
    <mergeCell ref="A188:A191"/>
    <mergeCell ref="A257:A260"/>
    <mergeCell ref="A261:A263"/>
    <mergeCell ref="B82:B86"/>
    <mergeCell ref="B87:B88"/>
    <mergeCell ref="C82:C86"/>
    <mergeCell ref="C87:C88"/>
    <mergeCell ref="A92:A98"/>
    <mergeCell ref="A338:A344"/>
    <mergeCell ref="A66:A74"/>
    <mergeCell ref="A307:A311"/>
    <mergeCell ref="A312:A318"/>
    <mergeCell ref="A99:A105"/>
    <mergeCell ref="A167:A173"/>
    <mergeCell ref="A264:A268"/>
    <mergeCell ref="A226:A232"/>
    <mergeCell ref="A276:A280"/>
    <mergeCell ref="A245:A251"/>
    <mergeCell ref="A269:A275"/>
    <mergeCell ref="A240:A244"/>
    <mergeCell ref="A141:A147"/>
    <mergeCell ref="A209:A213"/>
    <mergeCell ref="A174:A180"/>
    <mergeCell ref="A202:A208"/>
    <mergeCell ref="A233:A236"/>
    <mergeCell ref="A237:A239"/>
    <mergeCell ref="A300:A303"/>
    <mergeCell ref="G309:K309"/>
    <mergeCell ref="C307:C311"/>
    <mergeCell ref="C312:C315"/>
    <mergeCell ref="G312:K312"/>
    <mergeCell ref="H304:K304"/>
    <mergeCell ref="G296:K296"/>
    <mergeCell ref="G285:G286"/>
    <mergeCell ref="G290:K290"/>
    <mergeCell ref="G291:K291"/>
    <mergeCell ref="G297:K297"/>
    <mergeCell ref="H292:K292"/>
    <mergeCell ref="G303:K303"/>
    <mergeCell ref="G300:K300"/>
    <mergeCell ref="G302:K302"/>
    <mergeCell ref="G298:K298"/>
    <mergeCell ref="P335:P337"/>
    <mergeCell ref="B328:B330"/>
    <mergeCell ref="C328:C330"/>
    <mergeCell ref="D328:D330"/>
    <mergeCell ref="F328:F329"/>
    <mergeCell ref="P328:P330"/>
    <mergeCell ref="P331:P334"/>
    <mergeCell ref="G332:K332"/>
    <mergeCell ref="G333:K333"/>
    <mergeCell ref="G334:K334"/>
    <mergeCell ref="G331:K331"/>
    <mergeCell ref="B335:B337"/>
    <mergeCell ref="C335:C337"/>
    <mergeCell ref="D335:D337"/>
    <mergeCell ref="F335:F336"/>
    <mergeCell ref="G335:G336"/>
    <mergeCell ref="H335:K335"/>
    <mergeCell ref="P316:P318"/>
    <mergeCell ref="P285:P287"/>
    <mergeCell ref="P288:P291"/>
    <mergeCell ref="G281:K281"/>
    <mergeCell ref="G273:G274"/>
    <mergeCell ref="G272:K272"/>
    <mergeCell ref="P312:P315"/>
    <mergeCell ref="G313:K313"/>
    <mergeCell ref="G314:K314"/>
    <mergeCell ref="G310:K310"/>
    <mergeCell ref="G311:K311"/>
    <mergeCell ref="G315:K315"/>
    <mergeCell ref="P281:P284"/>
    <mergeCell ref="P304:P306"/>
    <mergeCell ref="P300:P303"/>
    <mergeCell ref="G283:K283"/>
    <mergeCell ref="G282:K282"/>
    <mergeCell ref="P292:P294"/>
    <mergeCell ref="P295:P299"/>
    <mergeCell ref="P276:P280"/>
    <mergeCell ref="H285:K285"/>
    <mergeCell ref="G288:K288"/>
    <mergeCell ref="G284:K284"/>
    <mergeCell ref="G301:K301"/>
    <mergeCell ref="P273:P275"/>
    <mergeCell ref="P269:P272"/>
    <mergeCell ref="H230:K230"/>
    <mergeCell ref="G228:K228"/>
    <mergeCell ref="G227:K227"/>
    <mergeCell ref="G226:K226"/>
    <mergeCell ref="P240:P244"/>
    <mergeCell ref="P249:P251"/>
    <mergeCell ref="P237:P239"/>
    <mergeCell ref="P230:P232"/>
    <mergeCell ref="P264:P268"/>
    <mergeCell ref="H273:K273"/>
    <mergeCell ref="G266:K266"/>
    <mergeCell ref="G265:K265"/>
    <mergeCell ref="G268:K268"/>
    <mergeCell ref="G248:K248"/>
    <mergeCell ref="G260:K260"/>
    <mergeCell ref="G252:K252"/>
    <mergeCell ref="P252:P256"/>
    <mergeCell ref="G253:K253"/>
    <mergeCell ref="G254:K254"/>
    <mergeCell ref="G255:K255"/>
    <mergeCell ref="G256:K256"/>
    <mergeCell ref="G257:K257"/>
    <mergeCell ref="P181:P184"/>
    <mergeCell ref="G183:K183"/>
    <mergeCell ref="G107:K107"/>
    <mergeCell ref="P178:P180"/>
    <mergeCell ref="P185:P187"/>
    <mergeCell ref="G184:K184"/>
    <mergeCell ref="G171:G172"/>
    <mergeCell ref="P338:P341"/>
    <mergeCell ref="G339:K339"/>
    <mergeCell ref="G340:K340"/>
    <mergeCell ref="G341:K341"/>
    <mergeCell ref="G224:K224"/>
    <mergeCell ref="P221:P225"/>
    <mergeCell ref="G222:K222"/>
    <mergeCell ref="P245:P248"/>
    <mergeCell ref="G244:K244"/>
    <mergeCell ref="P324:P327"/>
    <mergeCell ref="G325:K325"/>
    <mergeCell ref="G326:K326"/>
    <mergeCell ref="G327:K327"/>
    <mergeCell ref="P307:P311"/>
    <mergeCell ref="P319:P323"/>
    <mergeCell ref="G320:K320"/>
    <mergeCell ref="G323:K323"/>
    <mergeCell ref="P167:P170"/>
    <mergeCell ref="P171:P173"/>
    <mergeCell ref="P117:P119"/>
    <mergeCell ref="P162:P166"/>
    <mergeCell ref="H178:K178"/>
    <mergeCell ref="G120:K120"/>
    <mergeCell ref="G117:G118"/>
    <mergeCell ref="G122:K122"/>
    <mergeCell ref="G123:K123"/>
    <mergeCell ref="G127:K127"/>
    <mergeCell ref="P127:P130"/>
    <mergeCell ref="G128:K128"/>
    <mergeCell ref="G129:K129"/>
    <mergeCell ref="G130:K130"/>
    <mergeCell ref="G141:K141"/>
    <mergeCell ref="P141:P144"/>
    <mergeCell ref="G142:K142"/>
    <mergeCell ref="P131:P133"/>
    <mergeCell ref="P134:P137"/>
    <mergeCell ref="P174:P177"/>
    <mergeCell ref="P120:P123"/>
    <mergeCell ref="P124:P126"/>
    <mergeCell ref="P138:P140"/>
    <mergeCell ref="G175:K175"/>
    <mergeCell ref="G357:K357"/>
    <mergeCell ref="G356:K356"/>
    <mergeCell ref="P202:P205"/>
    <mergeCell ref="G205:K205"/>
    <mergeCell ref="G190:K190"/>
    <mergeCell ref="G189:K189"/>
    <mergeCell ref="G188:K188"/>
    <mergeCell ref="P192:P194"/>
    <mergeCell ref="G191:K191"/>
    <mergeCell ref="H192:K192"/>
    <mergeCell ref="G212:K212"/>
    <mergeCell ref="G202:K202"/>
    <mergeCell ref="G209:K209"/>
    <mergeCell ref="G210:K210"/>
    <mergeCell ref="G204:K204"/>
    <mergeCell ref="P206:P208"/>
    <mergeCell ref="P188:P191"/>
    <mergeCell ref="P342:P344"/>
    <mergeCell ref="G338:K338"/>
    <mergeCell ref="P226:P229"/>
    <mergeCell ref="G229:K229"/>
    <mergeCell ref="G240:K240"/>
    <mergeCell ref="G233:K233"/>
    <mergeCell ref="P233:P236"/>
    <mergeCell ref="F342:F343"/>
    <mergeCell ref="G342:G343"/>
    <mergeCell ref="H342:K342"/>
    <mergeCell ref="G321:K321"/>
    <mergeCell ref="G322:K322"/>
    <mergeCell ref="G366:K366"/>
    <mergeCell ref="G365:K365"/>
    <mergeCell ref="G364:K364"/>
    <mergeCell ref="G363:K363"/>
    <mergeCell ref="G362:K362"/>
    <mergeCell ref="G361:K361"/>
    <mergeCell ref="G360:K360"/>
    <mergeCell ref="G359:K359"/>
    <mergeCell ref="G345:K345"/>
    <mergeCell ref="G346:K346"/>
    <mergeCell ref="G347:K347"/>
    <mergeCell ref="G348:K348"/>
    <mergeCell ref="G349:K349"/>
    <mergeCell ref="G350:K350"/>
    <mergeCell ref="G351:K351"/>
    <mergeCell ref="G352:K352"/>
    <mergeCell ref="G358:K358"/>
    <mergeCell ref="G355:K355"/>
    <mergeCell ref="G354:K354"/>
    <mergeCell ref="G319:K319"/>
    <mergeCell ref="G324:K324"/>
    <mergeCell ref="G328:G329"/>
    <mergeCell ref="H328:K328"/>
    <mergeCell ref="B324:B327"/>
    <mergeCell ref="C324:C327"/>
    <mergeCell ref="A324:A330"/>
    <mergeCell ref="A331:A337"/>
    <mergeCell ref="B331:B334"/>
    <mergeCell ref="C331:C334"/>
    <mergeCell ref="A345:D345"/>
    <mergeCell ref="A346:D346"/>
    <mergeCell ref="A319:A323"/>
    <mergeCell ref="B319:B323"/>
    <mergeCell ref="C319:C323"/>
    <mergeCell ref="B342:B344"/>
    <mergeCell ref="C342:C344"/>
    <mergeCell ref="D342:D344"/>
    <mergeCell ref="B338:B341"/>
    <mergeCell ref="C338:C341"/>
    <mergeCell ref="B307:B311"/>
    <mergeCell ref="G307:K307"/>
    <mergeCell ref="F316:F317"/>
    <mergeCell ref="G316:G317"/>
    <mergeCell ref="H316:K316"/>
    <mergeCell ref="F292:F293"/>
    <mergeCell ref="C288:C291"/>
    <mergeCell ref="C295:C299"/>
    <mergeCell ref="B288:B291"/>
    <mergeCell ref="C292:C294"/>
    <mergeCell ref="B300:B303"/>
    <mergeCell ref="B304:B306"/>
    <mergeCell ref="G299:K299"/>
    <mergeCell ref="G295:K295"/>
    <mergeCell ref="G292:G293"/>
    <mergeCell ref="G289:K289"/>
    <mergeCell ref="G304:G305"/>
    <mergeCell ref="B295:B299"/>
    <mergeCell ref="B292:B294"/>
    <mergeCell ref="B312:B315"/>
    <mergeCell ref="D316:D318"/>
    <mergeCell ref="C316:C318"/>
    <mergeCell ref="B316:B318"/>
    <mergeCell ref="G308:K308"/>
    <mergeCell ref="C300:C303"/>
    <mergeCell ref="D304:D306"/>
    <mergeCell ref="C304:C306"/>
    <mergeCell ref="F285:F286"/>
    <mergeCell ref="F304:F305"/>
    <mergeCell ref="D285:D287"/>
    <mergeCell ref="D292:D294"/>
    <mergeCell ref="A281:A287"/>
    <mergeCell ref="C285:C287"/>
    <mergeCell ref="A304:A306"/>
    <mergeCell ref="A292:A294"/>
    <mergeCell ref="A288:A291"/>
    <mergeCell ref="B285:B287"/>
    <mergeCell ref="D11:D13"/>
    <mergeCell ref="A16:A23"/>
    <mergeCell ref="B16:B23"/>
    <mergeCell ref="C16:C23"/>
    <mergeCell ref="E6:K6"/>
    <mergeCell ref="P11:P13"/>
    <mergeCell ref="B11:B13"/>
    <mergeCell ref="L6:P6"/>
    <mergeCell ref="G18:K18"/>
    <mergeCell ref="E11:E13"/>
    <mergeCell ref="P16:P23"/>
    <mergeCell ref="G13:K13"/>
    <mergeCell ref="G21:K21"/>
    <mergeCell ref="G17:K17"/>
    <mergeCell ref="G16:K16"/>
    <mergeCell ref="G14:K14"/>
    <mergeCell ref="G23:K23"/>
    <mergeCell ref="G22:K22"/>
    <mergeCell ref="A15:P15"/>
    <mergeCell ref="C11:C13"/>
    <mergeCell ref="G20:K20"/>
    <mergeCell ref="G19:K19"/>
    <mergeCell ref="A11:A13"/>
    <mergeCell ref="F11:F13"/>
    <mergeCell ref="P24:P27"/>
    <mergeCell ref="G25:K25"/>
    <mergeCell ref="P42:P44"/>
    <mergeCell ref="G52:K52"/>
    <mergeCell ref="G38:K38"/>
    <mergeCell ref="G39:K39"/>
    <mergeCell ref="H42:K42"/>
    <mergeCell ref="P31:P34"/>
    <mergeCell ref="G24:K24"/>
    <mergeCell ref="G27:K27"/>
    <mergeCell ref="P28:P30"/>
    <mergeCell ref="P35:P37"/>
    <mergeCell ref="G28:G29"/>
    <mergeCell ref="H28:K28"/>
    <mergeCell ref="G26:K26"/>
    <mergeCell ref="G34:K34"/>
    <mergeCell ref="G31:K31"/>
    <mergeCell ref="G35:G36"/>
    <mergeCell ref="H35:K35"/>
    <mergeCell ref="P38:P41"/>
    <mergeCell ref="G40:K40"/>
    <mergeCell ref="P52:P55"/>
    <mergeCell ref="P56:P58"/>
    <mergeCell ref="G41:K41"/>
    <mergeCell ref="G70:K70"/>
    <mergeCell ref="G62:K62"/>
    <mergeCell ref="G56:G57"/>
    <mergeCell ref="H56:K56"/>
    <mergeCell ref="G59:K59"/>
    <mergeCell ref="G63:G64"/>
    <mergeCell ref="G66:K66"/>
    <mergeCell ref="H63:K63"/>
    <mergeCell ref="G45:K45"/>
    <mergeCell ref="P45:P48"/>
    <mergeCell ref="G46:K46"/>
    <mergeCell ref="G47:K47"/>
    <mergeCell ref="G55:K55"/>
    <mergeCell ref="G54:K54"/>
    <mergeCell ref="G42:G43"/>
    <mergeCell ref="P59:P62"/>
    <mergeCell ref="P66:P71"/>
    <mergeCell ref="P75:P78"/>
    <mergeCell ref="P72:P74"/>
    <mergeCell ref="P63:P65"/>
    <mergeCell ref="G68:K68"/>
    <mergeCell ref="P89:P91"/>
    <mergeCell ref="P92:P95"/>
    <mergeCell ref="H89:K89"/>
    <mergeCell ref="H72:K72"/>
    <mergeCell ref="P79:P81"/>
    <mergeCell ref="P82:P88"/>
    <mergeCell ref="G92:K92"/>
    <mergeCell ref="G87:K87"/>
    <mergeCell ref="G88:K88"/>
    <mergeCell ref="G76:K76"/>
    <mergeCell ref="G75:K75"/>
    <mergeCell ref="G83:K83"/>
    <mergeCell ref="G67:K67"/>
    <mergeCell ref="G72:G73"/>
    <mergeCell ref="P103:P105"/>
    <mergeCell ref="G113:K113"/>
    <mergeCell ref="P113:P116"/>
    <mergeCell ref="G114:K114"/>
    <mergeCell ref="G115:K115"/>
    <mergeCell ref="P110:P112"/>
    <mergeCell ref="P106:P109"/>
    <mergeCell ref="G84:K84"/>
    <mergeCell ref="G79:G80"/>
    <mergeCell ref="P99:P102"/>
    <mergeCell ref="G102:K102"/>
    <mergeCell ref="P96:P98"/>
    <mergeCell ref="H79:K79"/>
    <mergeCell ref="G86:K86"/>
    <mergeCell ref="G96:G97"/>
    <mergeCell ref="H96:K96"/>
    <mergeCell ref="G95:K95"/>
    <mergeCell ref="G93:K93"/>
    <mergeCell ref="G89:G90"/>
    <mergeCell ref="G116:K116"/>
    <mergeCell ref="G106:K106"/>
    <mergeCell ref="G82:K82"/>
    <mergeCell ref="G94:K94"/>
    <mergeCell ref="D96:D98"/>
    <mergeCell ref="C92:C95"/>
    <mergeCell ref="D79:D81"/>
    <mergeCell ref="C72:C74"/>
    <mergeCell ref="C24:C27"/>
    <mergeCell ref="B24:B27"/>
    <mergeCell ref="D28:D30"/>
    <mergeCell ref="B66:B71"/>
    <mergeCell ref="B89:B91"/>
    <mergeCell ref="B28:B30"/>
    <mergeCell ref="C28:C30"/>
    <mergeCell ref="C42:C44"/>
    <mergeCell ref="B72:B74"/>
    <mergeCell ref="D72:D74"/>
    <mergeCell ref="B59:B62"/>
    <mergeCell ref="D35:D37"/>
    <mergeCell ref="C56:C58"/>
    <mergeCell ref="B63:B65"/>
    <mergeCell ref="C89:C91"/>
    <mergeCell ref="D89:D91"/>
    <mergeCell ref="C66:C71"/>
    <mergeCell ref="D42:D44"/>
    <mergeCell ref="D56:D58"/>
    <mergeCell ref="C45:C48"/>
    <mergeCell ref="C38:C41"/>
    <mergeCell ref="C31:C34"/>
    <mergeCell ref="C35:C37"/>
    <mergeCell ref="A52:A58"/>
    <mergeCell ref="B38:B41"/>
    <mergeCell ref="B42:B44"/>
    <mergeCell ref="C59:C62"/>
    <mergeCell ref="B79:B81"/>
    <mergeCell ref="C79:C81"/>
    <mergeCell ref="B56:B58"/>
    <mergeCell ref="B35:B37"/>
    <mergeCell ref="B31:B34"/>
    <mergeCell ref="B75:B78"/>
    <mergeCell ref="B52:B55"/>
    <mergeCell ref="A59:A65"/>
    <mergeCell ref="C52:C55"/>
    <mergeCell ref="C75:C78"/>
    <mergeCell ref="C63:C65"/>
    <mergeCell ref="B49:B51"/>
    <mergeCell ref="C49:C51"/>
    <mergeCell ref="A38:A44"/>
    <mergeCell ref="B366:D366"/>
    <mergeCell ref="A348:D348"/>
    <mergeCell ref="A347:D347"/>
    <mergeCell ref="B364:D364"/>
    <mergeCell ref="B365:D365"/>
    <mergeCell ref="B355:D355"/>
    <mergeCell ref="B354:D354"/>
    <mergeCell ref="B356:D356"/>
    <mergeCell ref="A352:D352"/>
    <mergeCell ref="A351:D351"/>
    <mergeCell ref="B362:D362"/>
    <mergeCell ref="B361:D361"/>
    <mergeCell ref="B357:D357"/>
    <mergeCell ref="B358:D358"/>
    <mergeCell ref="B359:D359"/>
    <mergeCell ref="A349:D349"/>
    <mergeCell ref="A350:D350"/>
    <mergeCell ref="B363:D363"/>
    <mergeCell ref="B360:D360"/>
    <mergeCell ref="B281:B284"/>
    <mergeCell ref="C276:C280"/>
    <mergeCell ref="C273:C275"/>
    <mergeCell ref="B273:B275"/>
    <mergeCell ref="B276:B280"/>
    <mergeCell ref="G278:K278"/>
    <mergeCell ref="G279:K279"/>
    <mergeCell ref="G271:K271"/>
    <mergeCell ref="C269:C272"/>
    <mergeCell ref="C281:C284"/>
    <mergeCell ref="G269:K269"/>
    <mergeCell ref="G270:K270"/>
    <mergeCell ref="D206:D208"/>
    <mergeCell ref="C249:C251"/>
    <mergeCell ref="D249:D251"/>
    <mergeCell ref="F273:F274"/>
    <mergeCell ref="G267:K267"/>
    <mergeCell ref="G280:K280"/>
    <mergeCell ref="G276:K276"/>
    <mergeCell ref="G277:K277"/>
    <mergeCell ref="B269:B272"/>
    <mergeCell ref="B264:B268"/>
    <mergeCell ref="D273:D275"/>
    <mergeCell ref="G264:K264"/>
    <mergeCell ref="G259:K259"/>
    <mergeCell ref="D103:D105"/>
    <mergeCell ref="B155:B158"/>
    <mergeCell ref="C155:C158"/>
    <mergeCell ref="B131:B133"/>
    <mergeCell ref="C131:C133"/>
    <mergeCell ref="C141:C144"/>
    <mergeCell ref="D192:D194"/>
    <mergeCell ref="C264:C268"/>
    <mergeCell ref="C188:C191"/>
    <mergeCell ref="C226:C229"/>
    <mergeCell ref="B188:B191"/>
    <mergeCell ref="B202:B205"/>
    <mergeCell ref="C202:C205"/>
    <mergeCell ref="B226:B229"/>
    <mergeCell ref="B230:B232"/>
    <mergeCell ref="B233:B236"/>
    <mergeCell ref="B214:B217"/>
    <mergeCell ref="C214:C217"/>
    <mergeCell ref="B252:B256"/>
    <mergeCell ref="C252:C256"/>
    <mergeCell ref="B257:B260"/>
    <mergeCell ref="C257:C260"/>
    <mergeCell ref="C240:C244"/>
    <mergeCell ref="C230:C232"/>
    <mergeCell ref="B106:B109"/>
    <mergeCell ref="C181:C184"/>
    <mergeCell ref="C106:C109"/>
    <mergeCell ref="C99:C102"/>
    <mergeCell ref="B103:B105"/>
    <mergeCell ref="B113:B116"/>
    <mergeCell ref="C167:C170"/>
    <mergeCell ref="C178:C180"/>
    <mergeCell ref="C113:C116"/>
    <mergeCell ref="B117:B119"/>
    <mergeCell ref="C117:C119"/>
    <mergeCell ref="B162:B166"/>
    <mergeCell ref="B167:B170"/>
    <mergeCell ref="B181:B184"/>
    <mergeCell ref="C162:C166"/>
    <mergeCell ref="B178:B180"/>
    <mergeCell ref="B134:B137"/>
    <mergeCell ref="B110:B112"/>
    <mergeCell ref="C110:C112"/>
    <mergeCell ref="B96:B98"/>
    <mergeCell ref="B92:B95"/>
    <mergeCell ref="C103:C105"/>
    <mergeCell ref="C96:C98"/>
    <mergeCell ref="B99:B102"/>
    <mergeCell ref="G170:K170"/>
    <mergeCell ref="G168:K168"/>
    <mergeCell ref="G138:G139"/>
    <mergeCell ref="H138:K138"/>
    <mergeCell ref="D145:D147"/>
    <mergeCell ref="F145:F146"/>
    <mergeCell ref="G145:G146"/>
    <mergeCell ref="H145:K145"/>
    <mergeCell ref="G166:K166"/>
    <mergeCell ref="G155:K155"/>
    <mergeCell ref="G136:K136"/>
    <mergeCell ref="G137:K137"/>
    <mergeCell ref="G108:K108"/>
    <mergeCell ref="F96:F97"/>
    <mergeCell ref="H131:K131"/>
    <mergeCell ref="G134:K134"/>
    <mergeCell ref="D110:D112"/>
    <mergeCell ref="G176:K176"/>
    <mergeCell ref="B206:B208"/>
    <mergeCell ref="B120:B123"/>
    <mergeCell ref="C120:C123"/>
    <mergeCell ref="B124:B126"/>
    <mergeCell ref="C124:C126"/>
    <mergeCell ref="C174:C177"/>
    <mergeCell ref="C171:C173"/>
    <mergeCell ref="D185:D187"/>
    <mergeCell ref="D178:D180"/>
    <mergeCell ref="D124:D126"/>
    <mergeCell ref="C185:C187"/>
    <mergeCell ref="C192:C194"/>
    <mergeCell ref="B192:B194"/>
    <mergeCell ref="B185:B187"/>
    <mergeCell ref="D171:D173"/>
    <mergeCell ref="B127:B130"/>
    <mergeCell ref="C127:C130"/>
    <mergeCell ref="D138:D140"/>
    <mergeCell ref="F138:F139"/>
    <mergeCell ref="D131:D133"/>
    <mergeCell ref="B141:B144"/>
    <mergeCell ref="C145:C147"/>
    <mergeCell ref="B171:B173"/>
    <mergeCell ref="F192:F193"/>
    <mergeCell ref="H237:K237"/>
    <mergeCell ref="G234:K234"/>
    <mergeCell ref="G177:K177"/>
    <mergeCell ref="F237:F238"/>
    <mergeCell ref="G237:G238"/>
    <mergeCell ref="G206:G207"/>
    <mergeCell ref="H206:K206"/>
    <mergeCell ref="G192:G193"/>
    <mergeCell ref="G211:K211"/>
    <mergeCell ref="G181:K181"/>
    <mergeCell ref="F185:F186"/>
    <mergeCell ref="G185:G186"/>
    <mergeCell ref="H185:K185"/>
    <mergeCell ref="G223:K223"/>
    <mergeCell ref="G178:G179"/>
    <mergeCell ref="G214:K214"/>
    <mergeCell ref="G195:K195"/>
    <mergeCell ref="G203:K203"/>
    <mergeCell ref="G243:K243"/>
    <mergeCell ref="G235:K235"/>
    <mergeCell ref="G247:K247"/>
    <mergeCell ref="G246:K246"/>
    <mergeCell ref="F110:F111"/>
    <mergeCell ref="G110:G111"/>
    <mergeCell ref="H110:K110"/>
    <mergeCell ref="G182:K182"/>
    <mergeCell ref="G164:K164"/>
    <mergeCell ref="G169:K169"/>
    <mergeCell ref="H171:K171"/>
    <mergeCell ref="F117:F118"/>
    <mergeCell ref="G245:K245"/>
    <mergeCell ref="F171:F172"/>
    <mergeCell ref="F178:F179"/>
    <mergeCell ref="F206:F207"/>
    <mergeCell ref="F230:F231"/>
    <mergeCell ref="G165:K165"/>
    <mergeCell ref="G225:K225"/>
    <mergeCell ref="G241:K241"/>
    <mergeCell ref="G236:K236"/>
    <mergeCell ref="H117:K117"/>
    <mergeCell ref="F131:F132"/>
    <mergeCell ref="G131:G132"/>
    <mergeCell ref="G135:K135"/>
    <mergeCell ref="G11:O12"/>
    <mergeCell ref="G48:K48"/>
    <mergeCell ref="G78:K78"/>
    <mergeCell ref="G77:K77"/>
    <mergeCell ref="F42:F43"/>
    <mergeCell ref="G53:K53"/>
    <mergeCell ref="F56:F57"/>
    <mergeCell ref="G32:K32"/>
    <mergeCell ref="G71:K71"/>
    <mergeCell ref="G33:K33"/>
    <mergeCell ref="F28:F29"/>
    <mergeCell ref="F79:F80"/>
    <mergeCell ref="F63:F64"/>
    <mergeCell ref="F72:F73"/>
    <mergeCell ref="G60:K60"/>
    <mergeCell ref="G61:K61"/>
    <mergeCell ref="F35:F36"/>
    <mergeCell ref="B9:O9"/>
    <mergeCell ref="C206:C208"/>
    <mergeCell ref="C221:C225"/>
    <mergeCell ref="B221:B225"/>
    <mergeCell ref="A113:A119"/>
    <mergeCell ref="A181:A187"/>
    <mergeCell ref="A24:A30"/>
    <mergeCell ref="A221:A225"/>
    <mergeCell ref="A162:A166"/>
    <mergeCell ref="A120:A126"/>
    <mergeCell ref="G163:K163"/>
    <mergeCell ref="F103:F104"/>
    <mergeCell ref="D117:D119"/>
    <mergeCell ref="G85:K85"/>
    <mergeCell ref="G162:K162"/>
    <mergeCell ref="G69:K69"/>
    <mergeCell ref="D63:D65"/>
    <mergeCell ref="F124:F125"/>
    <mergeCell ref="G124:G125"/>
    <mergeCell ref="G167:K167"/>
    <mergeCell ref="G174:K174"/>
    <mergeCell ref="A45:A51"/>
    <mergeCell ref="B45:B48"/>
    <mergeCell ref="A148:A154"/>
    <mergeCell ref="P148:P151"/>
    <mergeCell ref="G149:K149"/>
    <mergeCell ref="G150:K150"/>
    <mergeCell ref="G151:K151"/>
    <mergeCell ref="B152:B154"/>
    <mergeCell ref="C152:C154"/>
    <mergeCell ref="D152:D154"/>
    <mergeCell ref="F152:F153"/>
    <mergeCell ref="G152:G153"/>
    <mergeCell ref="H152:K152"/>
    <mergeCell ref="P152:P154"/>
    <mergeCell ref="D49:D51"/>
    <mergeCell ref="F49:F50"/>
    <mergeCell ref="G49:G50"/>
    <mergeCell ref="H49:K49"/>
    <mergeCell ref="P49:P51"/>
    <mergeCell ref="B209:B213"/>
    <mergeCell ref="C209:C213"/>
    <mergeCell ref="P209:P213"/>
    <mergeCell ref="G213:K213"/>
    <mergeCell ref="P145:P147"/>
    <mergeCell ref="G143:K143"/>
    <mergeCell ref="G144:K144"/>
    <mergeCell ref="H124:K124"/>
    <mergeCell ref="F89:F90"/>
    <mergeCell ref="G103:G104"/>
    <mergeCell ref="H103:K103"/>
    <mergeCell ref="G109:K109"/>
    <mergeCell ref="G100:K100"/>
    <mergeCell ref="G101:K101"/>
    <mergeCell ref="G99:K99"/>
    <mergeCell ref="G121:K121"/>
    <mergeCell ref="B148:B151"/>
    <mergeCell ref="C148:C151"/>
    <mergeCell ref="G148:K148"/>
    <mergeCell ref="D261:D263"/>
    <mergeCell ref="F261:F262"/>
    <mergeCell ref="G261:G262"/>
    <mergeCell ref="H261:K261"/>
    <mergeCell ref="P261:P263"/>
    <mergeCell ref="P214:P217"/>
    <mergeCell ref="G215:K215"/>
    <mergeCell ref="G216:K216"/>
    <mergeCell ref="G217:K217"/>
    <mergeCell ref="D218:D220"/>
    <mergeCell ref="F218:F219"/>
    <mergeCell ref="G218:G219"/>
    <mergeCell ref="H218:K218"/>
    <mergeCell ref="P218:P220"/>
    <mergeCell ref="G242:K242"/>
    <mergeCell ref="G230:G231"/>
    <mergeCell ref="G221:K221"/>
    <mergeCell ref="D230:D232"/>
    <mergeCell ref="F249:F250"/>
    <mergeCell ref="G249:G250"/>
    <mergeCell ref="H249:K249"/>
    <mergeCell ref="D237:D239"/>
    <mergeCell ref="P257:P260"/>
    <mergeCell ref="G258:K258"/>
    <mergeCell ref="B261:B263"/>
    <mergeCell ref="C261:C263"/>
    <mergeCell ref="B218:B220"/>
    <mergeCell ref="C218:C220"/>
    <mergeCell ref="B237:B239"/>
    <mergeCell ref="B245:B248"/>
    <mergeCell ref="B249:B251"/>
    <mergeCell ref="C134:C137"/>
    <mergeCell ref="B138:B140"/>
    <mergeCell ref="C138:C140"/>
    <mergeCell ref="B174:B177"/>
    <mergeCell ref="B240:B244"/>
    <mergeCell ref="B195:B198"/>
    <mergeCell ref="C195:C198"/>
    <mergeCell ref="B145:B147"/>
    <mergeCell ref="C233:C236"/>
    <mergeCell ref="C245:C248"/>
    <mergeCell ref="C237:C239"/>
  </mergeCells>
  <phoneticPr fontId="29" type="noConversion"/>
  <pageMargins left="0.39370078740157483" right="0.19685039370078741" top="0.31496062992125984" bottom="0.19685039370078741" header="0.19685039370078741" footer="0"/>
  <pageSetup paperSize="9" scale="45" fitToHeight="0" orientation="landscape" useFirstPageNumber="1" r:id="rId1"/>
  <headerFooter differentFirst="1" alignWithMargins="0">
    <oddHeader>&amp;C&amp;P</oddHeader>
  </headerFooter>
  <rowBreaks count="9" manualBreakCount="9">
    <brk id="30" max="15" man="1"/>
    <brk id="51" max="15" man="1"/>
    <brk id="78" max="15" man="1"/>
    <brk id="130" max="15" man="1"/>
    <brk id="191" max="15" man="1"/>
    <brk id="220" max="15" man="1"/>
    <brk id="260" max="15" man="1"/>
    <brk id="291" max="15" man="1"/>
    <brk id="31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  <pageSetUpPr fitToPage="1"/>
  </sheetPr>
  <dimension ref="A1:AE130"/>
  <sheetViews>
    <sheetView view="pageBreakPreview" topLeftCell="F1" zoomScale="70" zoomScaleNormal="60" zoomScaleSheetLayoutView="70" workbookViewId="0">
      <pane ySplit="4" topLeftCell="A32" activePane="bottomLeft" state="frozen"/>
      <selection pane="bottomLeft" activeCell="N56" sqref="N56"/>
    </sheetView>
  </sheetViews>
  <sheetFormatPr defaultColWidth="9.140625" defaultRowHeight="15" x14ac:dyDescent="0.25"/>
  <cols>
    <col min="1" max="1" width="8.28515625" style="1" customWidth="1"/>
    <col min="2" max="2" width="71.5703125" style="1" customWidth="1"/>
    <col min="3" max="3" width="18.42578125" style="14" customWidth="1"/>
    <col min="4" max="4" width="31.140625" style="1" customWidth="1"/>
    <col min="5" max="5" width="20.7109375" style="1" hidden="1" customWidth="1"/>
    <col min="6" max="6" width="21.7109375" style="110" customWidth="1"/>
    <col min="7" max="7" width="8.42578125" style="1" customWidth="1"/>
    <col min="8" max="8" width="10.42578125" style="1" customWidth="1"/>
    <col min="9" max="9" width="13.28515625" style="1" customWidth="1"/>
    <col min="10" max="11" width="10.42578125" style="1" customWidth="1"/>
    <col min="12" max="15" width="19.140625" style="1" customWidth="1"/>
    <col min="16" max="16" width="25.85546875" style="1" customWidth="1"/>
    <col min="17" max="17" width="25.42578125" style="90" customWidth="1"/>
    <col min="18" max="19" width="23.140625" style="90" customWidth="1"/>
    <col min="20" max="20" width="20" style="1" customWidth="1"/>
    <col min="21" max="21" width="23.42578125" style="9" customWidth="1"/>
    <col min="22" max="22" width="9.140625" style="9" customWidth="1"/>
    <col min="23" max="23" width="12.42578125" style="9" customWidth="1"/>
    <col min="24" max="31" width="9.140625" style="9"/>
    <col min="32" max="16384" width="9.140625" style="1"/>
  </cols>
  <sheetData>
    <row r="1" spans="1:19" ht="15.75" customHeight="1" x14ac:dyDescent="0.25">
      <c r="A1" s="385" t="s">
        <v>0</v>
      </c>
      <c r="B1" s="387" t="s">
        <v>107</v>
      </c>
      <c r="C1" s="387" t="s">
        <v>47</v>
      </c>
      <c r="D1" s="387" t="s">
        <v>6</v>
      </c>
      <c r="E1" s="387" t="s">
        <v>41</v>
      </c>
      <c r="F1" s="389" t="s">
        <v>7</v>
      </c>
      <c r="G1" s="378" t="s">
        <v>15</v>
      </c>
      <c r="H1" s="379"/>
      <c r="I1" s="379"/>
      <c r="J1" s="379"/>
      <c r="K1" s="379"/>
      <c r="L1" s="379"/>
      <c r="M1" s="379"/>
      <c r="N1" s="379"/>
      <c r="O1" s="380"/>
      <c r="P1" s="309" t="s">
        <v>140</v>
      </c>
      <c r="Q1" s="29"/>
      <c r="R1" s="29"/>
      <c r="S1" s="29"/>
    </row>
    <row r="2" spans="1:19" ht="20.100000000000001" customHeight="1" x14ac:dyDescent="0.25">
      <c r="A2" s="386"/>
      <c r="B2" s="387"/>
      <c r="C2" s="387"/>
      <c r="D2" s="388"/>
      <c r="E2" s="387"/>
      <c r="F2" s="389"/>
      <c r="G2" s="381"/>
      <c r="H2" s="382"/>
      <c r="I2" s="382"/>
      <c r="J2" s="382"/>
      <c r="K2" s="382"/>
      <c r="L2" s="382"/>
      <c r="M2" s="382"/>
      <c r="N2" s="382"/>
      <c r="O2" s="383"/>
      <c r="P2" s="309"/>
      <c r="Q2" s="29"/>
      <c r="R2" s="29"/>
      <c r="S2" s="29"/>
    </row>
    <row r="3" spans="1:19" ht="39" customHeight="1" x14ac:dyDescent="0.25">
      <c r="A3" s="386"/>
      <c r="B3" s="387"/>
      <c r="C3" s="388"/>
      <c r="D3" s="388"/>
      <c r="E3" s="387"/>
      <c r="F3" s="389"/>
      <c r="G3" s="312" t="s">
        <v>71</v>
      </c>
      <c r="H3" s="312"/>
      <c r="I3" s="312"/>
      <c r="J3" s="312"/>
      <c r="K3" s="312"/>
      <c r="L3" s="222" t="s">
        <v>72</v>
      </c>
      <c r="M3" s="222" t="s">
        <v>155</v>
      </c>
      <c r="N3" s="222" t="s">
        <v>156</v>
      </c>
      <c r="O3" s="222" t="s">
        <v>157</v>
      </c>
      <c r="P3" s="309"/>
      <c r="Q3" s="29"/>
      <c r="R3" s="29"/>
      <c r="S3" s="29"/>
    </row>
    <row r="4" spans="1:19" ht="21" customHeight="1" x14ac:dyDescent="0.25">
      <c r="A4" s="212">
        <v>1</v>
      </c>
      <c r="B4" s="212">
        <v>2</v>
      </c>
      <c r="C4" s="212" t="s">
        <v>8</v>
      </c>
      <c r="D4" s="212" t="s">
        <v>36</v>
      </c>
      <c r="E4" s="212" t="s">
        <v>9</v>
      </c>
      <c r="F4" s="99" t="s">
        <v>9</v>
      </c>
      <c r="G4" s="274" t="s">
        <v>34</v>
      </c>
      <c r="H4" s="274"/>
      <c r="I4" s="274"/>
      <c r="J4" s="274"/>
      <c r="K4" s="274"/>
      <c r="L4" s="212" t="s">
        <v>10</v>
      </c>
      <c r="M4" s="212" t="s">
        <v>35</v>
      </c>
      <c r="N4" s="212" t="s">
        <v>11</v>
      </c>
      <c r="O4" s="212" t="s">
        <v>12</v>
      </c>
      <c r="P4" s="212" t="s">
        <v>14</v>
      </c>
      <c r="Q4" s="28"/>
      <c r="R4" s="28"/>
      <c r="S4" s="28"/>
    </row>
    <row r="5" spans="1:19" ht="33" customHeight="1" x14ac:dyDescent="0.25">
      <c r="A5" s="390" t="s">
        <v>111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29"/>
      <c r="R5" s="29"/>
      <c r="S5" s="29"/>
    </row>
    <row r="6" spans="1:19" s="9" customFormat="1" ht="18.75" customHeight="1" x14ac:dyDescent="0.25">
      <c r="A6" s="266" t="s">
        <v>13</v>
      </c>
      <c r="B6" s="287" t="s">
        <v>85</v>
      </c>
      <c r="C6" s="287" t="s">
        <v>158</v>
      </c>
      <c r="D6" s="217" t="s">
        <v>2</v>
      </c>
      <c r="E6" s="209">
        <f>E9</f>
        <v>1000</v>
      </c>
      <c r="F6" s="100">
        <f>SUM(G6:O6)</f>
        <v>5000</v>
      </c>
      <c r="G6" s="271">
        <f>G9</f>
        <v>1000</v>
      </c>
      <c r="H6" s="271"/>
      <c r="I6" s="271"/>
      <c r="J6" s="271"/>
      <c r="K6" s="271"/>
      <c r="L6" s="209">
        <f>L9</f>
        <v>1000</v>
      </c>
      <c r="M6" s="209">
        <f>M9</f>
        <v>1000</v>
      </c>
      <c r="N6" s="209">
        <f>N9</f>
        <v>1000</v>
      </c>
      <c r="O6" s="209">
        <f>O9</f>
        <v>1000</v>
      </c>
      <c r="P6" s="311"/>
      <c r="Q6" s="75"/>
      <c r="R6" s="75"/>
      <c r="S6" s="75"/>
    </row>
    <row r="7" spans="1:19" s="9" customFormat="1" ht="38.25" customHeight="1" x14ac:dyDescent="0.25">
      <c r="A7" s="266"/>
      <c r="B7" s="287"/>
      <c r="C7" s="287"/>
      <c r="D7" s="217" t="s">
        <v>37</v>
      </c>
      <c r="E7" s="209"/>
      <c r="F7" s="100">
        <f t="shared" ref="F7:F14" si="0">SUM(G7:O7)</f>
        <v>0</v>
      </c>
      <c r="G7" s="284">
        <f>G11</f>
        <v>0</v>
      </c>
      <c r="H7" s="284"/>
      <c r="I7" s="284"/>
      <c r="J7" s="284"/>
      <c r="K7" s="284"/>
      <c r="L7" s="215">
        <f t="shared" ref="L7:M7" si="1">L11</f>
        <v>0</v>
      </c>
      <c r="M7" s="215">
        <f t="shared" si="1"/>
        <v>0</v>
      </c>
      <c r="N7" s="215">
        <f t="shared" ref="N7:O7" si="2">N11</f>
        <v>0</v>
      </c>
      <c r="O7" s="215">
        <f t="shared" si="2"/>
        <v>0</v>
      </c>
      <c r="P7" s="311"/>
      <c r="Q7" s="75"/>
      <c r="R7" s="75"/>
      <c r="S7" s="75"/>
    </row>
    <row r="8" spans="1:19" s="9" customFormat="1" ht="37.5" x14ac:dyDescent="0.25">
      <c r="A8" s="266"/>
      <c r="B8" s="287"/>
      <c r="C8" s="287"/>
      <c r="D8" s="217" t="s">
        <v>1</v>
      </c>
      <c r="E8" s="209"/>
      <c r="F8" s="100">
        <f t="shared" si="0"/>
        <v>0</v>
      </c>
      <c r="G8" s="284">
        <f>G12</f>
        <v>0</v>
      </c>
      <c r="H8" s="284"/>
      <c r="I8" s="284"/>
      <c r="J8" s="284"/>
      <c r="K8" s="284"/>
      <c r="L8" s="215">
        <f t="shared" ref="L8:M8" si="3">L12</f>
        <v>0</v>
      </c>
      <c r="M8" s="215">
        <f t="shared" si="3"/>
        <v>0</v>
      </c>
      <c r="N8" s="215">
        <f t="shared" ref="N8:O8" si="4">N12</f>
        <v>0</v>
      </c>
      <c r="O8" s="215">
        <f t="shared" si="4"/>
        <v>0</v>
      </c>
      <c r="P8" s="311"/>
      <c r="Q8" s="75"/>
      <c r="R8" s="75"/>
      <c r="S8" s="75"/>
    </row>
    <row r="9" spans="1:19" s="9" customFormat="1" ht="58.5" customHeight="1" x14ac:dyDescent="0.25">
      <c r="A9" s="266"/>
      <c r="B9" s="287"/>
      <c r="C9" s="287"/>
      <c r="D9" s="217" t="s">
        <v>43</v>
      </c>
      <c r="E9" s="215">
        <f>E13</f>
        <v>1000</v>
      </c>
      <c r="F9" s="100">
        <f t="shared" si="0"/>
        <v>5000</v>
      </c>
      <c r="G9" s="284">
        <f>G13</f>
        <v>1000</v>
      </c>
      <c r="H9" s="284"/>
      <c r="I9" s="284"/>
      <c r="J9" s="284"/>
      <c r="K9" s="284"/>
      <c r="L9" s="215">
        <f t="shared" ref="L9:M9" si="5">L13</f>
        <v>1000</v>
      </c>
      <c r="M9" s="215">
        <f t="shared" si="5"/>
        <v>1000</v>
      </c>
      <c r="N9" s="215">
        <f t="shared" ref="N9:O9" si="6">N13</f>
        <v>1000</v>
      </c>
      <c r="O9" s="215">
        <f t="shared" si="6"/>
        <v>1000</v>
      </c>
      <c r="P9" s="311"/>
      <c r="Q9" s="75"/>
      <c r="R9" s="75"/>
      <c r="S9" s="75"/>
    </row>
    <row r="10" spans="1:19" s="9" customFormat="1" ht="37.5" x14ac:dyDescent="0.25">
      <c r="A10" s="266"/>
      <c r="B10" s="287"/>
      <c r="C10" s="287"/>
      <c r="D10" s="217" t="s">
        <v>74</v>
      </c>
      <c r="E10" s="215"/>
      <c r="F10" s="100">
        <f t="shared" si="0"/>
        <v>0</v>
      </c>
      <c r="G10" s="284">
        <f>G14</f>
        <v>0</v>
      </c>
      <c r="H10" s="284"/>
      <c r="I10" s="284"/>
      <c r="J10" s="284"/>
      <c r="K10" s="284"/>
      <c r="L10" s="215">
        <f t="shared" ref="L10:M10" si="7">L14</f>
        <v>0</v>
      </c>
      <c r="M10" s="215">
        <f t="shared" si="7"/>
        <v>0</v>
      </c>
      <c r="N10" s="215">
        <f t="shared" ref="N10:O10" si="8">N14</f>
        <v>0</v>
      </c>
      <c r="O10" s="215">
        <f t="shared" si="8"/>
        <v>0</v>
      </c>
      <c r="P10" s="311"/>
      <c r="Q10" s="75"/>
      <c r="R10" s="75"/>
      <c r="S10" s="75"/>
    </row>
    <row r="11" spans="1:19" s="9" customFormat="1" ht="37.5" customHeight="1" x14ac:dyDescent="0.25">
      <c r="A11" s="274" t="s">
        <v>26</v>
      </c>
      <c r="B11" s="240" t="s">
        <v>108</v>
      </c>
      <c r="C11" s="239" t="s">
        <v>158</v>
      </c>
      <c r="D11" s="207" t="s">
        <v>37</v>
      </c>
      <c r="E11" s="208"/>
      <c r="F11" s="100">
        <f t="shared" si="0"/>
        <v>0</v>
      </c>
      <c r="G11" s="273">
        <v>0</v>
      </c>
      <c r="H11" s="273"/>
      <c r="I11" s="273"/>
      <c r="J11" s="273"/>
      <c r="K11" s="273"/>
      <c r="L11" s="211">
        <v>0</v>
      </c>
      <c r="M11" s="211">
        <v>0</v>
      </c>
      <c r="N11" s="211">
        <v>0</v>
      </c>
      <c r="O11" s="211">
        <v>0</v>
      </c>
      <c r="P11" s="352" t="s">
        <v>144</v>
      </c>
      <c r="Q11" s="75"/>
      <c r="R11" s="75"/>
      <c r="S11" s="75"/>
    </row>
    <row r="12" spans="1:19" s="9" customFormat="1" ht="37.5" x14ac:dyDescent="0.25">
      <c r="A12" s="274"/>
      <c r="B12" s="240"/>
      <c r="C12" s="239"/>
      <c r="D12" s="207" t="s">
        <v>1</v>
      </c>
      <c r="E12" s="208"/>
      <c r="F12" s="100">
        <f t="shared" si="0"/>
        <v>0</v>
      </c>
      <c r="G12" s="273">
        <v>0</v>
      </c>
      <c r="H12" s="273"/>
      <c r="I12" s="273"/>
      <c r="J12" s="273"/>
      <c r="K12" s="273"/>
      <c r="L12" s="211">
        <v>0</v>
      </c>
      <c r="M12" s="211">
        <v>0</v>
      </c>
      <c r="N12" s="211">
        <v>0</v>
      </c>
      <c r="O12" s="211">
        <v>0</v>
      </c>
      <c r="P12" s="352"/>
      <c r="Q12" s="75"/>
      <c r="R12" s="75"/>
      <c r="S12" s="75"/>
    </row>
    <row r="13" spans="1:19" s="37" customFormat="1" ht="56.25" x14ac:dyDescent="0.25">
      <c r="A13" s="274"/>
      <c r="B13" s="240"/>
      <c r="C13" s="239"/>
      <c r="D13" s="207" t="s">
        <v>43</v>
      </c>
      <c r="E13" s="227">
        <v>1000</v>
      </c>
      <c r="F13" s="100">
        <f t="shared" si="0"/>
        <v>5000</v>
      </c>
      <c r="G13" s="324">
        <v>1000</v>
      </c>
      <c r="H13" s="324"/>
      <c r="I13" s="324"/>
      <c r="J13" s="324"/>
      <c r="K13" s="324"/>
      <c r="L13" s="227">
        <v>1000</v>
      </c>
      <c r="M13" s="227">
        <v>1000</v>
      </c>
      <c r="N13" s="227">
        <v>1000</v>
      </c>
      <c r="O13" s="227">
        <v>1000</v>
      </c>
      <c r="P13" s="352"/>
      <c r="Q13" s="50"/>
      <c r="R13" s="76"/>
      <c r="S13" s="49"/>
    </row>
    <row r="14" spans="1:19" s="37" customFormat="1" ht="37.5" x14ac:dyDescent="0.25">
      <c r="A14" s="274"/>
      <c r="B14" s="240"/>
      <c r="C14" s="239"/>
      <c r="D14" s="207" t="s">
        <v>74</v>
      </c>
      <c r="E14" s="227"/>
      <c r="F14" s="100">
        <f t="shared" si="0"/>
        <v>0</v>
      </c>
      <c r="G14" s="324">
        <v>0</v>
      </c>
      <c r="H14" s="324"/>
      <c r="I14" s="324"/>
      <c r="J14" s="324"/>
      <c r="K14" s="324"/>
      <c r="L14" s="227">
        <v>0</v>
      </c>
      <c r="M14" s="227">
        <v>0</v>
      </c>
      <c r="N14" s="227">
        <v>0</v>
      </c>
      <c r="O14" s="227">
        <v>0</v>
      </c>
      <c r="P14" s="352"/>
      <c r="Q14" s="50"/>
      <c r="R14" s="76"/>
      <c r="S14" s="49"/>
    </row>
    <row r="15" spans="1:19" s="37" customFormat="1" ht="21" customHeight="1" x14ac:dyDescent="0.25">
      <c r="A15" s="274"/>
      <c r="B15" s="235" t="s">
        <v>118</v>
      </c>
      <c r="C15" s="236" t="s">
        <v>91</v>
      </c>
      <c r="D15" s="236" t="s">
        <v>91</v>
      </c>
      <c r="E15" s="200"/>
      <c r="F15" s="243" t="s">
        <v>92</v>
      </c>
      <c r="G15" s="244" t="s">
        <v>99</v>
      </c>
      <c r="H15" s="245" t="s">
        <v>247</v>
      </c>
      <c r="I15" s="245"/>
      <c r="J15" s="245"/>
      <c r="K15" s="245"/>
      <c r="L15" s="199" t="s">
        <v>100</v>
      </c>
      <c r="M15" s="199" t="s">
        <v>159</v>
      </c>
      <c r="N15" s="199" t="s">
        <v>160</v>
      </c>
      <c r="O15" s="199" t="s">
        <v>161</v>
      </c>
      <c r="P15" s="246" t="s">
        <v>91</v>
      </c>
      <c r="Q15" s="38"/>
    </row>
    <row r="16" spans="1:19" s="37" customFormat="1" ht="43.5" customHeight="1" x14ac:dyDescent="0.25">
      <c r="A16" s="274"/>
      <c r="B16" s="235"/>
      <c r="C16" s="236"/>
      <c r="D16" s="236"/>
      <c r="E16" s="200"/>
      <c r="F16" s="243"/>
      <c r="G16" s="244"/>
      <c r="H16" s="200" t="s">
        <v>243</v>
      </c>
      <c r="I16" s="200" t="s">
        <v>244</v>
      </c>
      <c r="J16" s="200" t="s">
        <v>245</v>
      </c>
      <c r="K16" s="200" t="s">
        <v>246</v>
      </c>
      <c r="L16" s="200"/>
      <c r="M16" s="200"/>
      <c r="N16" s="200"/>
      <c r="O16" s="200"/>
      <c r="P16" s="246"/>
      <c r="Q16" s="38"/>
    </row>
    <row r="17" spans="1:23" s="37" customFormat="1" ht="22.5" customHeight="1" x14ac:dyDescent="0.25">
      <c r="A17" s="274"/>
      <c r="B17" s="235"/>
      <c r="C17" s="236"/>
      <c r="D17" s="236"/>
      <c r="E17" s="200"/>
      <c r="F17" s="101">
        <f>G17+L17+M17+N17+O17</f>
        <v>500</v>
      </c>
      <c r="G17" s="94">
        <v>100</v>
      </c>
      <c r="H17" s="94">
        <v>0</v>
      </c>
      <c r="I17" s="94">
        <v>0</v>
      </c>
      <c r="J17" s="94">
        <v>0</v>
      </c>
      <c r="K17" s="94">
        <v>100</v>
      </c>
      <c r="L17" s="94">
        <v>100</v>
      </c>
      <c r="M17" s="94">
        <v>100</v>
      </c>
      <c r="N17" s="94">
        <v>100</v>
      </c>
      <c r="O17" s="94">
        <v>100</v>
      </c>
      <c r="P17" s="246"/>
      <c r="Q17" s="38"/>
    </row>
    <row r="18" spans="1:23" s="9" customFormat="1" ht="18.75" x14ac:dyDescent="0.3">
      <c r="A18" s="330" t="s">
        <v>66</v>
      </c>
      <c r="B18" s="319" t="s">
        <v>88</v>
      </c>
      <c r="C18" s="331" t="s">
        <v>158</v>
      </c>
      <c r="D18" s="166" t="s">
        <v>2</v>
      </c>
      <c r="E18" s="226" t="e">
        <f>E21+E23</f>
        <v>#REF!</v>
      </c>
      <c r="F18" s="100">
        <f>SUM(G18:O18)</f>
        <v>727617.75</v>
      </c>
      <c r="G18" s="320">
        <f>G19+G20+G21+G22</f>
        <v>145523.54999999999</v>
      </c>
      <c r="H18" s="320"/>
      <c r="I18" s="320"/>
      <c r="J18" s="320"/>
      <c r="K18" s="320"/>
      <c r="L18" s="226">
        <f t="shared" ref="L18:M18" si="9">L19+L20+L21+L22</f>
        <v>145523.54999999999</v>
      </c>
      <c r="M18" s="226">
        <f t="shared" si="9"/>
        <v>145523.54999999999</v>
      </c>
      <c r="N18" s="226">
        <f>N19+N20+N21+N22</f>
        <v>145523.54999999999</v>
      </c>
      <c r="O18" s="226">
        <f t="shared" ref="O18" si="10">O19+O20+O21+O22</f>
        <v>145523.54999999999</v>
      </c>
      <c r="P18" s="384"/>
      <c r="Q18" s="77"/>
      <c r="R18" s="77"/>
      <c r="S18" s="77"/>
    </row>
    <row r="19" spans="1:23" s="9" customFormat="1" ht="37.5" x14ac:dyDescent="0.3">
      <c r="A19" s="330"/>
      <c r="B19" s="319"/>
      <c r="C19" s="331"/>
      <c r="D19" s="217" t="s">
        <v>37</v>
      </c>
      <c r="E19" s="226"/>
      <c r="F19" s="100">
        <f t="shared" ref="F19:F28" si="11">SUM(G19:O19)</f>
        <v>0</v>
      </c>
      <c r="G19" s="336">
        <f>G24+G32+G39+G46+G53</f>
        <v>0</v>
      </c>
      <c r="H19" s="336"/>
      <c r="I19" s="336"/>
      <c r="J19" s="336"/>
      <c r="K19" s="336"/>
      <c r="L19" s="229">
        <f>L24+L32+L39+L46+L53</f>
        <v>0</v>
      </c>
      <c r="M19" s="229">
        <f t="shared" ref="M19:O19" si="12">M24+M32+M39+M46+M53</f>
        <v>0</v>
      </c>
      <c r="N19" s="229">
        <f t="shared" si="12"/>
        <v>0</v>
      </c>
      <c r="O19" s="229">
        <f t="shared" si="12"/>
        <v>0</v>
      </c>
      <c r="P19" s="384"/>
      <c r="Q19" s="77"/>
      <c r="R19" s="77"/>
      <c r="S19" s="77"/>
    </row>
    <row r="20" spans="1:23" s="9" customFormat="1" ht="37.5" x14ac:dyDescent="0.3">
      <c r="A20" s="330"/>
      <c r="B20" s="319"/>
      <c r="C20" s="331"/>
      <c r="D20" s="217" t="s">
        <v>1</v>
      </c>
      <c r="E20" s="226"/>
      <c r="F20" s="100">
        <f t="shared" si="11"/>
        <v>0</v>
      </c>
      <c r="G20" s="336">
        <f>G25+G33+G40+G47+G54</f>
        <v>0</v>
      </c>
      <c r="H20" s="336"/>
      <c r="I20" s="336"/>
      <c r="J20" s="336"/>
      <c r="K20" s="336"/>
      <c r="L20" s="229">
        <f>L25+L33+L40+L47+L54</f>
        <v>0</v>
      </c>
      <c r="M20" s="229">
        <f t="shared" ref="M20:O20" si="13">M25+M33+M40+M47+M54</f>
        <v>0</v>
      </c>
      <c r="N20" s="229">
        <f t="shared" si="13"/>
        <v>0</v>
      </c>
      <c r="O20" s="229">
        <f t="shared" si="13"/>
        <v>0</v>
      </c>
      <c r="P20" s="384"/>
      <c r="Q20" s="77"/>
      <c r="R20" s="77"/>
      <c r="S20" s="77"/>
    </row>
    <row r="21" spans="1:23" s="9" customFormat="1" ht="56.25" x14ac:dyDescent="0.3">
      <c r="A21" s="330"/>
      <c r="B21" s="319"/>
      <c r="C21" s="331"/>
      <c r="D21" s="217" t="s">
        <v>43</v>
      </c>
      <c r="E21" s="229" t="e">
        <f>E26+#REF!+E34+#REF!+#REF!</f>
        <v>#REF!</v>
      </c>
      <c r="F21" s="100">
        <f t="shared" si="11"/>
        <v>595495</v>
      </c>
      <c r="G21" s="336">
        <f>G26+G34+G41+G48+G55</f>
        <v>119099</v>
      </c>
      <c r="H21" s="336"/>
      <c r="I21" s="336"/>
      <c r="J21" s="336"/>
      <c r="K21" s="336"/>
      <c r="L21" s="229">
        <f>L26+L34+L41+L48+L55</f>
        <v>119099</v>
      </c>
      <c r="M21" s="229">
        <f t="shared" ref="M21:N21" si="14">M26+M34+M41+M48+M55</f>
        <v>119099</v>
      </c>
      <c r="N21" s="229">
        <f t="shared" si="14"/>
        <v>119099</v>
      </c>
      <c r="O21" s="229">
        <f>O26+O34+O41+O48+O55</f>
        <v>119099</v>
      </c>
      <c r="P21" s="384"/>
      <c r="Q21" s="77"/>
      <c r="R21" s="77"/>
      <c r="S21" s="77"/>
      <c r="T21" s="8"/>
    </row>
    <row r="22" spans="1:23" s="9" customFormat="1" ht="37.5" x14ac:dyDescent="0.3">
      <c r="A22" s="330"/>
      <c r="B22" s="319"/>
      <c r="C22" s="331"/>
      <c r="D22" s="217" t="s">
        <v>74</v>
      </c>
      <c r="E22" s="229"/>
      <c r="F22" s="100">
        <f t="shared" si="11"/>
        <v>132122.75</v>
      </c>
      <c r="G22" s="336">
        <f>G27+G35+G42+G49+G56</f>
        <v>26424.55</v>
      </c>
      <c r="H22" s="336"/>
      <c r="I22" s="336"/>
      <c r="J22" s="336"/>
      <c r="K22" s="336"/>
      <c r="L22" s="229">
        <f>L27+L35+L42+L49+L56</f>
        <v>26424.55</v>
      </c>
      <c r="M22" s="229">
        <f t="shared" ref="M22:O22" si="15">M27+M35+M42+M49+M56</f>
        <v>26424.55</v>
      </c>
      <c r="N22" s="229">
        <f t="shared" si="15"/>
        <v>26424.55</v>
      </c>
      <c r="O22" s="229">
        <f t="shared" si="15"/>
        <v>26424.55</v>
      </c>
      <c r="P22" s="384"/>
      <c r="Q22" s="77"/>
      <c r="R22" s="77"/>
      <c r="S22" s="77"/>
      <c r="T22" s="8"/>
    </row>
    <row r="23" spans="1:23" s="9" customFormat="1" ht="93.75" x14ac:dyDescent="0.3">
      <c r="A23" s="330"/>
      <c r="B23" s="319"/>
      <c r="C23" s="331"/>
      <c r="D23" s="225" t="s">
        <v>75</v>
      </c>
      <c r="E23" s="223">
        <f>E28</f>
        <v>13879.4</v>
      </c>
      <c r="F23" s="100">
        <f t="shared" si="11"/>
        <v>132122.75</v>
      </c>
      <c r="G23" s="313">
        <f>G28</f>
        <v>26424.55</v>
      </c>
      <c r="H23" s="313"/>
      <c r="I23" s="313"/>
      <c r="J23" s="313"/>
      <c r="K23" s="313"/>
      <c r="L23" s="223">
        <f t="shared" ref="L23:M23" si="16">L28</f>
        <v>26424.55</v>
      </c>
      <c r="M23" s="223">
        <f t="shared" si="16"/>
        <v>26424.55</v>
      </c>
      <c r="N23" s="223">
        <f t="shared" ref="N23:O23" si="17">N28</f>
        <v>26424.55</v>
      </c>
      <c r="O23" s="223">
        <f t="shared" si="17"/>
        <v>26424.55</v>
      </c>
      <c r="P23" s="384"/>
      <c r="Q23" s="77"/>
      <c r="R23" s="77"/>
      <c r="S23" s="77"/>
      <c r="U23" s="8"/>
      <c r="V23" s="78"/>
      <c r="W23" s="78"/>
    </row>
    <row r="24" spans="1:23" s="9" customFormat="1" ht="37.5" customHeight="1" x14ac:dyDescent="0.3">
      <c r="A24" s="391" t="s">
        <v>29</v>
      </c>
      <c r="B24" s="299" t="s">
        <v>109</v>
      </c>
      <c r="C24" s="302" t="s">
        <v>158</v>
      </c>
      <c r="D24" s="222" t="s">
        <v>37</v>
      </c>
      <c r="E24" s="145"/>
      <c r="F24" s="100">
        <f t="shared" si="11"/>
        <v>0</v>
      </c>
      <c r="G24" s="303">
        <v>0</v>
      </c>
      <c r="H24" s="303"/>
      <c r="I24" s="303"/>
      <c r="J24" s="303"/>
      <c r="K24" s="303"/>
      <c r="L24" s="221">
        <v>0</v>
      </c>
      <c r="M24" s="221">
        <v>0</v>
      </c>
      <c r="N24" s="221">
        <v>0</v>
      </c>
      <c r="O24" s="221">
        <v>0</v>
      </c>
      <c r="P24" s="306" t="s">
        <v>54</v>
      </c>
      <c r="Q24" s="77"/>
      <c r="R24" s="77"/>
      <c r="S24" s="77"/>
      <c r="U24" s="8"/>
      <c r="V24" s="78"/>
      <c r="W24" s="78"/>
    </row>
    <row r="25" spans="1:23" s="9" customFormat="1" ht="37.5" x14ac:dyDescent="0.3">
      <c r="A25" s="391"/>
      <c r="B25" s="299"/>
      <c r="C25" s="302"/>
      <c r="D25" s="222" t="s">
        <v>1</v>
      </c>
      <c r="E25" s="145"/>
      <c r="F25" s="100">
        <f t="shared" si="11"/>
        <v>0</v>
      </c>
      <c r="G25" s="303">
        <v>0</v>
      </c>
      <c r="H25" s="303"/>
      <c r="I25" s="303"/>
      <c r="J25" s="303"/>
      <c r="K25" s="303"/>
      <c r="L25" s="221">
        <v>0</v>
      </c>
      <c r="M25" s="221">
        <v>0</v>
      </c>
      <c r="N25" s="221">
        <v>0</v>
      </c>
      <c r="O25" s="221">
        <v>0</v>
      </c>
      <c r="P25" s="306"/>
      <c r="Q25" s="77"/>
      <c r="R25" s="77"/>
      <c r="S25" s="77"/>
      <c r="U25" s="8"/>
      <c r="V25" s="78"/>
      <c r="W25" s="78"/>
    </row>
    <row r="26" spans="1:23" s="37" customFormat="1" ht="56.25" customHeight="1" x14ac:dyDescent="0.25">
      <c r="A26" s="391"/>
      <c r="B26" s="299"/>
      <c r="C26" s="302"/>
      <c r="D26" s="222" t="s">
        <v>43</v>
      </c>
      <c r="E26" s="221">
        <v>74745.548039999994</v>
      </c>
      <c r="F26" s="100">
        <f t="shared" si="11"/>
        <v>531275</v>
      </c>
      <c r="G26" s="256">
        <v>106255</v>
      </c>
      <c r="H26" s="256"/>
      <c r="I26" s="256"/>
      <c r="J26" s="256"/>
      <c r="K26" s="256"/>
      <c r="L26" s="205">
        <v>106255</v>
      </c>
      <c r="M26" s="205">
        <v>106255</v>
      </c>
      <c r="N26" s="205">
        <v>106255</v>
      </c>
      <c r="O26" s="205">
        <v>106255</v>
      </c>
      <c r="P26" s="306"/>
      <c r="Q26" s="50"/>
      <c r="R26" s="50"/>
      <c r="S26" s="50"/>
    </row>
    <row r="27" spans="1:23" s="37" customFormat="1" ht="37.5" x14ac:dyDescent="0.25">
      <c r="A27" s="391"/>
      <c r="B27" s="299"/>
      <c r="C27" s="302"/>
      <c r="D27" s="222" t="s">
        <v>74</v>
      </c>
      <c r="E27" s="221"/>
      <c r="F27" s="100">
        <f t="shared" si="11"/>
        <v>132122.75</v>
      </c>
      <c r="G27" s="256">
        <f>G28</f>
        <v>26424.55</v>
      </c>
      <c r="H27" s="256"/>
      <c r="I27" s="256"/>
      <c r="J27" s="256"/>
      <c r="K27" s="256"/>
      <c r="L27" s="205">
        <f t="shared" ref="L27:O27" si="18">L28</f>
        <v>26424.55</v>
      </c>
      <c r="M27" s="205">
        <f t="shared" si="18"/>
        <v>26424.55</v>
      </c>
      <c r="N27" s="205">
        <f t="shared" si="18"/>
        <v>26424.55</v>
      </c>
      <c r="O27" s="205">
        <f t="shared" si="18"/>
        <v>26424.55</v>
      </c>
      <c r="P27" s="306"/>
      <c r="Q27" s="50"/>
      <c r="R27" s="50"/>
      <c r="S27" s="50"/>
    </row>
    <row r="28" spans="1:23" s="37" customFormat="1" ht="93.75" x14ac:dyDescent="0.25">
      <c r="A28" s="391"/>
      <c r="B28" s="299"/>
      <c r="C28" s="302"/>
      <c r="D28" s="222" t="s">
        <v>75</v>
      </c>
      <c r="E28" s="221">
        <v>13879.4</v>
      </c>
      <c r="F28" s="100">
        <f t="shared" si="11"/>
        <v>132122.75</v>
      </c>
      <c r="G28" s="272">
        <v>26424.55</v>
      </c>
      <c r="H28" s="272"/>
      <c r="I28" s="272"/>
      <c r="J28" s="272"/>
      <c r="K28" s="272"/>
      <c r="L28" s="210">
        <v>26424.55</v>
      </c>
      <c r="M28" s="210">
        <v>26424.55</v>
      </c>
      <c r="N28" s="210">
        <v>26424.55</v>
      </c>
      <c r="O28" s="210">
        <v>26424.55</v>
      </c>
      <c r="P28" s="306"/>
      <c r="Q28" s="50"/>
      <c r="R28" s="50"/>
      <c r="S28" s="50"/>
    </row>
    <row r="29" spans="1:23" s="37" customFormat="1" ht="18.75" x14ac:dyDescent="0.25">
      <c r="A29" s="391"/>
      <c r="B29" s="235" t="s">
        <v>119</v>
      </c>
      <c r="C29" s="236" t="s">
        <v>91</v>
      </c>
      <c r="D29" s="236" t="s">
        <v>91</v>
      </c>
      <c r="E29" s="200"/>
      <c r="F29" s="243" t="s">
        <v>92</v>
      </c>
      <c r="G29" s="244" t="s">
        <v>99</v>
      </c>
      <c r="H29" s="245" t="s">
        <v>247</v>
      </c>
      <c r="I29" s="245"/>
      <c r="J29" s="245"/>
      <c r="K29" s="245"/>
      <c r="L29" s="199" t="s">
        <v>100</v>
      </c>
      <c r="M29" s="199" t="s">
        <v>159</v>
      </c>
      <c r="N29" s="199" t="s">
        <v>160</v>
      </c>
      <c r="O29" s="199" t="s">
        <v>161</v>
      </c>
      <c r="P29" s="246" t="s">
        <v>91</v>
      </c>
      <c r="Q29" s="38"/>
    </row>
    <row r="30" spans="1:23" s="37" customFormat="1" ht="38.25" customHeight="1" x14ac:dyDescent="0.25">
      <c r="A30" s="391"/>
      <c r="B30" s="235"/>
      <c r="C30" s="236"/>
      <c r="D30" s="236"/>
      <c r="E30" s="200"/>
      <c r="F30" s="243"/>
      <c r="G30" s="244"/>
      <c r="H30" s="200" t="s">
        <v>243</v>
      </c>
      <c r="I30" s="200" t="s">
        <v>244</v>
      </c>
      <c r="J30" s="200" t="s">
        <v>245</v>
      </c>
      <c r="K30" s="200" t="s">
        <v>246</v>
      </c>
      <c r="L30" s="200"/>
      <c r="M30" s="200"/>
      <c r="N30" s="200"/>
      <c r="O30" s="200"/>
      <c r="P30" s="246"/>
      <c r="Q30" s="38"/>
    </row>
    <row r="31" spans="1:23" s="37" customFormat="1" ht="18.75" customHeight="1" x14ac:dyDescent="0.25">
      <c r="A31" s="391"/>
      <c r="B31" s="235"/>
      <c r="C31" s="236"/>
      <c r="D31" s="236"/>
      <c r="E31" s="200"/>
      <c r="F31" s="101">
        <v>4</v>
      </c>
      <c r="G31" s="94">
        <v>4</v>
      </c>
      <c r="H31" s="94">
        <v>4</v>
      </c>
      <c r="I31" s="94">
        <v>4</v>
      </c>
      <c r="J31" s="94">
        <v>4</v>
      </c>
      <c r="K31" s="94">
        <v>4</v>
      </c>
      <c r="L31" s="94">
        <v>4</v>
      </c>
      <c r="M31" s="94">
        <v>4</v>
      </c>
      <c r="N31" s="94">
        <v>4</v>
      </c>
      <c r="O31" s="94">
        <v>4</v>
      </c>
      <c r="P31" s="246"/>
      <c r="Q31" s="38"/>
    </row>
    <row r="32" spans="1:23" s="37" customFormat="1" ht="37.5" customHeight="1" x14ac:dyDescent="0.25">
      <c r="A32" s="261" t="s">
        <v>30</v>
      </c>
      <c r="B32" s="242" t="s">
        <v>110</v>
      </c>
      <c r="C32" s="375" t="s">
        <v>158</v>
      </c>
      <c r="D32" s="220" t="s">
        <v>37</v>
      </c>
      <c r="E32" s="205"/>
      <c r="F32" s="100">
        <f t="shared" ref="F32:F35" si="19">SUM(G32:O32)</f>
        <v>0</v>
      </c>
      <c r="G32" s="256">
        <v>0</v>
      </c>
      <c r="H32" s="256"/>
      <c r="I32" s="256"/>
      <c r="J32" s="256"/>
      <c r="K32" s="256"/>
      <c r="L32" s="205">
        <v>0</v>
      </c>
      <c r="M32" s="205">
        <v>0</v>
      </c>
      <c r="N32" s="205">
        <v>0</v>
      </c>
      <c r="O32" s="205">
        <v>0</v>
      </c>
      <c r="P32" s="259" t="s">
        <v>144</v>
      </c>
      <c r="Q32" s="88"/>
      <c r="R32" s="88"/>
      <c r="S32" s="88"/>
    </row>
    <row r="33" spans="1:19" s="37" customFormat="1" ht="37.5" x14ac:dyDescent="0.25">
      <c r="A33" s="261"/>
      <c r="B33" s="242"/>
      <c r="C33" s="376"/>
      <c r="D33" s="220" t="s">
        <v>1</v>
      </c>
      <c r="E33" s="205"/>
      <c r="F33" s="100">
        <f t="shared" si="19"/>
        <v>0</v>
      </c>
      <c r="G33" s="256">
        <v>0</v>
      </c>
      <c r="H33" s="256"/>
      <c r="I33" s="256"/>
      <c r="J33" s="256"/>
      <c r="K33" s="256"/>
      <c r="L33" s="205">
        <v>0</v>
      </c>
      <c r="M33" s="205">
        <v>0</v>
      </c>
      <c r="N33" s="205">
        <v>0</v>
      </c>
      <c r="O33" s="205">
        <v>0</v>
      </c>
      <c r="P33" s="259"/>
      <c r="Q33" s="88"/>
      <c r="R33" s="88"/>
      <c r="S33" s="88"/>
    </row>
    <row r="34" spans="1:19" s="37" customFormat="1" ht="54.75" customHeight="1" x14ac:dyDescent="0.25">
      <c r="A34" s="261"/>
      <c r="B34" s="242"/>
      <c r="C34" s="376"/>
      <c r="D34" s="220" t="s">
        <v>43</v>
      </c>
      <c r="E34" s="205">
        <v>0</v>
      </c>
      <c r="F34" s="100">
        <f t="shared" si="19"/>
        <v>64220</v>
      </c>
      <c r="G34" s="256">
        <v>12844</v>
      </c>
      <c r="H34" s="256"/>
      <c r="I34" s="256"/>
      <c r="J34" s="256"/>
      <c r="K34" s="256"/>
      <c r="L34" s="205">
        <v>12844</v>
      </c>
      <c r="M34" s="205">
        <v>12844</v>
      </c>
      <c r="N34" s="205">
        <v>12844</v>
      </c>
      <c r="O34" s="205">
        <v>12844</v>
      </c>
      <c r="P34" s="259"/>
      <c r="Q34" s="88"/>
      <c r="R34" s="88"/>
      <c r="S34" s="88"/>
    </row>
    <row r="35" spans="1:19" s="37" customFormat="1" ht="38.25" customHeight="1" x14ac:dyDescent="0.25">
      <c r="A35" s="261"/>
      <c r="B35" s="242"/>
      <c r="C35" s="377"/>
      <c r="D35" s="220" t="s">
        <v>74</v>
      </c>
      <c r="E35" s="205"/>
      <c r="F35" s="100">
        <f t="shared" si="19"/>
        <v>0</v>
      </c>
      <c r="G35" s="256">
        <v>0</v>
      </c>
      <c r="H35" s="256"/>
      <c r="I35" s="256"/>
      <c r="J35" s="256"/>
      <c r="K35" s="256"/>
      <c r="L35" s="205">
        <v>0</v>
      </c>
      <c r="M35" s="205">
        <v>0</v>
      </c>
      <c r="N35" s="205">
        <v>0</v>
      </c>
      <c r="O35" s="205">
        <v>0</v>
      </c>
      <c r="P35" s="259"/>
      <c r="Q35" s="88"/>
      <c r="R35" s="88"/>
      <c r="S35" s="88"/>
    </row>
    <row r="36" spans="1:19" s="37" customFormat="1" ht="22.5" customHeight="1" x14ac:dyDescent="0.25">
      <c r="A36" s="261"/>
      <c r="B36" s="235" t="s">
        <v>241</v>
      </c>
      <c r="C36" s="236" t="s">
        <v>91</v>
      </c>
      <c r="D36" s="236" t="s">
        <v>91</v>
      </c>
      <c r="E36" s="200"/>
      <c r="F36" s="243" t="s">
        <v>92</v>
      </c>
      <c r="G36" s="244" t="s">
        <v>99</v>
      </c>
      <c r="H36" s="245" t="s">
        <v>247</v>
      </c>
      <c r="I36" s="245"/>
      <c r="J36" s="245"/>
      <c r="K36" s="245"/>
      <c r="L36" s="199" t="s">
        <v>100</v>
      </c>
      <c r="M36" s="199" t="s">
        <v>159</v>
      </c>
      <c r="N36" s="199" t="s">
        <v>160</v>
      </c>
      <c r="O36" s="199" t="s">
        <v>161</v>
      </c>
      <c r="P36" s="246" t="s">
        <v>91</v>
      </c>
      <c r="Q36" s="38"/>
    </row>
    <row r="37" spans="1:19" s="37" customFormat="1" ht="38.25" customHeight="1" x14ac:dyDescent="0.25">
      <c r="A37" s="261"/>
      <c r="B37" s="235"/>
      <c r="C37" s="236"/>
      <c r="D37" s="236"/>
      <c r="E37" s="200"/>
      <c r="F37" s="243"/>
      <c r="G37" s="244"/>
      <c r="H37" s="200" t="s">
        <v>243</v>
      </c>
      <c r="I37" s="200" t="s">
        <v>244</v>
      </c>
      <c r="J37" s="200" t="s">
        <v>245</v>
      </c>
      <c r="K37" s="200" t="s">
        <v>246</v>
      </c>
      <c r="L37" s="200"/>
      <c r="M37" s="200"/>
      <c r="N37" s="200"/>
      <c r="O37" s="200"/>
      <c r="P37" s="246"/>
      <c r="Q37" s="38"/>
    </row>
    <row r="38" spans="1:19" s="37" customFormat="1" ht="21" customHeight="1" x14ac:dyDescent="0.25">
      <c r="A38" s="261"/>
      <c r="B38" s="235"/>
      <c r="C38" s="236"/>
      <c r="D38" s="236"/>
      <c r="E38" s="200"/>
      <c r="F38" s="101">
        <v>4</v>
      </c>
      <c r="G38" s="94">
        <v>4</v>
      </c>
      <c r="H38" s="94">
        <v>4</v>
      </c>
      <c r="I38" s="94">
        <v>4</v>
      </c>
      <c r="J38" s="94">
        <v>4</v>
      </c>
      <c r="K38" s="94">
        <v>4</v>
      </c>
      <c r="L38" s="94">
        <v>4</v>
      </c>
      <c r="M38" s="94">
        <v>4</v>
      </c>
      <c r="N38" s="94">
        <v>4</v>
      </c>
      <c r="O38" s="94">
        <v>4</v>
      </c>
      <c r="P38" s="246"/>
      <c r="Q38" s="38"/>
    </row>
    <row r="39" spans="1:19" s="37" customFormat="1" ht="43.5" customHeight="1" x14ac:dyDescent="0.25">
      <c r="A39" s="261" t="s">
        <v>31</v>
      </c>
      <c r="B39" s="242" t="s">
        <v>219</v>
      </c>
      <c r="C39" s="375" t="s">
        <v>158</v>
      </c>
      <c r="D39" s="220" t="s">
        <v>37</v>
      </c>
      <c r="E39" s="205"/>
      <c r="F39" s="100">
        <f t="shared" ref="F39:F42" si="20">SUM(G39:O39)</f>
        <v>0</v>
      </c>
      <c r="G39" s="256">
        <v>0</v>
      </c>
      <c r="H39" s="256"/>
      <c r="I39" s="256"/>
      <c r="J39" s="256"/>
      <c r="K39" s="256"/>
      <c r="L39" s="205">
        <v>0</v>
      </c>
      <c r="M39" s="205">
        <v>0</v>
      </c>
      <c r="N39" s="205">
        <v>0</v>
      </c>
      <c r="O39" s="205">
        <v>0</v>
      </c>
      <c r="P39" s="259" t="s">
        <v>3</v>
      </c>
      <c r="Q39" s="88"/>
      <c r="R39" s="88"/>
      <c r="S39" s="88"/>
    </row>
    <row r="40" spans="1:19" s="37" customFormat="1" ht="38.25" customHeight="1" x14ac:dyDescent="0.25">
      <c r="A40" s="261"/>
      <c r="B40" s="242"/>
      <c r="C40" s="376"/>
      <c r="D40" s="220" t="s">
        <v>1</v>
      </c>
      <c r="E40" s="205"/>
      <c r="F40" s="100">
        <f t="shared" si="20"/>
        <v>0</v>
      </c>
      <c r="G40" s="256">
        <v>0</v>
      </c>
      <c r="H40" s="256"/>
      <c r="I40" s="256"/>
      <c r="J40" s="256"/>
      <c r="K40" s="256"/>
      <c r="L40" s="205">
        <v>0</v>
      </c>
      <c r="M40" s="205">
        <v>0</v>
      </c>
      <c r="N40" s="205">
        <v>0</v>
      </c>
      <c r="O40" s="205">
        <v>0</v>
      </c>
      <c r="P40" s="259"/>
      <c r="Q40" s="88"/>
      <c r="R40" s="88"/>
      <c r="S40" s="88"/>
    </row>
    <row r="41" spans="1:19" s="37" customFormat="1" ht="56.25" x14ac:dyDescent="0.25">
      <c r="A41" s="261"/>
      <c r="B41" s="242"/>
      <c r="C41" s="376"/>
      <c r="D41" s="220" t="s">
        <v>43</v>
      </c>
      <c r="E41" s="205">
        <v>0</v>
      </c>
      <c r="F41" s="100">
        <f t="shared" si="20"/>
        <v>0</v>
      </c>
      <c r="G41" s="256">
        <v>0</v>
      </c>
      <c r="H41" s="256"/>
      <c r="I41" s="256"/>
      <c r="J41" s="256"/>
      <c r="K41" s="256"/>
      <c r="L41" s="205">
        <v>0</v>
      </c>
      <c r="M41" s="205">
        <v>0</v>
      </c>
      <c r="N41" s="205">
        <v>0</v>
      </c>
      <c r="O41" s="205">
        <v>0</v>
      </c>
      <c r="P41" s="259"/>
      <c r="Q41" s="88"/>
      <c r="R41" s="88"/>
      <c r="S41" s="88"/>
    </row>
    <row r="42" spans="1:19" s="37" customFormat="1" ht="48" customHeight="1" x14ac:dyDescent="0.25">
      <c r="A42" s="261"/>
      <c r="B42" s="242"/>
      <c r="C42" s="377"/>
      <c r="D42" s="220" t="s">
        <v>74</v>
      </c>
      <c r="E42" s="205"/>
      <c r="F42" s="100">
        <f t="shared" si="20"/>
        <v>0</v>
      </c>
      <c r="G42" s="256">
        <v>0</v>
      </c>
      <c r="H42" s="256"/>
      <c r="I42" s="256"/>
      <c r="J42" s="256"/>
      <c r="K42" s="256"/>
      <c r="L42" s="205">
        <v>0</v>
      </c>
      <c r="M42" s="205">
        <v>0</v>
      </c>
      <c r="N42" s="205">
        <v>0</v>
      </c>
      <c r="O42" s="205">
        <v>0</v>
      </c>
      <c r="P42" s="259"/>
      <c r="Q42" s="88"/>
      <c r="R42" s="88"/>
      <c r="S42" s="88"/>
    </row>
    <row r="43" spans="1:19" s="37" customFormat="1" ht="18.75" x14ac:dyDescent="0.25">
      <c r="A43" s="261"/>
      <c r="B43" s="235" t="s">
        <v>242</v>
      </c>
      <c r="C43" s="236" t="s">
        <v>91</v>
      </c>
      <c r="D43" s="236" t="s">
        <v>91</v>
      </c>
      <c r="E43" s="200"/>
      <c r="F43" s="243" t="s">
        <v>92</v>
      </c>
      <c r="G43" s="244" t="s">
        <v>99</v>
      </c>
      <c r="H43" s="245" t="s">
        <v>247</v>
      </c>
      <c r="I43" s="245"/>
      <c r="J43" s="245"/>
      <c r="K43" s="245"/>
      <c r="L43" s="199" t="s">
        <v>100</v>
      </c>
      <c r="M43" s="199" t="s">
        <v>159</v>
      </c>
      <c r="N43" s="199" t="s">
        <v>160</v>
      </c>
      <c r="O43" s="199" t="s">
        <v>161</v>
      </c>
      <c r="P43" s="246" t="s">
        <v>91</v>
      </c>
      <c r="Q43" s="38"/>
    </row>
    <row r="44" spans="1:19" s="37" customFormat="1" ht="42.75" customHeight="1" x14ac:dyDescent="0.25">
      <c r="A44" s="261"/>
      <c r="B44" s="235"/>
      <c r="C44" s="236"/>
      <c r="D44" s="236"/>
      <c r="E44" s="200"/>
      <c r="F44" s="243"/>
      <c r="G44" s="244"/>
      <c r="H44" s="200" t="s">
        <v>243</v>
      </c>
      <c r="I44" s="200" t="s">
        <v>244</v>
      </c>
      <c r="J44" s="200" t="s">
        <v>245</v>
      </c>
      <c r="K44" s="200" t="s">
        <v>246</v>
      </c>
      <c r="L44" s="200"/>
      <c r="M44" s="200"/>
      <c r="N44" s="200"/>
      <c r="O44" s="200"/>
      <c r="P44" s="246"/>
      <c r="Q44" s="38"/>
    </row>
    <row r="45" spans="1:19" s="37" customFormat="1" ht="37.5" customHeight="1" x14ac:dyDescent="0.25">
      <c r="A45" s="261"/>
      <c r="B45" s="235"/>
      <c r="C45" s="236"/>
      <c r="D45" s="236"/>
      <c r="E45" s="200"/>
      <c r="F45" s="101">
        <f>G45+L45+M45+N45+O45</f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246"/>
      <c r="Q45" s="38"/>
    </row>
    <row r="46" spans="1:19" s="37" customFormat="1" ht="43.5" customHeight="1" x14ac:dyDescent="0.25">
      <c r="A46" s="261" t="s">
        <v>32</v>
      </c>
      <c r="B46" s="242" t="s">
        <v>203</v>
      </c>
      <c r="C46" s="375" t="s">
        <v>158</v>
      </c>
      <c r="D46" s="220" t="s">
        <v>37</v>
      </c>
      <c r="E46" s="205"/>
      <c r="F46" s="100">
        <f t="shared" ref="F46:F49" si="21">SUM(G46:O46)</f>
        <v>0</v>
      </c>
      <c r="G46" s="256">
        <v>0</v>
      </c>
      <c r="H46" s="256"/>
      <c r="I46" s="256"/>
      <c r="J46" s="256"/>
      <c r="K46" s="256"/>
      <c r="L46" s="205">
        <v>0</v>
      </c>
      <c r="M46" s="205">
        <v>0</v>
      </c>
      <c r="N46" s="205">
        <v>0</v>
      </c>
      <c r="O46" s="205">
        <v>0</v>
      </c>
      <c r="P46" s="259" t="s">
        <v>3</v>
      </c>
      <c r="Q46" s="88"/>
      <c r="R46" s="88"/>
      <c r="S46" s="88"/>
    </row>
    <row r="47" spans="1:19" s="37" customFormat="1" ht="38.25" customHeight="1" x14ac:dyDescent="0.25">
      <c r="A47" s="261"/>
      <c r="B47" s="242"/>
      <c r="C47" s="376"/>
      <c r="D47" s="220" t="s">
        <v>1</v>
      </c>
      <c r="E47" s="205"/>
      <c r="F47" s="100">
        <f t="shared" si="21"/>
        <v>0</v>
      </c>
      <c r="G47" s="256">
        <v>0</v>
      </c>
      <c r="H47" s="256"/>
      <c r="I47" s="256"/>
      <c r="J47" s="256"/>
      <c r="K47" s="256"/>
      <c r="L47" s="205">
        <v>0</v>
      </c>
      <c r="M47" s="205">
        <v>0</v>
      </c>
      <c r="N47" s="205">
        <v>0</v>
      </c>
      <c r="O47" s="205">
        <v>0</v>
      </c>
      <c r="P47" s="259"/>
      <c r="Q47" s="88"/>
      <c r="R47" s="88"/>
      <c r="S47" s="88"/>
    </row>
    <row r="48" spans="1:19" s="37" customFormat="1" ht="56.25" x14ac:dyDescent="0.25">
      <c r="A48" s="261"/>
      <c r="B48" s="242"/>
      <c r="C48" s="376"/>
      <c r="D48" s="220" t="s">
        <v>43</v>
      </c>
      <c r="E48" s="205">
        <v>0</v>
      </c>
      <c r="F48" s="100">
        <f t="shared" si="21"/>
        <v>0</v>
      </c>
      <c r="G48" s="256">
        <v>0</v>
      </c>
      <c r="H48" s="256"/>
      <c r="I48" s="256"/>
      <c r="J48" s="256"/>
      <c r="K48" s="256"/>
      <c r="L48" s="205">
        <v>0</v>
      </c>
      <c r="M48" s="205">
        <v>0</v>
      </c>
      <c r="N48" s="205">
        <v>0</v>
      </c>
      <c r="O48" s="205">
        <v>0</v>
      </c>
      <c r="P48" s="259"/>
      <c r="Q48" s="88"/>
      <c r="R48" s="88"/>
      <c r="S48" s="88"/>
    </row>
    <row r="49" spans="1:19" s="37" customFormat="1" ht="48" customHeight="1" x14ac:dyDescent="0.25">
      <c r="A49" s="261"/>
      <c r="B49" s="242"/>
      <c r="C49" s="377"/>
      <c r="D49" s="220" t="s">
        <v>74</v>
      </c>
      <c r="E49" s="205"/>
      <c r="F49" s="100">
        <f t="shared" si="21"/>
        <v>0</v>
      </c>
      <c r="G49" s="256">
        <v>0</v>
      </c>
      <c r="H49" s="256"/>
      <c r="I49" s="256"/>
      <c r="J49" s="256"/>
      <c r="K49" s="256"/>
      <c r="L49" s="205">
        <v>0</v>
      </c>
      <c r="M49" s="205">
        <v>0</v>
      </c>
      <c r="N49" s="205">
        <v>0</v>
      </c>
      <c r="O49" s="205">
        <v>0</v>
      </c>
      <c r="P49" s="259"/>
      <c r="Q49" s="88"/>
      <c r="R49" s="88"/>
      <c r="S49" s="88"/>
    </row>
    <row r="50" spans="1:19" s="37" customFormat="1" ht="18.75" x14ac:dyDescent="0.25">
      <c r="A50" s="261"/>
      <c r="B50" s="235" t="s">
        <v>220</v>
      </c>
      <c r="C50" s="236" t="s">
        <v>91</v>
      </c>
      <c r="D50" s="236" t="s">
        <v>91</v>
      </c>
      <c r="E50" s="200"/>
      <c r="F50" s="243" t="s">
        <v>92</v>
      </c>
      <c r="G50" s="244" t="s">
        <v>99</v>
      </c>
      <c r="H50" s="245" t="s">
        <v>247</v>
      </c>
      <c r="I50" s="245"/>
      <c r="J50" s="245"/>
      <c r="K50" s="245"/>
      <c r="L50" s="199" t="s">
        <v>100</v>
      </c>
      <c r="M50" s="199" t="s">
        <v>159</v>
      </c>
      <c r="N50" s="199" t="s">
        <v>160</v>
      </c>
      <c r="O50" s="199" t="s">
        <v>161</v>
      </c>
      <c r="P50" s="246" t="s">
        <v>91</v>
      </c>
      <c r="Q50" s="38"/>
    </row>
    <row r="51" spans="1:19" s="37" customFormat="1" ht="41.25" customHeight="1" x14ac:dyDescent="0.25">
      <c r="A51" s="261"/>
      <c r="B51" s="235"/>
      <c r="C51" s="236"/>
      <c r="D51" s="236"/>
      <c r="E51" s="200"/>
      <c r="F51" s="243"/>
      <c r="G51" s="244"/>
      <c r="H51" s="200" t="s">
        <v>243</v>
      </c>
      <c r="I51" s="200" t="s">
        <v>244</v>
      </c>
      <c r="J51" s="200" t="s">
        <v>245</v>
      </c>
      <c r="K51" s="200" t="s">
        <v>246</v>
      </c>
      <c r="L51" s="200"/>
      <c r="M51" s="200"/>
      <c r="N51" s="200"/>
      <c r="O51" s="200"/>
      <c r="P51" s="246"/>
      <c r="Q51" s="38"/>
    </row>
    <row r="52" spans="1:19" s="37" customFormat="1" ht="37.5" customHeight="1" x14ac:dyDescent="0.25">
      <c r="A52" s="261"/>
      <c r="B52" s="235"/>
      <c r="C52" s="236"/>
      <c r="D52" s="236"/>
      <c r="E52" s="200"/>
      <c r="F52" s="101">
        <f>G52+L52+M52+N52+O52</f>
        <v>0</v>
      </c>
      <c r="G52" s="94">
        <v>0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246"/>
      <c r="Q52" s="38"/>
    </row>
    <row r="53" spans="1:19" s="37" customFormat="1" ht="43.5" customHeight="1" x14ac:dyDescent="0.25">
      <c r="A53" s="261" t="s">
        <v>60</v>
      </c>
      <c r="B53" s="242" t="s">
        <v>204</v>
      </c>
      <c r="C53" s="375" t="s">
        <v>158</v>
      </c>
      <c r="D53" s="220" t="s">
        <v>37</v>
      </c>
      <c r="E53" s="205"/>
      <c r="F53" s="100">
        <f t="shared" ref="F53:F56" si="22">SUM(G53:O53)</f>
        <v>0</v>
      </c>
      <c r="G53" s="256">
        <v>0</v>
      </c>
      <c r="H53" s="256"/>
      <c r="I53" s="256"/>
      <c r="J53" s="256"/>
      <c r="K53" s="256"/>
      <c r="L53" s="205">
        <v>0</v>
      </c>
      <c r="M53" s="205">
        <v>0</v>
      </c>
      <c r="N53" s="205">
        <v>0</v>
      </c>
      <c r="O53" s="205">
        <v>0</v>
      </c>
      <c r="P53" s="259" t="s">
        <v>3</v>
      </c>
      <c r="Q53" s="88"/>
      <c r="R53" s="88"/>
      <c r="S53" s="88"/>
    </row>
    <row r="54" spans="1:19" s="37" customFormat="1" ht="38.25" customHeight="1" x14ac:dyDescent="0.25">
      <c r="A54" s="261"/>
      <c r="B54" s="242"/>
      <c r="C54" s="376"/>
      <c r="D54" s="220" t="s">
        <v>1</v>
      </c>
      <c r="E54" s="205"/>
      <c r="F54" s="100">
        <f t="shared" si="22"/>
        <v>0</v>
      </c>
      <c r="G54" s="256">
        <v>0</v>
      </c>
      <c r="H54" s="256"/>
      <c r="I54" s="256"/>
      <c r="J54" s="256"/>
      <c r="K54" s="256"/>
      <c r="L54" s="205">
        <v>0</v>
      </c>
      <c r="M54" s="205">
        <v>0</v>
      </c>
      <c r="N54" s="205">
        <v>0</v>
      </c>
      <c r="O54" s="205">
        <v>0</v>
      </c>
      <c r="P54" s="259"/>
      <c r="Q54" s="88"/>
      <c r="R54" s="88"/>
      <c r="S54" s="88"/>
    </row>
    <row r="55" spans="1:19" s="37" customFormat="1" ht="56.25" x14ac:dyDescent="0.25">
      <c r="A55" s="261"/>
      <c r="B55" s="242"/>
      <c r="C55" s="376"/>
      <c r="D55" s="220" t="s">
        <v>43</v>
      </c>
      <c r="E55" s="205">
        <v>0</v>
      </c>
      <c r="F55" s="100">
        <f t="shared" si="22"/>
        <v>0</v>
      </c>
      <c r="G55" s="256">
        <v>0</v>
      </c>
      <c r="H55" s="256"/>
      <c r="I55" s="256"/>
      <c r="J55" s="256"/>
      <c r="K55" s="256"/>
      <c r="L55" s="205">
        <v>0</v>
      </c>
      <c r="M55" s="205">
        <v>0</v>
      </c>
      <c r="N55" s="205">
        <v>0</v>
      </c>
      <c r="O55" s="205">
        <v>0</v>
      </c>
      <c r="P55" s="259"/>
      <c r="Q55" s="88"/>
      <c r="R55" s="88"/>
      <c r="S55" s="88"/>
    </row>
    <row r="56" spans="1:19" s="37" customFormat="1" ht="48" customHeight="1" x14ac:dyDescent="0.25">
      <c r="A56" s="261"/>
      <c r="B56" s="242"/>
      <c r="C56" s="377"/>
      <c r="D56" s="220" t="s">
        <v>74</v>
      </c>
      <c r="E56" s="205"/>
      <c r="F56" s="100">
        <f t="shared" si="22"/>
        <v>0</v>
      </c>
      <c r="G56" s="256">
        <v>0</v>
      </c>
      <c r="H56" s="256"/>
      <c r="I56" s="256"/>
      <c r="J56" s="256"/>
      <c r="K56" s="256"/>
      <c r="L56" s="205">
        <v>0</v>
      </c>
      <c r="M56" s="205">
        <v>0</v>
      </c>
      <c r="N56" s="205">
        <v>0</v>
      </c>
      <c r="O56" s="205">
        <v>0</v>
      </c>
      <c r="P56" s="259"/>
      <c r="Q56" s="88"/>
      <c r="R56" s="88"/>
      <c r="S56" s="88"/>
    </row>
    <row r="57" spans="1:19" s="37" customFormat="1" ht="18.75" x14ac:dyDescent="0.25">
      <c r="A57" s="261"/>
      <c r="B57" s="235" t="s">
        <v>205</v>
      </c>
      <c r="C57" s="236" t="s">
        <v>91</v>
      </c>
      <c r="D57" s="236" t="s">
        <v>91</v>
      </c>
      <c r="E57" s="200"/>
      <c r="F57" s="243" t="s">
        <v>92</v>
      </c>
      <c r="G57" s="244" t="s">
        <v>99</v>
      </c>
      <c r="H57" s="245" t="s">
        <v>247</v>
      </c>
      <c r="I57" s="245"/>
      <c r="J57" s="245"/>
      <c r="K57" s="245"/>
      <c r="L57" s="199" t="s">
        <v>100</v>
      </c>
      <c r="M57" s="199" t="s">
        <v>159</v>
      </c>
      <c r="N57" s="199" t="s">
        <v>160</v>
      </c>
      <c r="O57" s="199" t="s">
        <v>161</v>
      </c>
      <c r="P57" s="246" t="s">
        <v>91</v>
      </c>
      <c r="Q57" s="38"/>
    </row>
    <row r="58" spans="1:19" s="37" customFormat="1" ht="38.25" customHeight="1" x14ac:dyDescent="0.25">
      <c r="A58" s="261"/>
      <c r="B58" s="235"/>
      <c r="C58" s="236"/>
      <c r="D58" s="236"/>
      <c r="E58" s="200"/>
      <c r="F58" s="243"/>
      <c r="G58" s="244"/>
      <c r="H58" s="200" t="s">
        <v>243</v>
      </c>
      <c r="I58" s="200" t="s">
        <v>244</v>
      </c>
      <c r="J58" s="200" t="s">
        <v>245</v>
      </c>
      <c r="K58" s="200" t="s">
        <v>246</v>
      </c>
      <c r="L58" s="200"/>
      <c r="M58" s="200"/>
      <c r="N58" s="200"/>
      <c r="O58" s="200"/>
      <c r="P58" s="246"/>
      <c r="Q58" s="38"/>
    </row>
    <row r="59" spans="1:19" s="37" customFormat="1" ht="37.5" customHeight="1" x14ac:dyDescent="0.25">
      <c r="A59" s="261"/>
      <c r="B59" s="235"/>
      <c r="C59" s="236"/>
      <c r="D59" s="236"/>
      <c r="E59" s="200"/>
      <c r="F59" s="101">
        <f>G59+L59+M59+N59+O59</f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246"/>
      <c r="Q59" s="38"/>
    </row>
    <row r="60" spans="1:19" s="9" customFormat="1" ht="27.75" customHeight="1" x14ac:dyDescent="0.25">
      <c r="A60" s="330" t="s">
        <v>8</v>
      </c>
      <c r="B60" s="319" t="s">
        <v>236</v>
      </c>
      <c r="C60" s="331" t="s">
        <v>158</v>
      </c>
      <c r="D60" s="166" t="s">
        <v>2</v>
      </c>
      <c r="E60" s="226" t="e">
        <f>E62+E63</f>
        <v>#REF!</v>
      </c>
      <c r="F60" s="100">
        <f>SUM(G60:O60)</f>
        <v>4970</v>
      </c>
      <c r="G60" s="320">
        <f>G61+G62+G63+G64</f>
        <v>4970</v>
      </c>
      <c r="H60" s="320"/>
      <c r="I60" s="320"/>
      <c r="J60" s="320"/>
      <c r="K60" s="320"/>
      <c r="L60" s="226">
        <f t="shared" ref="L60:O60" si="23">L61+L62+L63+L64</f>
        <v>0</v>
      </c>
      <c r="M60" s="226">
        <f t="shared" si="23"/>
        <v>0</v>
      </c>
      <c r="N60" s="226">
        <f t="shared" si="23"/>
        <v>0</v>
      </c>
      <c r="O60" s="226">
        <f t="shared" si="23"/>
        <v>0</v>
      </c>
      <c r="P60" s="349"/>
      <c r="Q60" s="79"/>
      <c r="R60" s="79"/>
      <c r="S60" s="79"/>
    </row>
    <row r="61" spans="1:19" s="9" customFormat="1" ht="39" customHeight="1" x14ac:dyDescent="0.25">
      <c r="A61" s="330"/>
      <c r="B61" s="319"/>
      <c r="C61" s="331"/>
      <c r="D61" s="228" t="s">
        <v>37</v>
      </c>
      <c r="E61" s="226"/>
      <c r="F61" s="100">
        <f t="shared" ref="F61:F68" si="24">SUM(G61:O61)</f>
        <v>0</v>
      </c>
      <c r="G61" s="336">
        <f>G65</f>
        <v>0</v>
      </c>
      <c r="H61" s="336"/>
      <c r="I61" s="336"/>
      <c r="J61" s="336"/>
      <c r="K61" s="336"/>
      <c r="L61" s="229">
        <f t="shared" ref="L61:O61" si="25">L65</f>
        <v>0</v>
      </c>
      <c r="M61" s="229">
        <f t="shared" si="25"/>
        <v>0</v>
      </c>
      <c r="N61" s="229">
        <f t="shared" si="25"/>
        <v>0</v>
      </c>
      <c r="O61" s="229">
        <f t="shared" si="25"/>
        <v>0</v>
      </c>
      <c r="P61" s="349"/>
      <c r="Q61" s="79"/>
      <c r="R61" s="79"/>
      <c r="S61" s="79"/>
    </row>
    <row r="62" spans="1:19" s="9" customFormat="1" ht="41.25" customHeight="1" x14ac:dyDescent="0.25">
      <c r="A62" s="330"/>
      <c r="B62" s="319"/>
      <c r="C62" s="331"/>
      <c r="D62" s="228" t="s">
        <v>1</v>
      </c>
      <c r="E62" s="229" t="e">
        <f>#REF!+#REF!</f>
        <v>#REF!</v>
      </c>
      <c r="F62" s="100">
        <f t="shared" si="24"/>
        <v>4970</v>
      </c>
      <c r="G62" s="336">
        <f>G66+G73</f>
        <v>4970</v>
      </c>
      <c r="H62" s="336"/>
      <c r="I62" s="336"/>
      <c r="J62" s="336"/>
      <c r="K62" s="336"/>
      <c r="L62" s="229">
        <f t="shared" ref="L62:O62" si="26">L66+L73</f>
        <v>0</v>
      </c>
      <c r="M62" s="229">
        <f t="shared" si="26"/>
        <v>0</v>
      </c>
      <c r="N62" s="229">
        <f t="shared" si="26"/>
        <v>0</v>
      </c>
      <c r="O62" s="229">
        <f t="shared" si="26"/>
        <v>0</v>
      </c>
      <c r="P62" s="349"/>
      <c r="Q62" s="79"/>
      <c r="R62" s="79"/>
      <c r="S62" s="79"/>
    </row>
    <row r="63" spans="1:19" s="9" customFormat="1" ht="56.25" customHeight="1" x14ac:dyDescent="0.25">
      <c r="A63" s="330"/>
      <c r="B63" s="319"/>
      <c r="C63" s="331"/>
      <c r="D63" s="228" t="s">
        <v>43</v>
      </c>
      <c r="E63" s="223" t="e">
        <f>#REF!+#REF!</f>
        <v>#REF!</v>
      </c>
      <c r="F63" s="100">
        <f t="shared" si="24"/>
        <v>0</v>
      </c>
      <c r="G63" s="313">
        <f>G67+G74</f>
        <v>0</v>
      </c>
      <c r="H63" s="313"/>
      <c r="I63" s="313"/>
      <c r="J63" s="313"/>
      <c r="K63" s="313"/>
      <c r="L63" s="223">
        <f t="shared" ref="L63:O63" si="27">L67+L74</f>
        <v>0</v>
      </c>
      <c r="M63" s="223">
        <f t="shared" si="27"/>
        <v>0</v>
      </c>
      <c r="N63" s="223">
        <f t="shared" si="27"/>
        <v>0</v>
      </c>
      <c r="O63" s="223">
        <f t="shared" si="27"/>
        <v>0</v>
      </c>
      <c r="P63" s="349"/>
      <c r="Q63" s="79"/>
      <c r="R63" s="79"/>
      <c r="S63" s="79"/>
    </row>
    <row r="64" spans="1:19" s="9" customFormat="1" ht="37.5" x14ac:dyDescent="0.25">
      <c r="A64" s="330"/>
      <c r="B64" s="319"/>
      <c r="C64" s="331"/>
      <c r="D64" s="228" t="s">
        <v>74</v>
      </c>
      <c r="E64" s="223"/>
      <c r="F64" s="100">
        <f t="shared" si="24"/>
        <v>0</v>
      </c>
      <c r="G64" s="313">
        <f>G68</f>
        <v>0</v>
      </c>
      <c r="H64" s="313"/>
      <c r="I64" s="313"/>
      <c r="J64" s="313"/>
      <c r="K64" s="313"/>
      <c r="L64" s="223">
        <f t="shared" ref="L64:O64" si="28">L68</f>
        <v>0</v>
      </c>
      <c r="M64" s="223">
        <f t="shared" si="28"/>
        <v>0</v>
      </c>
      <c r="N64" s="223">
        <f t="shared" si="28"/>
        <v>0</v>
      </c>
      <c r="O64" s="223">
        <f t="shared" si="28"/>
        <v>0</v>
      </c>
      <c r="P64" s="349"/>
      <c r="Q64" s="79"/>
      <c r="R64" s="79"/>
      <c r="S64" s="79"/>
    </row>
    <row r="65" spans="1:19" s="37" customFormat="1" ht="43.5" customHeight="1" x14ac:dyDescent="0.25">
      <c r="A65" s="261" t="s">
        <v>33</v>
      </c>
      <c r="B65" s="242" t="s">
        <v>237</v>
      </c>
      <c r="C65" s="375" t="s">
        <v>158</v>
      </c>
      <c r="D65" s="220" t="s">
        <v>37</v>
      </c>
      <c r="E65" s="205"/>
      <c r="F65" s="100">
        <f t="shared" si="24"/>
        <v>0</v>
      </c>
      <c r="G65" s="256">
        <v>0</v>
      </c>
      <c r="H65" s="256"/>
      <c r="I65" s="256"/>
      <c r="J65" s="256"/>
      <c r="K65" s="256"/>
      <c r="L65" s="205">
        <v>0</v>
      </c>
      <c r="M65" s="205">
        <v>0</v>
      </c>
      <c r="N65" s="205">
        <v>0</v>
      </c>
      <c r="O65" s="205">
        <v>0</v>
      </c>
      <c r="P65" s="259" t="s">
        <v>3</v>
      </c>
      <c r="Q65" s="88"/>
      <c r="R65" s="88"/>
      <c r="S65" s="88"/>
    </row>
    <row r="66" spans="1:19" s="37" customFormat="1" ht="37.5" x14ac:dyDescent="0.25">
      <c r="A66" s="261"/>
      <c r="B66" s="242"/>
      <c r="C66" s="376"/>
      <c r="D66" s="220" t="s">
        <v>1</v>
      </c>
      <c r="E66" s="205"/>
      <c r="F66" s="100">
        <f t="shared" si="24"/>
        <v>4970</v>
      </c>
      <c r="G66" s="256">
        <v>4970</v>
      </c>
      <c r="H66" s="256"/>
      <c r="I66" s="256"/>
      <c r="J66" s="256"/>
      <c r="K66" s="256"/>
      <c r="L66" s="205">
        <v>0</v>
      </c>
      <c r="M66" s="205">
        <v>0</v>
      </c>
      <c r="N66" s="205">
        <v>0</v>
      </c>
      <c r="O66" s="205">
        <v>0</v>
      </c>
      <c r="P66" s="259"/>
      <c r="Q66" s="88"/>
      <c r="R66" s="88"/>
      <c r="S66" s="88"/>
    </row>
    <row r="67" spans="1:19" s="37" customFormat="1" ht="56.25" x14ac:dyDescent="0.25">
      <c r="A67" s="261"/>
      <c r="B67" s="242"/>
      <c r="C67" s="376"/>
      <c r="D67" s="220" t="s">
        <v>43</v>
      </c>
      <c r="E67" s="205">
        <v>0</v>
      </c>
      <c r="F67" s="100">
        <f t="shared" si="24"/>
        <v>0</v>
      </c>
      <c r="G67" s="256">
        <v>0</v>
      </c>
      <c r="H67" s="256"/>
      <c r="I67" s="256"/>
      <c r="J67" s="256"/>
      <c r="K67" s="256"/>
      <c r="L67" s="205">
        <v>0</v>
      </c>
      <c r="M67" s="205">
        <v>0</v>
      </c>
      <c r="N67" s="205">
        <v>0</v>
      </c>
      <c r="O67" s="205">
        <v>0</v>
      </c>
      <c r="P67" s="259"/>
      <c r="Q67" s="88"/>
      <c r="R67" s="88"/>
      <c r="S67" s="88"/>
    </row>
    <row r="68" spans="1:19" s="37" customFormat="1" ht="39.75" customHeight="1" x14ac:dyDescent="0.25">
      <c r="A68" s="261"/>
      <c r="B68" s="242"/>
      <c r="C68" s="377"/>
      <c r="D68" s="220" t="s">
        <v>74</v>
      </c>
      <c r="E68" s="205"/>
      <c r="F68" s="100">
        <f t="shared" si="24"/>
        <v>0</v>
      </c>
      <c r="G68" s="256">
        <v>0</v>
      </c>
      <c r="H68" s="256"/>
      <c r="I68" s="256"/>
      <c r="J68" s="256"/>
      <c r="K68" s="256"/>
      <c r="L68" s="205">
        <v>0</v>
      </c>
      <c r="M68" s="205">
        <v>0</v>
      </c>
      <c r="N68" s="205">
        <v>0</v>
      </c>
      <c r="O68" s="205">
        <v>0</v>
      </c>
      <c r="P68" s="259"/>
      <c r="Q68" s="88"/>
      <c r="R68" s="88"/>
      <c r="S68" s="88"/>
    </row>
    <row r="69" spans="1:19" s="37" customFormat="1" ht="18.75" x14ac:dyDescent="0.25">
      <c r="A69" s="261"/>
      <c r="B69" s="235" t="s">
        <v>238</v>
      </c>
      <c r="C69" s="236" t="s">
        <v>91</v>
      </c>
      <c r="D69" s="236" t="s">
        <v>91</v>
      </c>
      <c r="E69" s="200"/>
      <c r="F69" s="243" t="s">
        <v>92</v>
      </c>
      <c r="G69" s="244" t="s">
        <v>99</v>
      </c>
      <c r="H69" s="245" t="s">
        <v>247</v>
      </c>
      <c r="I69" s="245"/>
      <c r="J69" s="245"/>
      <c r="K69" s="245"/>
      <c r="L69" s="199" t="s">
        <v>100</v>
      </c>
      <c r="M69" s="199" t="s">
        <v>159</v>
      </c>
      <c r="N69" s="199" t="s">
        <v>160</v>
      </c>
      <c r="O69" s="199" t="s">
        <v>161</v>
      </c>
      <c r="P69" s="246" t="s">
        <v>91</v>
      </c>
      <c r="Q69" s="38"/>
    </row>
    <row r="70" spans="1:19" s="37" customFormat="1" ht="42" customHeight="1" x14ac:dyDescent="0.25">
      <c r="A70" s="261"/>
      <c r="B70" s="235"/>
      <c r="C70" s="236"/>
      <c r="D70" s="236"/>
      <c r="E70" s="200"/>
      <c r="F70" s="243"/>
      <c r="G70" s="244"/>
      <c r="H70" s="200" t="s">
        <v>243</v>
      </c>
      <c r="I70" s="200" t="s">
        <v>244</v>
      </c>
      <c r="J70" s="200" t="s">
        <v>245</v>
      </c>
      <c r="K70" s="200" t="s">
        <v>246</v>
      </c>
      <c r="L70" s="200"/>
      <c r="M70" s="200"/>
      <c r="N70" s="200"/>
      <c r="O70" s="200"/>
      <c r="P70" s="246"/>
      <c r="Q70" s="38"/>
    </row>
    <row r="71" spans="1:19" s="37" customFormat="1" ht="60.75" customHeight="1" x14ac:dyDescent="0.25">
      <c r="A71" s="261"/>
      <c r="B71" s="235"/>
      <c r="C71" s="236"/>
      <c r="D71" s="236"/>
      <c r="E71" s="200"/>
      <c r="F71" s="101">
        <v>986</v>
      </c>
      <c r="G71" s="140">
        <v>986</v>
      </c>
      <c r="H71" s="140">
        <v>986</v>
      </c>
      <c r="I71" s="140">
        <v>986</v>
      </c>
      <c r="J71" s="140">
        <v>986</v>
      </c>
      <c r="K71" s="140">
        <v>986</v>
      </c>
      <c r="L71" s="94">
        <v>986</v>
      </c>
      <c r="M71" s="94">
        <v>986</v>
      </c>
      <c r="N71" s="94">
        <v>986</v>
      </c>
      <c r="O71" s="94">
        <v>986</v>
      </c>
      <c r="P71" s="246"/>
      <c r="Q71" s="38"/>
    </row>
    <row r="72" spans="1:19" s="9" customFormat="1" ht="29.25" customHeight="1" x14ac:dyDescent="0.25">
      <c r="A72" s="330" t="s">
        <v>36</v>
      </c>
      <c r="B72" s="319" t="s">
        <v>86</v>
      </c>
      <c r="C72" s="331" t="s">
        <v>158</v>
      </c>
      <c r="D72" s="166" t="s">
        <v>2</v>
      </c>
      <c r="E72" s="226" t="e">
        <f>E74+E75</f>
        <v>#REF!</v>
      </c>
      <c r="F72" s="100">
        <f>SUM(G72:O72)</f>
        <v>188634.88</v>
      </c>
      <c r="G72" s="320">
        <f>G73+G74+G75+G76</f>
        <v>39017.088000000003</v>
      </c>
      <c r="H72" s="320"/>
      <c r="I72" s="320"/>
      <c r="J72" s="320"/>
      <c r="K72" s="320"/>
      <c r="L72" s="226">
        <f t="shared" ref="L72:M72" si="29">L73+L74+L75+L76</f>
        <v>37404.447999999997</v>
      </c>
      <c r="M72" s="226">
        <f t="shared" si="29"/>
        <v>37404.447999999997</v>
      </c>
      <c r="N72" s="226">
        <f t="shared" ref="N72:O72" si="30">N73+N74+N75+N76</f>
        <v>37404.447999999997</v>
      </c>
      <c r="O72" s="226">
        <f t="shared" si="30"/>
        <v>37404.447999999997</v>
      </c>
      <c r="P72" s="349"/>
      <c r="Q72" s="79"/>
      <c r="R72" s="79"/>
      <c r="S72" s="79"/>
    </row>
    <row r="73" spans="1:19" s="9" customFormat="1" ht="37.5" x14ac:dyDescent="0.25">
      <c r="A73" s="330"/>
      <c r="B73" s="319"/>
      <c r="C73" s="331"/>
      <c r="D73" s="228" t="s">
        <v>37</v>
      </c>
      <c r="E73" s="226"/>
      <c r="F73" s="100">
        <f t="shared" ref="F73:F80" si="31">SUM(G73:O73)</f>
        <v>0</v>
      </c>
      <c r="G73" s="336">
        <f>G77</f>
        <v>0</v>
      </c>
      <c r="H73" s="336"/>
      <c r="I73" s="336"/>
      <c r="J73" s="336"/>
      <c r="K73" s="336"/>
      <c r="L73" s="229">
        <f>L77</f>
        <v>0</v>
      </c>
      <c r="M73" s="229">
        <f>M77</f>
        <v>0</v>
      </c>
      <c r="N73" s="229">
        <f>N77</f>
        <v>0</v>
      </c>
      <c r="O73" s="229">
        <f>O77</f>
        <v>0</v>
      </c>
      <c r="P73" s="349"/>
      <c r="Q73" s="79"/>
      <c r="R73" s="79"/>
      <c r="S73" s="79"/>
    </row>
    <row r="74" spans="1:19" s="9" customFormat="1" ht="37.5" x14ac:dyDescent="0.25">
      <c r="A74" s="330"/>
      <c r="B74" s="319"/>
      <c r="C74" s="331"/>
      <c r="D74" s="228" t="s">
        <v>1</v>
      </c>
      <c r="E74" s="229" t="e">
        <f>#REF!+#REF!</f>
        <v>#REF!</v>
      </c>
      <c r="F74" s="100">
        <f t="shared" si="31"/>
        <v>0</v>
      </c>
      <c r="G74" s="336">
        <f t="shared" ref="G74" si="32">G78</f>
        <v>0</v>
      </c>
      <c r="H74" s="336"/>
      <c r="I74" s="336"/>
      <c r="J74" s="336"/>
      <c r="K74" s="336"/>
      <c r="L74" s="229">
        <f t="shared" ref="L74:M74" si="33">L78</f>
        <v>0</v>
      </c>
      <c r="M74" s="229">
        <f t="shared" si="33"/>
        <v>0</v>
      </c>
      <c r="N74" s="229">
        <f t="shared" ref="N74:O74" si="34">N78</f>
        <v>0</v>
      </c>
      <c r="O74" s="229">
        <f t="shared" si="34"/>
        <v>0</v>
      </c>
      <c r="P74" s="349"/>
      <c r="Q74" s="79"/>
      <c r="R74" s="79"/>
      <c r="S74" s="79"/>
    </row>
    <row r="75" spans="1:19" s="9" customFormat="1" ht="56.25" x14ac:dyDescent="0.25">
      <c r="A75" s="330"/>
      <c r="B75" s="319"/>
      <c r="C75" s="331"/>
      <c r="D75" s="228" t="s">
        <v>43</v>
      </c>
      <c r="E75" s="223" t="e">
        <f>#REF!+#REF!</f>
        <v>#REF!</v>
      </c>
      <c r="F75" s="100">
        <f t="shared" si="31"/>
        <v>188634.88</v>
      </c>
      <c r="G75" s="336">
        <f t="shared" ref="G75" si="35">G79</f>
        <v>39017.088000000003</v>
      </c>
      <c r="H75" s="336"/>
      <c r="I75" s="336"/>
      <c r="J75" s="336"/>
      <c r="K75" s="336"/>
      <c r="L75" s="229">
        <f t="shared" ref="L75:M75" si="36">L79</f>
        <v>37404.447999999997</v>
      </c>
      <c r="M75" s="229">
        <f t="shared" si="36"/>
        <v>37404.447999999997</v>
      </c>
      <c r="N75" s="229">
        <f t="shared" ref="N75:O75" si="37">N79</f>
        <v>37404.447999999997</v>
      </c>
      <c r="O75" s="229">
        <f t="shared" si="37"/>
        <v>37404.447999999997</v>
      </c>
      <c r="P75" s="349"/>
      <c r="Q75" s="79"/>
      <c r="R75" s="79"/>
      <c r="S75" s="79"/>
    </row>
    <row r="76" spans="1:19" s="9" customFormat="1" ht="37.5" x14ac:dyDescent="0.25">
      <c r="A76" s="330"/>
      <c r="B76" s="319"/>
      <c r="C76" s="331"/>
      <c r="D76" s="228" t="s">
        <v>74</v>
      </c>
      <c r="E76" s="223"/>
      <c r="F76" s="100">
        <f t="shared" si="31"/>
        <v>0</v>
      </c>
      <c r="G76" s="336">
        <f t="shared" ref="G76" si="38">G80</f>
        <v>0</v>
      </c>
      <c r="H76" s="336"/>
      <c r="I76" s="336"/>
      <c r="J76" s="336"/>
      <c r="K76" s="336"/>
      <c r="L76" s="229">
        <f t="shared" ref="L76:M76" si="39">L80</f>
        <v>0</v>
      </c>
      <c r="M76" s="229">
        <f t="shared" si="39"/>
        <v>0</v>
      </c>
      <c r="N76" s="229">
        <f t="shared" ref="N76:O76" si="40">N80</f>
        <v>0</v>
      </c>
      <c r="O76" s="229">
        <f t="shared" si="40"/>
        <v>0</v>
      </c>
      <c r="P76" s="349"/>
      <c r="Q76" s="79"/>
      <c r="R76" s="79"/>
      <c r="S76" s="79"/>
    </row>
    <row r="77" spans="1:19" s="37" customFormat="1" ht="37.5" x14ac:dyDescent="0.25">
      <c r="A77" s="361" t="s">
        <v>45</v>
      </c>
      <c r="B77" s="242" t="s">
        <v>129</v>
      </c>
      <c r="C77" s="404" t="s">
        <v>158</v>
      </c>
      <c r="D77" s="220" t="s">
        <v>37</v>
      </c>
      <c r="E77" s="205"/>
      <c r="F77" s="100">
        <f t="shared" si="31"/>
        <v>0</v>
      </c>
      <c r="G77" s="256">
        <v>0</v>
      </c>
      <c r="H77" s="256"/>
      <c r="I77" s="256"/>
      <c r="J77" s="256"/>
      <c r="K77" s="256"/>
      <c r="L77" s="205">
        <v>0</v>
      </c>
      <c r="M77" s="205">
        <v>0</v>
      </c>
      <c r="N77" s="205">
        <v>0</v>
      </c>
      <c r="O77" s="205">
        <v>0</v>
      </c>
      <c r="P77" s="259" t="s">
        <v>202</v>
      </c>
      <c r="Q77" s="88"/>
      <c r="R77" s="88"/>
      <c r="S77" s="88"/>
    </row>
    <row r="78" spans="1:19" s="37" customFormat="1" ht="37.5" x14ac:dyDescent="0.25">
      <c r="A78" s="362"/>
      <c r="B78" s="242"/>
      <c r="C78" s="404"/>
      <c r="D78" s="220" t="s">
        <v>1</v>
      </c>
      <c r="E78" s="205"/>
      <c r="F78" s="100">
        <f t="shared" si="31"/>
        <v>0</v>
      </c>
      <c r="G78" s="256">
        <v>0</v>
      </c>
      <c r="H78" s="256"/>
      <c r="I78" s="256"/>
      <c r="J78" s="256"/>
      <c r="K78" s="256"/>
      <c r="L78" s="205">
        <v>0</v>
      </c>
      <c r="M78" s="205">
        <v>0</v>
      </c>
      <c r="N78" s="205">
        <v>0</v>
      </c>
      <c r="O78" s="205">
        <v>0</v>
      </c>
      <c r="P78" s="259"/>
      <c r="Q78" s="88"/>
      <c r="R78" s="88"/>
      <c r="S78" s="88"/>
    </row>
    <row r="79" spans="1:19" s="37" customFormat="1" ht="56.25" x14ac:dyDescent="0.25">
      <c r="A79" s="362"/>
      <c r="B79" s="242"/>
      <c r="C79" s="404"/>
      <c r="D79" s="220" t="s">
        <v>43</v>
      </c>
      <c r="E79" s="205">
        <v>0</v>
      </c>
      <c r="F79" s="100">
        <f t="shared" si="31"/>
        <v>188634.88</v>
      </c>
      <c r="G79" s="256">
        <v>39017.088000000003</v>
      </c>
      <c r="H79" s="256"/>
      <c r="I79" s="256"/>
      <c r="J79" s="256"/>
      <c r="K79" s="256"/>
      <c r="L79" s="205">
        <v>37404.447999999997</v>
      </c>
      <c r="M79" s="205">
        <v>37404.447999999997</v>
      </c>
      <c r="N79" s="205">
        <v>37404.447999999997</v>
      </c>
      <c r="O79" s="205">
        <v>37404.447999999997</v>
      </c>
      <c r="P79" s="259"/>
      <c r="Q79" s="88"/>
      <c r="R79" s="88"/>
      <c r="S79" s="88"/>
    </row>
    <row r="80" spans="1:19" s="37" customFormat="1" ht="37.5" x14ac:dyDescent="0.25">
      <c r="A80" s="362"/>
      <c r="B80" s="242"/>
      <c r="C80" s="404"/>
      <c r="D80" s="220" t="s">
        <v>74</v>
      </c>
      <c r="E80" s="205"/>
      <c r="F80" s="100">
        <f t="shared" si="31"/>
        <v>0</v>
      </c>
      <c r="G80" s="256">
        <v>0</v>
      </c>
      <c r="H80" s="256"/>
      <c r="I80" s="256"/>
      <c r="J80" s="256"/>
      <c r="K80" s="256"/>
      <c r="L80" s="205">
        <v>0</v>
      </c>
      <c r="M80" s="205">
        <v>0</v>
      </c>
      <c r="N80" s="205">
        <v>0</v>
      </c>
      <c r="O80" s="205">
        <v>0</v>
      </c>
      <c r="P80" s="259"/>
      <c r="Q80" s="88"/>
      <c r="R80" s="88"/>
      <c r="S80" s="88"/>
    </row>
    <row r="81" spans="1:19" s="37" customFormat="1" ht="18.75" x14ac:dyDescent="0.25">
      <c r="A81" s="362"/>
      <c r="B81" s="235" t="s">
        <v>226</v>
      </c>
      <c r="C81" s="236" t="s">
        <v>91</v>
      </c>
      <c r="D81" s="236" t="s">
        <v>91</v>
      </c>
      <c r="E81" s="200"/>
      <c r="F81" s="243" t="s">
        <v>92</v>
      </c>
      <c r="G81" s="244" t="s">
        <v>99</v>
      </c>
      <c r="H81" s="245" t="s">
        <v>247</v>
      </c>
      <c r="I81" s="245"/>
      <c r="J81" s="245"/>
      <c r="K81" s="245"/>
      <c r="L81" s="199" t="s">
        <v>100</v>
      </c>
      <c r="M81" s="199" t="s">
        <v>159</v>
      </c>
      <c r="N81" s="199" t="s">
        <v>160</v>
      </c>
      <c r="O81" s="199" t="s">
        <v>161</v>
      </c>
      <c r="P81" s="246" t="s">
        <v>91</v>
      </c>
      <c r="Q81" s="38"/>
    </row>
    <row r="82" spans="1:19" s="37" customFormat="1" ht="45.75" customHeight="1" x14ac:dyDescent="0.25">
      <c r="A82" s="362"/>
      <c r="B82" s="235"/>
      <c r="C82" s="236"/>
      <c r="D82" s="236"/>
      <c r="E82" s="200"/>
      <c r="F82" s="243"/>
      <c r="G82" s="244"/>
      <c r="H82" s="200" t="s">
        <v>243</v>
      </c>
      <c r="I82" s="200" t="s">
        <v>244</v>
      </c>
      <c r="J82" s="200" t="s">
        <v>245</v>
      </c>
      <c r="K82" s="200" t="s">
        <v>246</v>
      </c>
      <c r="L82" s="200"/>
      <c r="M82" s="200"/>
      <c r="N82" s="200"/>
      <c r="O82" s="200"/>
      <c r="P82" s="246"/>
      <c r="Q82" s="38"/>
    </row>
    <row r="83" spans="1:19" s="37" customFormat="1" ht="36" customHeight="1" x14ac:dyDescent="0.25">
      <c r="A83" s="363"/>
      <c r="B83" s="235"/>
      <c r="C83" s="236"/>
      <c r="D83" s="236"/>
      <c r="E83" s="200"/>
      <c r="F83" s="101">
        <v>4</v>
      </c>
      <c r="G83" s="94">
        <v>4</v>
      </c>
      <c r="H83" s="94">
        <v>4</v>
      </c>
      <c r="I83" s="94">
        <v>4</v>
      </c>
      <c r="J83" s="94">
        <v>4</v>
      </c>
      <c r="K83" s="94">
        <v>4</v>
      </c>
      <c r="L83" s="94">
        <v>4</v>
      </c>
      <c r="M83" s="94">
        <v>4</v>
      </c>
      <c r="N83" s="94">
        <v>4</v>
      </c>
      <c r="O83" s="94">
        <v>4</v>
      </c>
      <c r="P83" s="246"/>
      <c r="Q83" s="38"/>
    </row>
    <row r="84" spans="1:19" s="9" customFormat="1" ht="27.75" customHeight="1" x14ac:dyDescent="0.25">
      <c r="A84" s="330" t="s">
        <v>9</v>
      </c>
      <c r="B84" s="319" t="s">
        <v>206</v>
      </c>
      <c r="C84" s="331" t="s">
        <v>158</v>
      </c>
      <c r="D84" s="166" t="s">
        <v>2</v>
      </c>
      <c r="E84" s="226" t="e">
        <f>E86+E87</f>
        <v>#REF!</v>
      </c>
      <c r="F84" s="100">
        <f>SUM(G84:O84)</f>
        <v>0</v>
      </c>
      <c r="G84" s="320">
        <f>G85+G86+G87+G88</f>
        <v>0</v>
      </c>
      <c r="H84" s="320"/>
      <c r="I84" s="320"/>
      <c r="J84" s="320"/>
      <c r="K84" s="320"/>
      <c r="L84" s="226">
        <f t="shared" ref="L84:O84" si="41">L85+L86+L87+L88</f>
        <v>0</v>
      </c>
      <c r="M84" s="226">
        <f t="shared" si="41"/>
        <v>0</v>
      </c>
      <c r="N84" s="226">
        <f t="shared" si="41"/>
        <v>0</v>
      </c>
      <c r="O84" s="226">
        <f t="shared" si="41"/>
        <v>0</v>
      </c>
      <c r="P84" s="349"/>
      <c r="Q84" s="79"/>
      <c r="R84" s="79"/>
      <c r="S84" s="79"/>
    </row>
    <row r="85" spans="1:19" s="9" customFormat="1" ht="39" customHeight="1" x14ac:dyDescent="0.25">
      <c r="A85" s="330"/>
      <c r="B85" s="319"/>
      <c r="C85" s="331"/>
      <c r="D85" s="228" t="s">
        <v>37</v>
      </c>
      <c r="E85" s="226"/>
      <c r="F85" s="100">
        <f t="shared" ref="F85:F92" si="42">SUM(G85:O85)</f>
        <v>0</v>
      </c>
      <c r="G85" s="336">
        <f>G89</f>
        <v>0</v>
      </c>
      <c r="H85" s="336"/>
      <c r="I85" s="336"/>
      <c r="J85" s="336"/>
      <c r="K85" s="336"/>
      <c r="L85" s="229">
        <f t="shared" ref="L85:O85" si="43">L89</f>
        <v>0</v>
      </c>
      <c r="M85" s="229">
        <f t="shared" si="43"/>
        <v>0</v>
      </c>
      <c r="N85" s="229">
        <f t="shared" si="43"/>
        <v>0</v>
      </c>
      <c r="O85" s="229">
        <f t="shared" si="43"/>
        <v>0</v>
      </c>
      <c r="P85" s="349"/>
      <c r="Q85" s="79"/>
      <c r="R85" s="79"/>
      <c r="S85" s="79"/>
    </row>
    <row r="86" spans="1:19" s="9" customFormat="1" ht="41.25" customHeight="1" x14ac:dyDescent="0.25">
      <c r="A86" s="330"/>
      <c r="B86" s="319"/>
      <c r="C86" s="331"/>
      <c r="D86" s="228" t="s">
        <v>1</v>
      </c>
      <c r="E86" s="229" t="e">
        <f>#REF!+#REF!</f>
        <v>#REF!</v>
      </c>
      <c r="F86" s="100">
        <f t="shared" si="42"/>
        <v>0</v>
      </c>
      <c r="G86" s="336">
        <f>G90+G97</f>
        <v>0</v>
      </c>
      <c r="H86" s="336"/>
      <c r="I86" s="336"/>
      <c r="J86" s="336"/>
      <c r="K86" s="336"/>
      <c r="L86" s="229">
        <f t="shared" ref="L86:O86" si="44">L90+L97</f>
        <v>0</v>
      </c>
      <c r="M86" s="229">
        <f t="shared" si="44"/>
        <v>0</v>
      </c>
      <c r="N86" s="229">
        <f t="shared" si="44"/>
        <v>0</v>
      </c>
      <c r="O86" s="229">
        <f t="shared" si="44"/>
        <v>0</v>
      </c>
      <c r="P86" s="349"/>
      <c r="Q86" s="79"/>
      <c r="R86" s="79"/>
      <c r="S86" s="79"/>
    </row>
    <row r="87" spans="1:19" s="9" customFormat="1" ht="56.25" customHeight="1" x14ac:dyDescent="0.25">
      <c r="A87" s="330"/>
      <c r="B87" s="319"/>
      <c r="C87" s="331"/>
      <c r="D87" s="228" t="s">
        <v>43</v>
      </c>
      <c r="E87" s="223" t="e">
        <f>#REF!+#REF!</f>
        <v>#REF!</v>
      </c>
      <c r="F87" s="100">
        <f t="shared" si="42"/>
        <v>0</v>
      </c>
      <c r="G87" s="313">
        <f>G91+G98</f>
        <v>0</v>
      </c>
      <c r="H87" s="313"/>
      <c r="I87" s="313"/>
      <c r="J87" s="313"/>
      <c r="K87" s="313"/>
      <c r="L87" s="223">
        <f t="shared" ref="L87:O87" si="45">L91+L98</f>
        <v>0</v>
      </c>
      <c r="M87" s="223">
        <f t="shared" si="45"/>
        <v>0</v>
      </c>
      <c r="N87" s="223">
        <f t="shared" si="45"/>
        <v>0</v>
      </c>
      <c r="O87" s="223">
        <f t="shared" si="45"/>
        <v>0</v>
      </c>
      <c r="P87" s="349"/>
      <c r="Q87" s="79"/>
      <c r="R87" s="79"/>
      <c r="S87" s="79"/>
    </row>
    <row r="88" spans="1:19" s="9" customFormat="1" ht="37.5" x14ac:dyDescent="0.25">
      <c r="A88" s="330"/>
      <c r="B88" s="319"/>
      <c r="C88" s="331"/>
      <c r="D88" s="228" t="s">
        <v>74</v>
      </c>
      <c r="E88" s="223"/>
      <c r="F88" s="100">
        <f t="shared" si="42"/>
        <v>0</v>
      </c>
      <c r="G88" s="313">
        <f>G92</f>
        <v>0</v>
      </c>
      <c r="H88" s="313"/>
      <c r="I88" s="313"/>
      <c r="J88" s="313"/>
      <c r="K88" s="313"/>
      <c r="L88" s="223">
        <f t="shared" ref="L88:O88" si="46">L92</f>
        <v>0</v>
      </c>
      <c r="M88" s="223">
        <f t="shared" si="46"/>
        <v>0</v>
      </c>
      <c r="N88" s="223">
        <f t="shared" si="46"/>
        <v>0</v>
      </c>
      <c r="O88" s="223">
        <f t="shared" si="46"/>
        <v>0</v>
      </c>
      <c r="P88" s="349"/>
      <c r="Q88" s="79"/>
      <c r="R88" s="79"/>
      <c r="S88" s="79"/>
    </row>
    <row r="89" spans="1:19" s="37" customFormat="1" ht="43.5" customHeight="1" x14ac:dyDescent="0.25">
      <c r="A89" s="261" t="s">
        <v>46</v>
      </c>
      <c r="B89" s="242" t="s">
        <v>207</v>
      </c>
      <c r="C89" s="375" t="s">
        <v>158</v>
      </c>
      <c r="D89" s="220" t="s">
        <v>37</v>
      </c>
      <c r="E89" s="205"/>
      <c r="F89" s="100">
        <f t="shared" si="42"/>
        <v>0</v>
      </c>
      <c r="G89" s="256">
        <v>0</v>
      </c>
      <c r="H89" s="256"/>
      <c r="I89" s="256"/>
      <c r="J89" s="256"/>
      <c r="K89" s="256"/>
      <c r="L89" s="205">
        <v>0</v>
      </c>
      <c r="M89" s="205">
        <v>0</v>
      </c>
      <c r="N89" s="205">
        <v>0</v>
      </c>
      <c r="O89" s="205">
        <v>0</v>
      </c>
      <c r="P89" s="259" t="s">
        <v>3</v>
      </c>
      <c r="Q89" s="88"/>
      <c r="R89" s="88"/>
      <c r="S89" s="88"/>
    </row>
    <row r="90" spans="1:19" s="37" customFormat="1" ht="37.5" x14ac:dyDescent="0.25">
      <c r="A90" s="261"/>
      <c r="B90" s="242"/>
      <c r="C90" s="376"/>
      <c r="D90" s="220" t="s">
        <v>1</v>
      </c>
      <c r="E90" s="205"/>
      <c r="F90" s="100">
        <f t="shared" si="42"/>
        <v>0</v>
      </c>
      <c r="G90" s="256">
        <v>0</v>
      </c>
      <c r="H90" s="256"/>
      <c r="I90" s="256"/>
      <c r="J90" s="256"/>
      <c r="K90" s="256"/>
      <c r="L90" s="205">
        <v>0</v>
      </c>
      <c r="M90" s="205">
        <v>0</v>
      </c>
      <c r="N90" s="205">
        <v>0</v>
      </c>
      <c r="O90" s="205">
        <v>0</v>
      </c>
      <c r="P90" s="259"/>
      <c r="Q90" s="88"/>
      <c r="R90" s="88"/>
      <c r="S90" s="88"/>
    </row>
    <row r="91" spans="1:19" s="37" customFormat="1" ht="56.25" x14ac:dyDescent="0.25">
      <c r="A91" s="261"/>
      <c r="B91" s="242"/>
      <c r="C91" s="376"/>
      <c r="D91" s="220" t="s">
        <v>43</v>
      </c>
      <c r="E91" s="205">
        <v>0</v>
      </c>
      <c r="F91" s="100">
        <f t="shared" si="42"/>
        <v>0</v>
      </c>
      <c r="G91" s="256">
        <v>0</v>
      </c>
      <c r="H91" s="256"/>
      <c r="I91" s="256"/>
      <c r="J91" s="256"/>
      <c r="K91" s="256"/>
      <c r="L91" s="205">
        <v>0</v>
      </c>
      <c r="M91" s="205">
        <v>0</v>
      </c>
      <c r="N91" s="205">
        <v>0</v>
      </c>
      <c r="O91" s="205">
        <v>0</v>
      </c>
      <c r="P91" s="259"/>
      <c r="Q91" s="88"/>
      <c r="R91" s="88"/>
      <c r="S91" s="88"/>
    </row>
    <row r="92" spans="1:19" s="37" customFormat="1" ht="39.75" customHeight="1" x14ac:dyDescent="0.25">
      <c r="A92" s="261"/>
      <c r="B92" s="242"/>
      <c r="C92" s="377"/>
      <c r="D92" s="220" t="s">
        <v>74</v>
      </c>
      <c r="E92" s="205"/>
      <c r="F92" s="100">
        <f t="shared" si="42"/>
        <v>0</v>
      </c>
      <c r="G92" s="256">
        <v>0</v>
      </c>
      <c r="H92" s="256"/>
      <c r="I92" s="256"/>
      <c r="J92" s="256"/>
      <c r="K92" s="256"/>
      <c r="L92" s="205">
        <v>0</v>
      </c>
      <c r="M92" s="205">
        <v>0</v>
      </c>
      <c r="N92" s="205">
        <v>0</v>
      </c>
      <c r="O92" s="205">
        <v>0</v>
      </c>
      <c r="P92" s="259"/>
      <c r="Q92" s="88"/>
      <c r="R92" s="88"/>
      <c r="S92" s="88"/>
    </row>
    <row r="93" spans="1:19" s="37" customFormat="1" ht="18.75" x14ac:dyDescent="0.25">
      <c r="A93" s="261"/>
      <c r="B93" s="235" t="s">
        <v>208</v>
      </c>
      <c r="C93" s="236" t="s">
        <v>91</v>
      </c>
      <c r="D93" s="236" t="s">
        <v>91</v>
      </c>
      <c r="E93" s="200"/>
      <c r="F93" s="243" t="s">
        <v>92</v>
      </c>
      <c r="G93" s="244" t="s">
        <v>99</v>
      </c>
      <c r="H93" s="245" t="s">
        <v>247</v>
      </c>
      <c r="I93" s="245"/>
      <c r="J93" s="245"/>
      <c r="K93" s="245"/>
      <c r="L93" s="199" t="s">
        <v>100</v>
      </c>
      <c r="M93" s="199" t="s">
        <v>159</v>
      </c>
      <c r="N93" s="199" t="s">
        <v>160</v>
      </c>
      <c r="O93" s="199" t="s">
        <v>161</v>
      </c>
      <c r="P93" s="246" t="s">
        <v>91</v>
      </c>
      <c r="Q93" s="38"/>
    </row>
    <row r="94" spans="1:19" s="37" customFormat="1" ht="44.25" customHeight="1" x14ac:dyDescent="0.25">
      <c r="A94" s="261"/>
      <c r="B94" s="235"/>
      <c r="C94" s="236"/>
      <c r="D94" s="236"/>
      <c r="E94" s="200"/>
      <c r="F94" s="243"/>
      <c r="G94" s="244"/>
      <c r="H94" s="200" t="s">
        <v>243</v>
      </c>
      <c r="I94" s="200" t="s">
        <v>244</v>
      </c>
      <c r="J94" s="200" t="s">
        <v>245</v>
      </c>
      <c r="K94" s="200" t="s">
        <v>246</v>
      </c>
      <c r="L94" s="200"/>
      <c r="M94" s="200"/>
      <c r="N94" s="200"/>
      <c r="O94" s="200"/>
      <c r="P94" s="246"/>
      <c r="Q94" s="38"/>
    </row>
    <row r="95" spans="1:19" s="37" customFormat="1" ht="25.5" customHeight="1" x14ac:dyDescent="0.25">
      <c r="A95" s="261"/>
      <c r="B95" s="235"/>
      <c r="C95" s="236"/>
      <c r="D95" s="236"/>
      <c r="E95" s="200"/>
      <c r="F95" s="101">
        <v>0</v>
      </c>
      <c r="G95" s="140">
        <v>0</v>
      </c>
      <c r="H95" s="140">
        <v>0</v>
      </c>
      <c r="I95" s="140">
        <v>0</v>
      </c>
      <c r="J95" s="140">
        <v>0</v>
      </c>
      <c r="K95" s="140">
        <v>0</v>
      </c>
      <c r="L95" s="94">
        <v>0</v>
      </c>
      <c r="M95" s="94">
        <v>0</v>
      </c>
      <c r="N95" s="94">
        <v>0</v>
      </c>
      <c r="O95" s="94">
        <v>0</v>
      </c>
      <c r="P95" s="246"/>
      <c r="Q95" s="38"/>
    </row>
    <row r="96" spans="1:19" s="9" customFormat="1" ht="29.25" customHeight="1" x14ac:dyDescent="0.25">
      <c r="A96" s="330" t="s">
        <v>34</v>
      </c>
      <c r="B96" s="319" t="s">
        <v>209</v>
      </c>
      <c r="C96" s="331" t="s">
        <v>158</v>
      </c>
      <c r="D96" s="166" t="s">
        <v>2</v>
      </c>
      <c r="E96" s="226" t="e">
        <f>E98+E99</f>
        <v>#REF!</v>
      </c>
      <c r="F96" s="100">
        <f>SUM(G96:O96)</f>
        <v>0</v>
      </c>
      <c r="G96" s="320">
        <f>G97+G98+G99+G100</f>
        <v>0</v>
      </c>
      <c r="H96" s="320"/>
      <c r="I96" s="320"/>
      <c r="J96" s="320"/>
      <c r="K96" s="320"/>
      <c r="L96" s="226">
        <f t="shared" ref="L96:O96" si="47">L97+L98+L99+L100</f>
        <v>0</v>
      </c>
      <c r="M96" s="226">
        <f t="shared" si="47"/>
        <v>0</v>
      </c>
      <c r="N96" s="226">
        <f t="shared" si="47"/>
        <v>0</v>
      </c>
      <c r="O96" s="226">
        <f t="shared" si="47"/>
        <v>0</v>
      </c>
      <c r="P96" s="349"/>
      <c r="Q96" s="79"/>
      <c r="R96" s="79"/>
      <c r="S96" s="79"/>
    </row>
    <row r="97" spans="1:26" s="9" customFormat="1" ht="37.5" x14ac:dyDescent="0.25">
      <c r="A97" s="330"/>
      <c r="B97" s="319"/>
      <c r="C97" s="331"/>
      <c r="D97" s="228" t="s">
        <v>37</v>
      </c>
      <c r="E97" s="226"/>
      <c r="F97" s="100">
        <f t="shared" ref="F97:F104" si="48">SUM(G97:O97)</f>
        <v>0</v>
      </c>
      <c r="G97" s="336">
        <f>G101</f>
        <v>0</v>
      </c>
      <c r="H97" s="336"/>
      <c r="I97" s="336"/>
      <c r="J97" s="336"/>
      <c r="K97" s="336"/>
      <c r="L97" s="229">
        <f>L101</f>
        <v>0</v>
      </c>
      <c r="M97" s="229">
        <f>M101</f>
        <v>0</v>
      </c>
      <c r="N97" s="229">
        <f>N101</f>
        <v>0</v>
      </c>
      <c r="O97" s="229">
        <f>O101</f>
        <v>0</v>
      </c>
      <c r="P97" s="349"/>
      <c r="Q97" s="79"/>
      <c r="R97" s="79"/>
      <c r="S97" s="79"/>
    </row>
    <row r="98" spans="1:26" s="9" customFormat="1" ht="37.5" x14ac:dyDescent="0.25">
      <c r="A98" s="330"/>
      <c r="B98" s="319"/>
      <c r="C98" s="331"/>
      <c r="D98" s="228" t="s">
        <v>1</v>
      </c>
      <c r="E98" s="229" t="e">
        <f>#REF!+#REF!</f>
        <v>#REF!</v>
      </c>
      <c r="F98" s="100">
        <f t="shared" si="48"/>
        <v>0</v>
      </c>
      <c r="G98" s="336">
        <f t="shared" ref="G98:G100" si="49">G102</f>
        <v>0</v>
      </c>
      <c r="H98" s="336"/>
      <c r="I98" s="336"/>
      <c r="J98" s="336"/>
      <c r="K98" s="336"/>
      <c r="L98" s="229">
        <f t="shared" ref="L98:O98" si="50">L102</f>
        <v>0</v>
      </c>
      <c r="M98" s="229">
        <f t="shared" si="50"/>
        <v>0</v>
      </c>
      <c r="N98" s="229">
        <f t="shared" si="50"/>
        <v>0</v>
      </c>
      <c r="O98" s="229">
        <f t="shared" si="50"/>
        <v>0</v>
      </c>
      <c r="P98" s="349"/>
      <c r="Q98" s="79"/>
      <c r="R98" s="79"/>
      <c r="S98" s="79"/>
    </row>
    <row r="99" spans="1:26" s="9" customFormat="1" ht="56.25" x14ac:dyDescent="0.25">
      <c r="A99" s="330"/>
      <c r="B99" s="319"/>
      <c r="C99" s="331"/>
      <c r="D99" s="228" t="s">
        <v>43</v>
      </c>
      <c r="E99" s="223" t="e">
        <f>#REF!+#REF!</f>
        <v>#REF!</v>
      </c>
      <c r="F99" s="100">
        <f t="shared" si="48"/>
        <v>0</v>
      </c>
      <c r="G99" s="336">
        <f t="shared" si="49"/>
        <v>0</v>
      </c>
      <c r="H99" s="336"/>
      <c r="I99" s="336"/>
      <c r="J99" s="336"/>
      <c r="K99" s="336"/>
      <c r="L99" s="229">
        <f t="shared" ref="L99:O99" si="51">L103</f>
        <v>0</v>
      </c>
      <c r="M99" s="229">
        <f t="shared" si="51"/>
        <v>0</v>
      </c>
      <c r="N99" s="229">
        <f t="shared" si="51"/>
        <v>0</v>
      </c>
      <c r="O99" s="229">
        <f t="shared" si="51"/>
        <v>0</v>
      </c>
      <c r="P99" s="349"/>
      <c r="Q99" s="79"/>
      <c r="R99" s="79"/>
      <c r="S99" s="79"/>
    </row>
    <row r="100" spans="1:26" s="9" customFormat="1" ht="37.5" x14ac:dyDescent="0.25">
      <c r="A100" s="330"/>
      <c r="B100" s="319"/>
      <c r="C100" s="331"/>
      <c r="D100" s="228" t="s">
        <v>74</v>
      </c>
      <c r="E100" s="223"/>
      <c r="F100" s="100">
        <f t="shared" si="48"/>
        <v>0</v>
      </c>
      <c r="G100" s="336">
        <f t="shared" si="49"/>
        <v>0</v>
      </c>
      <c r="H100" s="336"/>
      <c r="I100" s="336"/>
      <c r="J100" s="336"/>
      <c r="K100" s="336"/>
      <c r="L100" s="229">
        <f t="shared" ref="L100:O100" si="52">L104</f>
        <v>0</v>
      </c>
      <c r="M100" s="229">
        <f t="shared" si="52"/>
        <v>0</v>
      </c>
      <c r="N100" s="229">
        <f t="shared" si="52"/>
        <v>0</v>
      </c>
      <c r="O100" s="229">
        <f t="shared" si="52"/>
        <v>0</v>
      </c>
      <c r="P100" s="349"/>
      <c r="Q100" s="79"/>
      <c r="R100" s="79"/>
      <c r="S100" s="79"/>
    </row>
    <row r="101" spans="1:26" s="37" customFormat="1" ht="37.5" x14ac:dyDescent="0.25">
      <c r="A101" s="361" t="s">
        <v>51</v>
      </c>
      <c r="B101" s="242" t="s">
        <v>210</v>
      </c>
      <c r="C101" s="404" t="s">
        <v>158</v>
      </c>
      <c r="D101" s="220" t="s">
        <v>37</v>
      </c>
      <c r="E101" s="205"/>
      <c r="F101" s="100">
        <f t="shared" si="48"/>
        <v>0</v>
      </c>
      <c r="G101" s="256">
        <v>0</v>
      </c>
      <c r="H101" s="256"/>
      <c r="I101" s="256"/>
      <c r="J101" s="256"/>
      <c r="K101" s="256"/>
      <c r="L101" s="205">
        <v>0</v>
      </c>
      <c r="M101" s="205">
        <v>0</v>
      </c>
      <c r="N101" s="205">
        <v>0</v>
      </c>
      <c r="O101" s="205">
        <v>0</v>
      </c>
      <c r="P101" s="259" t="s">
        <v>3</v>
      </c>
      <c r="Q101" s="88"/>
      <c r="R101" s="88"/>
      <c r="S101" s="88"/>
    </row>
    <row r="102" spans="1:26" s="37" customFormat="1" ht="37.5" x14ac:dyDescent="0.25">
      <c r="A102" s="362"/>
      <c r="B102" s="242"/>
      <c r="C102" s="404"/>
      <c r="D102" s="220" t="s">
        <v>1</v>
      </c>
      <c r="E102" s="205"/>
      <c r="F102" s="100">
        <f t="shared" si="48"/>
        <v>0</v>
      </c>
      <c r="G102" s="256">
        <v>0</v>
      </c>
      <c r="H102" s="256"/>
      <c r="I102" s="256"/>
      <c r="J102" s="256"/>
      <c r="K102" s="256"/>
      <c r="L102" s="205">
        <v>0</v>
      </c>
      <c r="M102" s="205">
        <v>0</v>
      </c>
      <c r="N102" s="205">
        <v>0</v>
      </c>
      <c r="O102" s="205">
        <v>0</v>
      </c>
      <c r="P102" s="259"/>
      <c r="Q102" s="88"/>
      <c r="R102" s="88"/>
      <c r="S102" s="88"/>
    </row>
    <row r="103" spans="1:26" s="37" customFormat="1" ht="56.25" x14ac:dyDescent="0.25">
      <c r="A103" s="362"/>
      <c r="B103" s="242"/>
      <c r="C103" s="404"/>
      <c r="D103" s="220" t="s">
        <v>43</v>
      </c>
      <c r="E103" s="205">
        <v>0</v>
      </c>
      <c r="F103" s="100">
        <f t="shared" si="48"/>
        <v>0</v>
      </c>
      <c r="G103" s="256">
        <v>0</v>
      </c>
      <c r="H103" s="256"/>
      <c r="I103" s="256"/>
      <c r="J103" s="256"/>
      <c r="K103" s="256"/>
      <c r="L103" s="205">
        <v>0</v>
      </c>
      <c r="M103" s="205">
        <v>0</v>
      </c>
      <c r="N103" s="205">
        <v>0</v>
      </c>
      <c r="O103" s="205">
        <v>0</v>
      </c>
      <c r="P103" s="259"/>
      <c r="Q103" s="88"/>
      <c r="R103" s="88"/>
      <c r="S103" s="88"/>
    </row>
    <row r="104" spans="1:26" s="37" customFormat="1" ht="37.5" x14ac:dyDescent="0.25">
      <c r="A104" s="362"/>
      <c r="B104" s="242"/>
      <c r="C104" s="404"/>
      <c r="D104" s="220" t="s">
        <v>74</v>
      </c>
      <c r="E104" s="205"/>
      <c r="F104" s="100">
        <f t="shared" si="48"/>
        <v>0</v>
      </c>
      <c r="G104" s="256">
        <v>0</v>
      </c>
      <c r="H104" s="256"/>
      <c r="I104" s="256"/>
      <c r="J104" s="256"/>
      <c r="K104" s="256"/>
      <c r="L104" s="205">
        <v>0</v>
      </c>
      <c r="M104" s="205">
        <v>0</v>
      </c>
      <c r="N104" s="205">
        <v>0</v>
      </c>
      <c r="O104" s="205">
        <v>0</v>
      </c>
      <c r="P104" s="259"/>
      <c r="Q104" s="88"/>
      <c r="R104" s="88"/>
      <c r="S104" s="88"/>
    </row>
    <row r="105" spans="1:26" s="37" customFormat="1" ht="18.75" x14ac:dyDescent="0.25">
      <c r="A105" s="362"/>
      <c r="B105" s="235" t="s">
        <v>211</v>
      </c>
      <c r="C105" s="236" t="s">
        <v>91</v>
      </c>
      <c r="D105" s="236" t="s">
        <v>91</v>
      </c>
      <c r="E105" s="200"/>
      <c r="F105" s="243" t="s">
        <v>92</v>
      </c>
      <c r="G105" s="244" t="s">
        <v>99</v>
      </c>
      <c r="H105" s="245" t="s">
        <v>247</v>
      </c>
      <c r="I105" s="245"/>
      <c r="J105" s="245"/>
      <c r="K105" s="245"/>
      <c r="L105" s="199" t="s">
        <v>100</v>
      </c>
      <c r="M105" s="199" t="s">
        <v>159</v>
      </c>
      <c r="N105" s="199" t="s">
        <v>160</v>
      </c>
      <c r="O105" s="199" t="s">
        <v>161</v>
      </c>
      <c r="P105" s="246" t="s">
        <v>91</v>
      </c>
      <c r="Q105" s="38"/>
    </row>
    <row r="106" spans="1:26" s="37" customFormat="1" ht="40.5" customHeight="1" x14ac:dyDescent="0.25">
      <c r="A106" s="362"/>
      <c r="B106" s="235"/>
      <c r="C106" s="236"/>
      <c r="D106" s="236"/>
      <c r="E106" s="200"/>
      <c r="F106" s="243"/>
      <c r="G106" s="244"/>
      <c r="H106" s="200" t="s">
        <v>243</v>
      </c>
      <c r="I106" s="200" t="s">
        <v>244</v>
      </c>
      <c r="J106" s="200" t="s">
        <v>245</v>
      </c>
      <c r="K106" s="200" t="s">
        <v>246</v>
      </c>
      <c r="L106" s="200"/>
      <c r="M106" s="200"/>
      <c r="N106" s="200"/>
      <c r="O106" s="200"/>
      <c r="P106" s="246"/>
      <c r="Q106" s="38"/>
    </row>
    <row r="107" spans="1:26" s="37" customFormat="1" ht="27.75" customHeight="1" x14ac:dyDescent="0.25">
      <c r="A107" s="363"/>
      <c r="B107" s="235"/>
      <c r="C107" s="236"/>
      <c r="D107" s="236"/>
      <c r="E107" s="200"/>
      <c r="F107" s="101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4">
        <v>0</v>
      </c>
      <c r="M107" s="94">
        <v>0</v>
      </c>
      <c r="N107" s="94">
        <v>0</v>
      </c>
      <c r="O107" s="94">
        <v>0</v>
      </c>
      <c r="P107" s="246"/>
      <c r="Q107" s="38"/>
    </row>
    <row r="108" spans="1:26" s="9" customFormat="1" ht="39" customHeight="1" x14ac:dyDescent="0.25">
      <c r="A108" s="403" t="s">
        <v>122</v>
      </c>
      <c r="B108" s="403"/>
      <c r="C108" s="403"/>
      <c r="D108" s="403"/>
      <c r="E108" s="164" t="e">
        <f>E109+E110+E111+E113</f>
        <v>#REF!</v>
      </c>
      <c r="F108" s="108">
        <f>SUM(G108:O108)</f>
        <v>926222.63</v>
      </c>
      <c r="G108" s="271">
        <f>G109+G110+G111+G112</f>
        <v>190510.63799999998</v>
      </c>
      <c r="H108" s="271"/>
      <c r="I108" s="271"/>
      <c r="J108" s="271"/>
      <c r="K108" s="271"/>
      <c r="L108" s="164">
        <f t="shared" ref="L108:M108" si="53">L109+L110+L111+L112</f>
        <v>183927.99799999999</v>
      </c>
      <c r="M108" s="164">
        <f t="shared" si="53"/>
        <v>183927.99799999999</v>
      </c>
      <c r="N108" s="164">
        <f t="shared" ref="N108:O108" si="54">N109+N110+N111+N112</f>
        <v>183927.99799999999</v>
      </c>
      <c r="O108" s="164">
        <f t="shared" si="54"/>
        <v>183927.99799999999</v>
      </c>
      <c r="P108" s="165"/>
      <c r="Q108" s="81"/>
      <c r="R108" s="81"/>
      <c r="S108" s="81"/>
      <c r="W108" s="41"/>
      <c r="X108" s="41"/>
      <c r="Y108" s="41"/>
      <c r="Z108" s="41"/>
    </row>
    <row r="109" spans="1:26" ht="18.75" x14ac:dyDescent="0.25">
      <c r="A109" s="293" t="s">
        <v>37</v>
      </c>
      <c r="B109" s="293"/>
      <c r="C109" s="293"/>
      <c r="D109" s="293"/>
      <c r="E109" s="44" t="e">
        <f>#REF!+#REF!+#REF!</f>
        <v>#REF!</v>
      </c>
      <c r="F109" s="108">
        <f t="shared" ref="F109:F113" si="55">SUM(G109:O109)</f>
        <v>0</v>
      </c>
      <c r="G109" s="273">
        <f>G7+G19+G73+G97+G85</f>
        <v>0</v>
      </c>
      <c r="H109" s="273"/>
      <c r="I109" s="273"/>
      <c r="J109" s="273"/>
      <c r="K109" s="273"/>
      <c r="L109" s="44">
        <f>L7+L19+L73+L97+L85</f>
        <v>0</v>
      </c>
      <c r="M109" s="44">
        <f t="shared" ref="M109:O109" si="56">M7+M19+M73+M97+M85</f>
        <v>0</v>
      </c>
      <c r="N109" s="44">
        <f t="shared" si="56"/>
        <v>0</v>
      </c>
      <c r="O109" s="44">
        <f t="shared" si="56"/>
        <v>0</v>
      </c>
      <c r="P109" s="13"/>
      <c r="Q109" s="34"/>
      <c r="R109" s="34"/>
      <c r="S109" s="34"/>
      <c r="T109" s="34"/>
      <c r="U109" s="34"/>
      <c r="W109" s="41"/>
      <c r="X109" s="41"/>
      <c r="Y109" s="41"/>
      <c r="Z109" s="41"/>
    </row>
    <row r="110" spans="1:26" ht="18.75" x14ac:dyDescent="0.25">
      <c r="A110" s="293" t="s">
        <v>1</v>
      </c>
      <c r="B110" s="293"/>
      <c r="C110" s="293"/>
      <c r="D110" s="293"/>
      <c r="E110" s="44" t="e">
        <f>E74+#REF!+#REF!+#REF!+#REF!</f>
        <v>#REF!</v>
      </c>
      <c r="F110" s="108">
        <f t="shared" si="55"/>
        <v>4970</v>
      </c>
      <c r="G110" s="273">
        <f>G8+G20+G74+G98+G86+G62</f>
        <v>4970</v>
      </c>
      <c r="H110" s="273"/>
      <c r="I110" s="273"/>
      <c r="J110" s="273"/>
      <c r="K110" s="273"/>
      <c r="L110" s="44">
        <f>L8+L20+L74+L98+L86</f>
        <v>0</v>
      </c>
      <c r="M110" s="44">
        <f t="shared" ref="M110:O110" si="57">M8+M20+M74+M98+M86</f>
        <v>0</v>
      </c>
      <c r="N110" s="44">
        <f t="shared" si="57"/>
        <v>0</v>
      </c>
      <c r="O110" s="44">
        <f t="shared" si="57"/>
        <v>0</v>
      </c>
      <c r="P110" s="13"/>
      <c r="Q110" s="34"/>
      <c r="R110" s="34"/>
      <c r="S110" s="34"/>
      <c r="T110" s="34"/>
      <c r="U110" s="34"/>
      <c r="W110" s="41"/>
      <c r="X110" s="41"/>
      <c r="Y110" s="41"/>
      <c r="Z110" s="41"/>
    </row>
    <row r="111" spans="1:26" ht="20.25" x14ac:dyDescent="0.25">
      <c r="A111" s="293" t="s">
        <v>43</v>
      </c>
      <c r="B111" s="293"/>
      <c r="C111" s="293"/>
      <c r="D111" s="293"/>
      <c r="E111" s="44" t="e">
        <f>E9+E21+E75+#REF!+#REF!+#REF!+#REF!+#REF!+#REF!</f>
        <v>#REF!</v>
      </c>
      <c r="F111" s="108">
        <f t="shared" si="55"/>
        <v>789129.87999999989</v>
      </c>
      <c r="G111" s="273">
        <f>G9+G21+G75+G99+G87</f>
        <v>159116.08799999999</v>
      </c>
      <c r="H111" s="273"/>
      <c r="I111" s="273"/>
      <c r="J111" s="273"/>
      <c r="K111" s="273"/>
      <c r="L111" s="44">
        <f>L9+L21+L75+L99+L87</f>
        <v>157503.448</v>
      </c>
      <c r="M111" s="44">
        <f t="shared" ref="M111:O111" si="58">M9+M21+M75+M99+M87</f>
        <v>157503.448</v>
      </c>
      <c r="N111" s="44">
        <f t="shared" si="58"/>
        <v>157503.448</v>
      </c>
      <c r="O111" s="44">
        <f t="shared" si="58"/>
        <v>157503.448</v>
      </c>
      <c r="P111" s="13"/>
      <c r="Q111" s="123"/>
      <c r="R111" s="34"/>
      <c r="S111" s="34"/>
      <c r="T111" s="34"/>
      <c r="U111" s="34"/>
      <c r="W111" s="41"/>
      <c r="X111" s="41"/>
      <c r="Y111" s="41"/>
      <c r="Z111" s="41"/>
    </row>
    <row r="112" spans="1:26" ht="18.75" x14ac:dyDescent="0.25">
      <c r="A112" s="293" t="s">
        <v>74</v>
      </c>
      <c r="B112" s="293"/>
      <c r="C112" s="293"/>
      <c r="D112" s="293"/>
      <c r="E112" s="44"/>
      <c r="F112" s="108">
        <f t="shared" si="55"/>
        <v>132122.75</v>
      </c>
      <c r="G112" s="273">
        <f>G10+G22+G77+G100+G88</f>
        <v>26424.55</v>
      </c>
      <c r="H112" s="273"/>
      <c r="I112" s="273"/>
      <c r="J112" s="273"/>
      <c r="K112" s="273"/>
      <c r="L112" s="44">
        <f>L10+L22+L76+L100+L88</f>
        <v>26424.55</v>
      </c>
      <c r="M112" s="44">
        <f t="shared" ref="M112:O112" si="59">M10+M22+M76+M100+M88</f>
        <v>26424.55</v>
      </c>
      <c r="N112" s="44">
        <f t="shared" si="59"/>
        <v>26424.55</v>
      </c>
      <c r="O112" s="44">
        <f t="shared" si="59"/>
        <v>26424.55</v>
      </c>
      <c r="P112" s="13"/>
      <c r="Q112" s="34"/>
      <c r="R112" s="34"/>
      <c r="S112" s="34"/>
      <c r="T112" s="34"/>
      <c r="U112" s="34"/>
      <c r="W112" s="41"/>
      <c r="X112" s="41"/>
      <c r="Y112" s="41"/>
      <c r="Z112" s="41"/>
    </row>
    <row r="113" spans="1:31" ht="18.75" x14ac:dyDescent="0.3">
      <c r="A113" s="296" t="s">
        <v>75</v>
      </c>
      <c r="B113" s="296"/>
      <c r="C113" s="296"/>
      <c r="D113" s="296"/>
      <c r="E113" s="74">
        <f>E23</f>
        <v>13879.4</v>
      </c>
      <c r="F113" s="108">
        <f t="shared" si="55"/>
        <v>132122.75</v>
      </c>
      <c r="G113" s="344">
        <f>G23</f>
        <v>26424.55</v>
      </c>
      <c r="H113" s="344"/>
      <c r="I113" s="344"/>
      <c r="J113" s="344"/>
      <c r="K113" s="344"/>
      <c r="L113" s="74">
        <f>L23</f>
        <v>26424.55</v>
      </c>
      <c r="M113" s="74">
        <f>M23</f>
        <v>26424.55</v>
      </c>
      <c r="N113" s="74">
        <f>N23</f>
        <v>26424.55</v>
      </c>
      <c r="O113" s="74">
        <f>O23</f>
        <v>26424.55</v>
      </c>
      <c r="P113" s="6"/>
      <c r="Q113" s="33"/>
      <c r="R113" s="33"/>
      <c r="S113" s="33"/>
      <c r="T113" s="33"/>
      <c r="U113" s="48"/>
      <c r="W113" s="41"/>
      <c r="X113" s="41"/>
      <c r="Y113" s="41"/>
      <c r="Z113" s="41"/>
    </row>
    <row r="114" spans="1:31" x14ac:dyDescent="0.25">
      <c r="F114" s="109"/>
      <c r="L114" s="42"/>
      <c r="M114" s="42"/>
      <c r="N114" s="42"/>
      <c r="O114" s="42"/>
    </row>
    <row r="115" spans="1:31" x14ac:dyDescent="0.25">
      <c r="L115" s="42"/>
      <c r="M115" s="42"/>
      <c r="N115" s="42"/>
      <c r="O115" s="42"/>
    </row>
    <row r="116" spans="1:31" ht="18.75" x14ac:dyDescent="0.3">
      <c r="B116" s="398" t="s">
        <v>19</v>
      </c>
      <c r="C116" s="399"/>
      <c r="D116" s="399"/>
      <c r="E116" s="51">
        <v>0</v>
      </c>
      <c r="F116" s="52">
        <f t="shared" ref="F116:F124" si="60">SUM(G116:M116)</f>
        <v>0</v>
      </c>
      <c r="G116" s="395">
        <v>0</v>
      </c>
      <c r="H116" s="396"/>
      <c r="I116" s="396"/>
      <c r="J116" s="396"/>
      <c r="K116" s="397"/>
      <c r="L116" s="51">
        <v>0</v>
      </c>
      <c r="M116" s="51">
        <v>0</v>
      </c>
      <c r="N116" s="153"/>
      <c r="O116" s="153"/>
      <c r="P116" s="42"/>
      <c r="U116" s="1"/>
      <c r="V116" s="1"/>
      <c r="W116" s="42"/>
      <c r="X116" s="42"/>
      <c r="Y116" s="1"/>
      <c r="Z116" s="1"/>
      <c r="AA116" s="1"/>
      <c r="AB116" s="1"/>
      <c r="AC116" s="1"/>
      <c r="AD116" s="1"/>
      <c r="AE116" s="1"/>
    </row>
    <row r="117" spans="1:31" ht="18.75" x14ac:dyDescent="0.3">
      <c r="B117" s="398" t="s">
        <v>21</v>
      </c>
      <c r="C117" s="399"/>
      <c r="D117" s="399"/>
      <c r="E117" s="51">
        <v>0</v>
      </c>
      <c r="F117" s="52">
        <f t="shared" si="60"/>
        <v>495</v>
      </c>
      <c r="G117" s="395">
        <v>165</v>
      </c>
      <c r="H117" s="396"/>
      <c r="I117" s="396"/>
      <c r="J117" s="396"/>
      <c r="K117" s="397"/>
      <c r="L117" s="51">
        <v>165</v>
      </c>
      <c r="M117" s="51">
        <v>165</v>
      </c>
      <c r="N117" s="153"/>
      <c r="O117" s="153"/>
      <c r="U117" s="1"/>
      <c r="V117" s="1"/>
      <c r="W117" s="42"/>
      <c r="X117" s="42"/>
      <c r="Y117" s="1"/>
      <c r="Z117" s="1"/>
      <c r="AA117" s="1"/>
      <c r="AB117" s="1"/>
      <c r="AC117" s="1"/>
      <c r="AD117" s="1"/>
      <c r="AE117" s="1"/>
    </row>
    <row r="118" spans="1:31" ht="18.75" x14ac:dyDescent="0.3">
      <c r="B118" s="400" t="s">
        <v>20</v>
      </c>
      <c r="C118" s="401"/>
      <c r="D118" s="401"/>
      <c r="E118" s="53">
        <f>SUM(E116:E117)</f>
        <v>0</v>
      </c>
      <c r="F118" s="52">
        <f t="shared" si="60"/>
        <v>495</v>
      </c>
      <c r="G118" s="392">
        <f>SUM(G116:G117)</f>
        <v>165</v>
      </c>
      <c r="H118" s="393"/>
      <c r="I118" s="393"/>
      <c r="J118" s="393"/>
      <c r="K118" s="394"/>
      <c r="L118" s="53">
        <f>SUM(L116:L117)</f>
        <v>165</v>
      </c>
      <c r="M118" s="53">
        <f>SUM(M116:M117)</f>
        <v>165</v>
      </c>
      <c r="N118" s="154"/>
      <c r="O118" s="154"/>
      <c r="U118" s="1"/>
      <c r="V118" s="1"/>
      <c r="W118" s="42"/>
      <c r="X118" s="42"/>
      <c r="Y118" s="1"/>
      <c r="Z118" s="1"/>
      <c r="AA118" s="1"/>
      <c r="AB118" s="1"/>
      <c r="AC118" s="1"/>
      <c r="AD118" s="1"/>
      <c r="AE118" s="1"/>
    </row>
    <row r="119" spans="1:31" ht="18.75" x14ac:dyDescent="0.3">
      <c r="B119" s="398" t="s">
        <v>37</v>
      </c>
      <c r="C119" s="399"/>
      <c r="D119" s="399"/>
      <c r="E119" s="51" t="e">
        <f>E109-#REF!</f>
        <v>#REF!</v>
      </c>
      <c r="F119" s="52">
        <f t="shared" si="60"/>
        <v>0</v>
      </c>
      <c r="G119" s="395">
        <f>G109</f>
        <v>0</v>
      </c>
      <c r="H119" s="396"/>
      <c r="I119" s="396"/>
      <c r="J119" s="396"/>
      <c r="K119" s="397"/>
      <c r="L119" s="51">
        <f t="shared" ref="L119:M119" si="61">L109</f>
        <v>0</v>
      </c>
      <c r="M119" s="51">
        <f t="shared" si="61"/>
        <v>0</v>
      </c>
      <c r="N119" s="153"/>
      <c r="O119" s="153"/>
      <c r="W119" s="42"/>
      <c r="X119" s="42"/>
    </row>
    <row r="120" spans="1:31" ht="18.75" x14ac:dyDescent="0.3">
      <c r="B120" s="398" t="s">
        <v>1</v>
      </c>
      <c r="C120" s="399"/>
      <c r="D120" s="399"/>
      <c r="E120" s="51" t="e">
        <f>E110-#REF!</f>
        <v>#REF!</v>
      </c>
      <c r="F120" s="52">
        <f t="shared" si="60"/>
        <v>4970</v>
      </c>
      <c r="G120" s="395">
        <f>G110-G116</f>
        <v>4970</v>
      </c>
      <c r="H120" s="396"/>
      <c r="I120" s="396"/>
      <c r="J120" s="396"/>
      <c r="K120" s="397"/>
      <c r="L120" s="51">
        <f t="shared" ref="L120:M120" si="62">L110-L116</f>
        <v>0</v>
      </c>
      <c r="M120" s="51">
        <f t="shared" si="62"/>
        <v>0</v>
      </c>
      <c r="N120" s="153"/>
      <c r="O120" s="153"/>
      <c r="W120" s="42"/>
      <c r="X120" s="42"/>
    </row>
    <row r="121" spans="1:31" ht="18.75" x14ac:dyDescent="0.3">
      <c r="B121" s="398" t="s">
        <v>43</v>
      </c>
      <c r="C121" s="399"/>
      <c r="D121" s="399"/>
      <c r="E121" s="51" t="e">
        <f>E111-#REF!</f>
        <v>#REF!</v>
      </c>
      <c r="F121" s="52">
        <f t="shared" si="60"/>
        <v>473627.98399999994</v>
      </c>
      <c r="G121" s="395">
        <f>G111-G117</f>
        <v>158951.08799999999</v>
      </c>
      <c r="H121" s="396"/>
      <c r="I121" s="396"/>
      <c r="J121" s="396"/>
      <c r="K121" s="397"/>
      <c r="L121" s="51">
        <f t="shared" ref="L121:M121" si="63">L111-L117</f>
        <v>157338.448</v>
      </c>
      <c r="M121" s="51">
        <f t="shared" si="63"/>
        <v>157338.448</v>
      </c>
      <c r="N121" s="153"/>
      <c r="O121" s="153"/>
      <c r="W121" s="42"/>
      <c r="X121" s="42"/>
    </row>
    <row r="122" spans="1:31" ht="18.75" x14ac:dyDescent="0.3">
      <c r="B122" s="398" t="s">
        <v>74</v>
      </c>
      <c r="C122" s="399"/>
      <c r="D122" s="402"/>
      <c r="E122" s="51"/>
      <c r="F122" s="52">
        <f t="shared" si="60"/>
        <v>79273.649999999994</v>
      </c>
      <c r="G122" s="395">
        <f>G123</f>
        <v>26424.55</v>
      </c>
      <c r="H122" s="396"/>
      <c r="I122" s="396"/>
      <c r="J122" s="396"/>
      <c r="K122" s="397"/>
      <c r="L122" s="51">
        <f t="shared" ref="L122:M122" si="64">L123</f>
        <v>26424.55</v>
      </c>
      <c r="M122" s="51">
        <f t="shared" si="64"/>
        <v>26424.55</v>
      </c>
      <c r="N122" s="153"/>
      <c r="O122" s="153"/>
      <c r="W122" s="42"/>
      <c r="X122" s="42"/>
    </row>
    <row r="123" spans="1:31" ht="18.75" x14ac:dyDescent="0.3">
      <c r="B123" s="398" t="s">
        <v>75</v>
      </c>
      <c r="C123" s="399"/>
      <c r="D123" s="399"/>
      <c r="E123" s="51" t="e">
        <f>E113-#REF!</f>
        <v>#REF!</v>
      </c>
      <c r="F123" s="52">
        <f t="shared" si="60"/>
        <v>79273.649999999994</v>
      </c>
      <c r="G123" s="395">
        <f>G113</f>
        <v>26424.55</v>
      </c>
      <c r="H123" s="396"/>
      <c r="I123" s="396"/>
      <c r="J123" s="396"/>
      <c r="K123" s="397"/>
      <c r="L123" s="51">
        <f t="shared" ref="L123:M123" si="65">L113</f>
        <v>26424.55</v>
      </c>
      <c r="M123" s="51">
        <f t="shared" si="65"/>
        <v>26424.55</v>
      </c>
      <c r="N123" s="153"/>
      <c r="O123" s="153"/>
      <c r="W123" s="42"/>
      <c r="X123" s="42"/>
    </row>
    <row r="124" spans="1:31" ht="18.75" x14ac:dyDescent="0.3">
      <c r="B124" s="400" t="s">
        <v>25</v>
      </c>
      <c r="C124" s="401"/>
      <c r="D124" s="401"/>
      <c r="E124" s="53" t="e">
        <f>SUM(E119:E123)</f>
        <v>#REF!</v>
      </c>
      <c r="F124" s="52">
        <f t="shared" si="60"/>
        <v>557871.63399999996</v>
      </c>
      <c r="G124" s="392">
        <f>G119+G120+G121+G122</f>
        <v>190345.63799999998</v>
      </c>
      <c r="H124" s="393"/>
      <c r="I124" s="393"/>
      <c r="J124" s="393"/>
      <c r="K124" s="394"/>
      <c r="L124" s="53">
        <f t="shared" ref="L124:M124" si="66">L119+L120+L121+L122</f>
        <v>183762.99799999999</v>
      </c>
      <c r="M124" s="53">
        <f t="shared" si="66"/>
        <v>183762.99799999999</v>
      </c>
      <c r="N124" s="154"/>
      <c r="O124" s="154"/>
      <c r="W124" s="42"/>
      <c r="X124" s="42"/>
    </row>
    <row r="125" spans="1:31" x14ac:dyDescent="0.25">
      <c r="E125" s="42"/>
      <c r="F125" s="111"/>
      <c r="G125" s="42"/>
      <c r="H125" s="42"/>
      <c r="I125" s="42"/>
      <c r="J125" s="42"/>
      <c r="K125" s="42"/>
      <c r="L125" s="42"/>
      <c r="M125" s="42"/>
      <c r="N125" s="42"/>
      <c r="O125" s="42"/>
    </row>
    <row r="126" spans="1:31" x14ac:dyDescent="0.25">
      <c r="E126" s="42"/>
      <c r="F126" s="111"/>
      <c r="G126" s="42"/>
      <c r="H126" s="42"/>
      <c r="I126" s="42"/>
      <c r="J126" s="42"/>
      <c r="K126" s="42"/>
      <c r="L126" s="42"/>
      <c r="M126" s="42"/>
      <c r="N126" s="42"/>
      <c r="O126" s="42"/>
      <c r="P126" s="42"/>
    </row>
    <row r="127" spans="1:31" x14ac:dyDescent="0.25">
      <c r="E127" s="42"/>
      <c r="F127" s="111"/>
      <c r="G127" s="42"/>
      <c r="H127" s="42"/>
      <c r="I127" s="42"/>
      <c r="J127" s="42"/>
      <c r="K127" s="42"/>
      <c r="L127" s="42"/>
      <c r="M127" s="42"/>
      <c r="N127" s="42"/>
      <c r="O127" s="42"/>
    </row>
    <row r="130" spans="12:12" x14ac:dyDescent="0.25">
      <c r="L130" s="46"/>
    </row>
  </sheetData>
  <mergeCells count="247">
    <mergeCell ref="P69:P71"/>
    <mergeCell ref="G66:K66"/>
    <mergeCell ref="G67:K67"/>
    <mergeCell ref="G68:K68"/>
    <mergeCell ref="B69:B71"/>
    <mergeCell ref="C69:C71"/>
    <mergeCell ref="D69:D71"/>
    <mergeCell ref="F69:F70"/>
    <mergeCell ref="G69:G70"/>
    <mergeCell ref="H69:K69"/>
    <mergeCell ref="P81:P83"/>
    <mergeCell ref="H81:K81"/>
    <mergeCell ref="C72:C76"/>
    <mergeCell ref="A77:A83"/>
    <mergeCell ref="P77:P80"/>
    <mergeCell ref="G80:K80"/>
    <mergeCell ref="F81:F82"/>
    <mergeCell ref="A96:A100"/>
    <mergeCell ref="B96:B100"/>
    <mergeCell ref="C96:C100"/>
    <mergeCell ref="G96:K96"/>
    <mergeCell ref="P96:P100"/>
    <mergeCell ref="G97:K97"/>
    <mergeCell ref="G98:K98"/>
    <mergeCell ref="G99:K99"/>
    <mergeCell ref="G100:K100"/>
    <mergeCell ref="B77:B80"/>
    <mergeCell ref="C77:C80"/>
    <mergeCell ref="C81:C83"/>
    <mergeCell ref="B81:B83"/>
    <mergeCell ref="G81:G82"/>
    <mergeCell ref="D81:D83"/>
    <mergeCell ref="A84:A88"/>
    <mergeCell ref="B84:B88"/>
    <mergeCell ref="G112:K112"/>
    <mergeCell ref="G78:K78"/>
    <mergeCell ref="G79:K79"/>
    <mergeCell ref="G119:K119"/>
    <mergeCell ref="G118:K118"/>
    <mergeCell ref="G117:K117"/>
    <mergeCell ref="G109:K109"/>
    <mergeCell ref="G108:K108"/>
    <mergeCell ref="A112:D112"/>
    <mergeCell ref="A101:A107"/>
    <mergeCell ref="B101:B104"/>
    <mergeCell ref="A111:D111"/>
    <mergeCell ref="A110:D110"/>
    <mergeCell ref="A108:D108"/>
    <mergeCell ref="A109:D109"/>
    <mergeCell ref="G111:K111"/>
    <mergeCell ref="G110:K110"/>
    <mergeCell ref="C101:C104"/>
    <mergeCell ref="G101:K101"/>
    <mergeCell ref="C84:C88"/>
    <mergeCell ref="G84:K84"/>
    <mergeCell ref="B105:B107"/>
    <mergeCell ref="C105:C107"/>
    <mergeCell ref="D105:D107"/>
    <mergeCell ref="G124:K124"/>
    <mergeCell ref="G123:K123"/>
    <mergeCell ref="G122:K122"/>
    <mergeCell ref="G121:K121"/>
    <mergeCell ref="G120:K120"/>
    <mergeCell ref="G113:K113"/>
    <mergeCell ref="A113:D113"/>
    <mergeCell ref="B119:D119"/>
    <mergeCell ref="B116:D116"/>
    <mergeCell ref="B117:D117"/>
    <mergeCell ref="B118:D118"/>
    <mergeCell ref="B122:D122"/>
    <mergeCell ref="B124:D124"/>
    <mergeCell ref="B120:D120"/>
    <mergeCell ref="B121:D121"/>
    <mergeCell ref="B123:D123"/>
    <mergeCell ref="G116:K116"/>
    <mergeCell ref="A32:A38"/>
    <mergeCell ref="C36:C38"/>
    <mergeCell ref="B29:B31"/>
    <mergeCell ref="C29:C31"/>
    <mergeCell ref="B43:B45"/>
    <mergeCell ref="C43:C45"/>
    <mergeCell ref="B32:B35"/>
    <mergeCell ref="C32:C35"/>
    <mergeCell ref="A39:A45"/>
    <mergeCell ref="C39:C42"/>
    <mergeCell ref="B39:B42"/>
    <mergeCell ref="P1:P3"/>
    <mergeCell ref="A1:A3"/>
    <mergeCell ref="G4:K4"/>
    <mergeCell ref="G25:K25"/>
    <mergeCell ref="B1:B3"/>
    <mergeCell ref="C1:C3"/>
    <mergeCell ref="D1:D3"/>
    <mergeCell ref="F1:F3"/>
    <mergeCell ref="A5:P5"/>
    <mergeCell ref="C18:C23"/>
    <mergeCell ref="D15:D17"/>
    <mergeCell ref="F15:F16"/>
    <mergeCell ref="G15:G16"/>
    <mergeCell ref="H15:K15"/>
    <mergeCell ref="G23:K23"/>
    <mergeCell ref="G22:K22"/>
    <mergeCell ref="G21:K21"/>
    <mergeCell ref="G20:K20"/>
    <mergeCell ref="G19:K19"/>
    <mergeCell ref="E1:E3"/>
    <mergeCell ref="A24:A31"/>
    <mergeCell ref="A11:A17"/>
    <mergeCell ref="G14:K14"/>
    <mergeCell ref="G13:K13"/>
    <mergeCell ref="A18:A23"/>
    <mergeCell ref="C15:C17"/>
    <mergeCell ref="A6:A10"/>
    <mergeCell ref="B11:B14"/>
    <mergeCell ref="C11:C14"/>
    <mergeCell ref="B18:B23"/>
    <mergeCell ref="G7:K7"/>
    <mergeCell ref="G6:K6"/>
    <mergeCell ref="G8:K8"/>
    <mergeCell ref="B15:B17"/>
    <mergeCell ref="G18:K18"/>
    <mergeCell ref="G10:K10"/>
    <mergeCell ref="B6:B10"/>
    <mergeCell ref="C6:C10"/>
    <mergeCell ref="G32:K32"/>
    <mergeCell ref="G35:K35"/>
    <mergeCell ref="G33:K33"/>
    <mergeCell ref="D36:D38"/>
    <mergeCell ref="F36:F37"/>
    <mergeCell ref="G36:G37"/>
    <mergeCell ref="B24:B28"/>
    <mergeCell ref="C24:C28"/>
    <mergeCell ref="B36:B38"/>
    <mergeCell ref="G27:K27"/>
    <mergeCell ref="G24:K24"/>
    <mergeCell ref="D29:D31"/>
    <mergeCell ref="G42:K42"/>
    <mergeCell ref="G41:K41"/>
    <mergeCell ref="G40:K40"/>
    <mergeCell ref="G39:K39"/>
    <mergeCell ref="B57:B59"/>
    <mergeCell ref="C57:C59"/>
    <mergeCell ref="D57:D59"/>
    <mergeCell ref="F57:F58"/>
    <mergeCell ref="P6:P10"/>
    <mergeCell ref="P36:P38"/>
    <mergeCell ref="F29:F30"/>
    <mergeCell ref="G29:G30"/>
    <mergeCell ref="H29:K29"/>
    <mergeCell ref="P29:P31"/>
    <mergeCell ref="P18:P23"/>
    <mergeCell ref="G9:K9"/>
    <mergeCell ref="P24:P28"/>
    <mergeCell ref="G26:K26"/>
    <mergeCell ref="H36:K36"/>
    <mergeCell ref="P11:P14"/>
    <mergeCell ref="P15:P17"/>
    <mergeCell ref="P32:P35"/>
    <mergeCell ref="G12:K12"/>
    <mergeCell ref="G11:K11"/>
    <mergeCell ref="P43:P45"/>
    <mergeCell ref="B72:B76"/>
    <mergeCell ref="A72:A76"/>
    <mergeCell ref="F43:F44"/>
    <mergeCell ref="G43:G44"/>
    <mergeCell ref="H43:K43"/>
    <mergeCell ref="P72:P76"/>
    <mergeCell ref="G74:K74"/>
    <mergeCell ref="G73:K73"/>
    <mergeCell ref="D43:D45"/>
    <mergeCell ref="A60:A64"/>
    <mergeCell ref="B60:B64"/>
    <mergeCell ref="C60:C64"/>
    <mergeCell ref="G60:K60"/>
    <mergeCell ref="P60:P64"/>
    <mergeCell ref="G61:K61"/>
    <mergeCell ref="G62:K62"/>
    <mergeCell ref="G63:K63"/>
    <mergeCell ref="G64:K64"/>
    <mergeCell ref="A65:A71"/>
    <mergeCell ref="B65:B68"/>
    <mergeCell ref="C65:C68"/>
    <mergeCell ref="G65:K65"/>
    <mergeCell ref="P65:P68"/>
    <mergeCell ref="G1:O2"/>
    <mergeCell ref="G28:K28"/>
    <mergeCell ref="G34:K34"/>
    <mergeCell ref="G77:K77"/>
    <mergeCell ref="G75:K75"/>
    <mergeCell ref="G72:K72"/>
    <mergeCell ref="G76:K76"/>
    <mergeCell ref="G3:K3"/>
    <mergeCell ref="P101:P104"/>
    <mergeCell ref="G102:K102"/>
    <mergeCell ref="G103:K103"/>
    <mergeCell ref="G104:K104"/>
    <mergeCell ref="G54:K54"/>
    <mergeCell ref="G55:K55"/>
    <mergeCell ref="G56:K56"/>
    <mergeCell ref="G57:G58"/>
    <mergeCell ref="H57:K57"/>
    <mergeCell ref="P57:P59"/>
    <mergeCell ref="P84:P88"/>
    <mergeCell ref="G85:K85"/>
    <mergeCell ref="G86:K86"/>
    <mergeCell ref="G87:K87"/>
    <mergeCell ref="G88:K88"/>
    <mergeCell ref="P39:P42"/>
    <mergeCell ref="F105:F106"/>
    <mergeCell ref="G105:G106"/>
    <mergeCell ref="H105:K105"/>
    <mergeCell ref="P105:P107"/>
    <mergeCell ref="A46:A52"/>
    <mergeCell ref="B46:B49"/>
    <mergeCell ref="C46:C49"/>
    <mergeCell ref="G46:K46"/>
    <mergeCell ref="P46:P49"/>
    <mergeCell ref="G47:K47"/>
    <mergeCell ref="G48:K48"/>
    <mergeCell ref="G49:K49"/>
    <mergeCell ref="B50:B52"/>
    <mergeCell ref="C50:C52"/>
    <mergeCell ref="D50:D52"/>
    <mergeCell ref="F50:F51"/>
    <mergeCell ref="G50:G51"/>
    <mergeCell ref="H50:K50"/>
    <mergeCell ref="P50:P52"/>
    <mergeCell ref="A53:A59"/>
    <mergeCell ref="B53:B56"/>
    <mergeCell ref="C53:C56"/>
    <mergeCell ref="G53:K53"/>
    <mergeCell ref="P53:P56"/>
    <mergeCell ref="A89:A95"/>
    <mergeCell ref="B89:B92"/>
    <mergeCell ref="C89:C92"/>
    <mergeCell ref="G89:K89"/>
    <mergeCell ref="P89:P92"/>
    <mergeCell ref="G90:K90"/>
    <mergeCell ref="G91:K91"/>
    <mergeCell ref="G92:K92"/>
    <mergeCell ref="B93:B95"/>
    <mergeCell ref="C93:C95"/>
    <mergeCell ref="D93:D95"/>
    <mergeCell ref="F93:F94"/>
    <mergeCell ref="G93:G94"/>
    <mergeCell ref="H93:K93"/>
    <mergeCell ref="P93:P95"/>
  </mergeCells>
  <phoneticPr fontId="29" type="noConversion"/>
  <pageMargins left="0.19685039370078741" right="0.19685039370078741" top="0.59055118110236227" bottom="0.19685039370078741" header="0.39370078740157483" footer="0"/>
  <pageSetup paperSize="9" scale="47" firstPageNumber="13" fitToHeight="0" orientation="landscape" useFirstPageNumber="1" r:id="rId1"/>
  <headerFooter alignWithMargins="0">
    <oddHeader>&amp;C&amp;"Times New Roman,обычный"&amp;12&amp;K000000&amp;P</oddHeader>
  </headerFooter>
  <rowBreaks count="1" manualBreakCount="1">
    <brk id="8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Z74"/>
  <sheetViews>
    <sheetView tabSelected="1" view="pageBreakPreview" topLeftCell="D1" zoomScale="70" zoomScaleNormal="70" zoomScaleSheetLayoutView="70" workbookViewId="0">
      <selection activeCell="F30" sqref="F30"/>
    </sheetView>
  </sheetViews>
  <sheetFormatPr defaultColWidth="9.140625" defaultRowHeight="15" x14ac:dyDescent="0.25"/>
  <cols>
    <col min="1" max="1" width="6.7109375" style="1" customWidth="1"/>
    <col min="2" max="2" width="69" style="1" customWidth="1"/>
    <col min="3" max="3" width="18.42578125" style="1" customWidth="1"/>
    <col min="4" max="4" width="31.85546875" style="1" customWidth="1"/>
    <col min="5" max="5" width="21.28515625" style="1" hidden="1" customWidth="1"/>
    <col min="6" max="6" width="22.7109375" style="110" customWidth="1"/>
    <col min="7" max="11" width="8" style="1" customWidth="1"/>
    <col min="12" max="15" width="22.42578125" style="1" customWidth="1"/>
    <col min="16" max="16" width="21" style="1" customWidth="1"/>
    <col min="17" max="17" width="31" style="1" hidden="1" customWidth="1"/>
    <col min="18" max="18" width="27.140625" style="1" hidden="1" customWidth="1"/>
    <col min="19" max="19" width="24.42578125" style="1" hidden="1" customWidth="1"/>
    <col min="20" max="20" width="0.140625" style="1" hidden="1" customWidth="1"/>
    <col min="21" max="21" width="19.42578125" style="1" customWidth="1"/>
    <col min="22" max="22" width="23.42578125" style="1" customWidth="1"/>
    <col min="23" max="23" width="19" style="1" customWidth="1"/>
    <col min="24" max="24" width="22.85546875" style="1" customWidth="1"/>
    <col min="25" max="25" width="19.28515625" style="1" customWidth="1"/>
    <col min="26" max="16384" width="9.140625" style="1"/>
  </cols>
  <sheetData>
    <row r="1" spans="1:19" ht="29.25" customHeight="1" x14ac:dyDescent="0.25">
      <c r="A1" s="427" t="s">
        <v>0</v>
      </c>
      <c r="B1" s="427" t="s">
        <v>5</v>
      </c>
      <c r="C1" s="427" t="s">
        <v>44</v>
      </c>
      <c r="D1" s="427" t="s">
        <v>6</v>
      </c>
      <c r="E1" s="427" t="s">
        <v>49</v>
      </c>
      <c r="F1" s="426" t="s">
        <v>7</v>
      </c>
      <c r="G1" s="420" t="s">
        <v>16</v>
      </c>
      <c r="H1" s="421"/>
      <c r="I1" s="421"/>
      <c r="J1" s="421"/>
      <c r="K1" s="421"/>
      <c r="L1" s="421"/>
      <c r="M1" s="421"/>
      <c r="N1" s="421"/>
      <c r="O1" s="422"/>
      <c r="P1" s="427" t="s">
        <v>140</v>
      </c>
      <c r="Q1" s="95"/>
      <c r="R1" s="95"/>
      <c r="S1" s="95"/>
    </row>
    <row r="2" spans="1:19" ht="57" customHeight="1" x14ac:dyDescent="0.25">
      <c r="A2" s="427"/>
      <c r="B2" s="427"/>
      <c r="C2" s="427"/>
      <c r="D2" s="427"/>
      <c r="E2" s="427"/>
      <c r="F2" s="426"/>
      <c r="G2" s="312" t="s">
        <v>71</v>
      </c>
      <c r="H2" s="312"/>
      <c r="I2" s="312"/>
      <c r="J2" s="312"/>
      <c r="K2" s="312"/>
      <c r="L2" s="134" t="s">
        <v>72</v>
      </c>
      <c r="M2" s="134" t="s">
        <v>155</v>
      </c>
      <c r="N2" s="148" t="s">
        <v>156</v>
      </c>
      <c r="O2" s="148" t="s">
        <v>157</v>
      </c>
      <c r="P2" s="427"/>
      <c r="Q2" s="95" t="s">
        <v>38</v>
      </c>
      <c r="R2" s="95" t="s">
        <v>39</v>
      </c>
      <c r="S2" s="95"/>
    </row>
    <row r="3" spans="1:19" ht="18.75" x14ac:dyDescent="0.25">
      <c r="A3" s="133" t="s">
        <v>13</v>
      </c>
      <c r="B3" s="133">
        <v>2</v>
      </c>
      <c r="C3" s="133" t="s">
        <v>8</v>
      </c>
      <c r="D3" s="133" t="s">
        <v>36</v>
      </c>
      <c r="E3" s="133" t="s">
        <v>9</v>
      </c>
      <c r="F3" s="99" t="s">
        <v>9</v>
      </c>
      <c r="G3" s="274" t="s">
        <v>34</v>
      </c>
      <c r="H3" s="274"/>
      <c r="I3" s="274"/>
      <c r="J3" s="274"/>
      <c r="K3" s="274"/>
      <c r="L3" s="133" t="s">
        <v>10</v>
      </c>
      <c r="M3" s="133" t="s">
        <v>35</v>
      </c>
      <c r="N3" s="147" t="s">
        <v>11</v>
      </c>
      <c r="O3" s="147" t="s">
        <v>12</v>
      </c>
      <c r="P3" s="133" t="s">
        <v>14</v>
      </c>
      <c r="Q3" s="28"/>
      <c r="R3" s="28"/>
      <c r="S3" s="28"/>
    </row>
    <row r="4" spans="1:19" ht="34.5" customHeight="1" x14ac:dyDescent="0.25">
      <c r="A4" s="410" t="s">
        <v>113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83"/>
      <c r="R4" s="83"/>
      <c r="S4" s="83"/>
    </row>
    <row r="5" spans="1:19" s="9" customFormat="1" ht="36.75" customHeight="1" x14ac:dyDescent="0.25">
      <c r="A5" s="265" t="s">
        <v>13</v>
      </c>
      <c r="B5" s="428" t="s">
        <v>68</v>
      </c>
      <c r="C5" s="428" t="s">
        <v>158</v>
      </c>
      <c r="D5" s="167" t="s">
        <v>2</v>
      </c>
      <c r="E5" s="234">
        <f>E8</f>
        <v>181275.1586</v>
      </c>
      <c r="F5" s="112">
        <f>SUM(G5:O5)</f>
        <v>2741879.7176699997</v>
      </c>
      <c r="G5" s="425">
        <f>G6+G7+G8+G9</f>
        <v>548295.05086999992</v>
      </c>
      <c r="H5" s="425"/>
      <c r="I5" s="425"/>
      <c r="J5" s="425"/>
      <c r="K5" s="425"/>
      <c r="L5" s="234">
        <f t="shared" ref="L5:M5" si="0">L6+L7+L8+L9</f>
        <v>548396.31669999997</v>
      </c>
      <c r="M5" s="234">
        <f t="shared" si="0"/>
        <v>548396.31669999997</v>
      </c>
      <c r="N5" s="234">
        <f t="shared" ref="N5" si="1">N6+N7+N8+N9</f>
        <v>548396.01670000004</v>
      </c>
      <c r="O5" s="234">
        <f t="shared" ref="O5" si="2">O6+O7+O8+O9</f>
        <v>548396.01670000004</v>
      </c>
      <c r="P5" s="254"/>
      <c r="Q5" s="83"/>
      <c r="R5" s="83"/>
      <c r="S5" s="83"/>
    </row>
    <row r="6" spans="1:19" s="9" customFormat="1" ht="42.75" customHeight="1" x14ac:dyDescent="0.25">
      <c r="A6" s="265"/>
      <c r="B6" s="428"/>
      <c r="C6" s="428"/>
      <c r="D6" s="167" t="s">
        <v>37</v>
      </c>
      <c r="E6" s="234"/>
      <c r="F6" s="112">
        <f t="shared" ref="F6:F14" si="3">SUM(G6:O6)</f>
        <v>0</v>
      </c>
      <c r="G6" s="285">
        <f>G11+G15+G20</f>
        <v>0</v>
      </c>
      <c r="H6" s="285"/>
      <c r="I6" s="285"/>
      <c r="J6" s="285"/>
      <c r="K6" s="285"/>
      <c r="L6" s="216">
        <f t="shared" ref="L6:O9" si="4">L11+L15+L20</f>
        <v>0</v>
      </c>
      <c r="M6" s="216">
        <f t="shared" si="4"/>
        <v>0</v>
      </c>
      <c r="N6" s="216">
        <f t="shared" si="4"/>
        <v>0</v>
      </c>
      <c r="O6" s="216">
        <f t="shared" si="4"/>
        <v>0</v>
      </c>
      <c r="P6" s="254"/>
      <c r="Q6" s="83"/>
      <c r="R6" s="83"/>
      <c r="S6" s="83"/>
    </row>
    <row r="7" spans="1:19" s="9" customFormat="1" ht="44.25" customHeight="1" x14ac:dyDescent="0.25">
      <c r="A7" s="265"/>
      <c r="B7" s="428"/>
      <c r="C7" s="428"/>
      <c r="D7" s="167" t="s">
        <v>1</v>
      </c>
      <c r="E7" s="234"/>
      <c r="F7" s="112">
        <f t="shared" si="3"/>
        <v>0</v>
      </c>
      <c r="G7" s="285">
        <f>G12+G16+G21</f>
        <v>0</v>
      </c>
      <c r="H7" s="285"/>
      <c r="I7" s="285"/>
      <c r="J7" s="285"/>
      <c r="K7" s="285"/>
      <c r="L7" s="216">
        <f t="shared" si="4"/>
        <v>0</v>
      </c>
      <c r="M7" s="216">
        <f t="shared" si="4"/>
        <v>0</v>
      </c>
      <c r="N7" s="216">
        <f t="shared" si="4"/>
        <v>0</v>
      </c>
      <c r="O7" s="216">
        <f t="shared" si="4"/>
        <v>0</v>
      </c>
      <c r="P7" s="254"/>
      <c r="Q7" s="83"/>
      <c r="R7" s="83"/>
      <c r="S7" s="83"/>
    </row>
    <row r="8" spans="1:19" s="9" customFormat="1" ht="56.25" x14ac:dyDescent="0.25">
      <c r="A8" s="265"/>
      <c r="B8" s="428"/>
      <c r="C8" s="428"/>
      <c r="D8" s="167" t="s">
        <v>43</v>
      </c>
      <c r="E8" s="233">
        <f>E13+E17+E22</f>
        <v>181275.1586</v>
      </c>
      <c r="F8" s="112">
        <f t="shared" si="3"/>
        <v>1104844.63417</v>
      </c>
      <c r="G8" s="424">
        <f>G13+G17+G22</f>
        <v>220888.03417</v>
      </c>
      <c r="H8" s="424"/>
      <c r="I8" s="424"/>
      <c r="J8" s="424"/>
      <c r="K8" s="424"/>
      <c r="L8" s="233">
        <f t="shared" si="4"/>
        <v>220989.3</v>
      </c>
      <c r="M8" s="233">
        <f t="shared" si="4"/>
        <v>220989.3</v>
      </c>
      <c r="N8" s="233">
        <f t="shared" si="4"/>
        <v>220989</v>
      </c>
      <c r="O8" s="233">
        <f t="shared" si="4"/>
        <v>220989</v>
      </c>
      <c r="P8" s="254"/>
      <c r="Q8" s="30"/>
      <c r="R8" s="30"/>
      <c r="S8" s="30"/>
    </row>
    <row r="9" spans="1:19" s="9" customFormat="1" ht="39.75" customHeight="1" x14ac:dyDescent="0.25">
      <c r="A9" s="265"/>
      <c r="B9" s="428"/>
      <c r="C9" s="428"/>
      <c r="D9" s="167" t="s">
        <v>74</v>
      </c>
      <c r="E9" s="233"/>
      <c r="F9" s="112">
        <f t="shared" si="3"/>
        <v>1637035.0834999999</v>
      </c>
      <c r="G9" s="424">
        <f>G14+G18+G23</f>
        <v>327407.01669999998</v>
      </c>
      <c r="H9" s="424"/>
      <c r="I9" s="424"/>
      <c r="J9" s="424"/>
      <c r="K9" s="424"/>
      <c r="L9" s="233">
        <f t="shared" si="4"/>
        <v>327407.01669999998</v>
      </c>
      <c r="M9" s="233">
        <f t="shared" si="4"/>
        <v>327407.01669999998</v>
      </c>
      <c r="N9" s="233">
        <f t="shared" si="4"/>
        <v>327407.01669999998</v>
      </c>
      <c r="O9" s="233">
        <f t="shared" si="4"/>
        <v>327407.01669999998</v>
      </c>
      <c r="P9" s="254"/>
      <c r="Q9" s="30"/>
      <c r="R9" s="30"/>
      <c r="S9" s="30"/>
    </row>
    <row r="10" spans="1:19" s="9" customFormat="1" ht="99" customHeight="1" x14ac:dyDescent="0.25">
      <c r="A10" s="265"/>
      <c r="B10" s="428"/>
      <c r="C10" s="428"/>
      <c r="D10" s="167" t="s">
        <v>75</v>
      </c>
      <c r="E10" s="233"/>
      <c r="F10" s="112">
        <f t="shared" si="3"/>
        <v>1637035.0834999999</v>
      </c>
      <c r="G10" s="424">
        <f>G19</f>
        <v>327407.01669999998</v>
      </c>
      <c r="H10" s="424"/>
      <c r="I10" s="424"/>
      <c r="J10" s="424"/>
      <c r="K10" s="424"/>
      <c r="L10" s="233">
        <f t="shared" ref="L10:M10" si="5">L19</f>
        <v>327407.01669999998</v>
      </c>
      <c r="M10" s="233">
        <f t="shared" si="5"/>
        <v>327407.01669999998</v>
      </c>
      <c r="N10" s="233">
        <f t="shared" ref="N10" si="6">N19</f>
        <v>327407.01669999998</v>
      </c>
      <c r="O10" s="233">
        <f t="shared" ref="O10" si="7">O19</f>
        <v>327407.01669999998</v>
      </c>
      <c r="P10" s="254"/>
      <c r="Q10" s="30"/>
      <c r="R10" s="30"/>
      <c r="S10" s="30"/>
    </row>
    <row r="11" spans="1:19" s="9" customFormat="1" ht="47.25" customHeight="1" x14ac:dyDescent="0.25">
      <c r="A11" s="417" t="s">
        <v>26</v>
      </c>
      <c r="B11" s="289" t="s">
        <v>145</v>
      </c>
      <c r="C11" s="410" t="s">
        <v>158</v>
      </c>
      <c r="D11" s="82" t="s">
        <v>37</v>
      </c>
      <c r="E11" s="84"/>
      <c r="F11" s="112">
        <f t="shared" si="3"/>
        <v>0</v>
      </c>
      <c r="G11" s="248">
        <v>0</v>
      </c>
      <c r="H11" s="248"/>
      <c r="I11" s="248"/>
      <c r="J11" s="248"/>
      <c r="K11" s="248"/>
      <c r="L11" s="201">
        <v>0</v>
      </c>
      <c r="M11" s="201">
        <v>0</v>
      </c>
      <c r="N11" s="201">
        <v>0</v>
      </c>
      <c r="O11" s="201">
        <v>0</v>
      </c>
      <c r="P11" s="247" t="s">
        <v>144</v>
      </c>
      <c r="Q11" s="30"/>
      <c r="R11" s="30"/>
      <c r="S11" s="30"/>
    </row>
    <row r="12" spans="1:19" ht="37.5" x14ac:dyDescent="0.25">
      <c r="A12" s="417"/>
      <c r="B12" s="289"/>
      <c r="C12" s="410"/>
      <c r="D12" s="232" t="s">
        <v>1</v>
      </c>
      <c r="E12" s="195"/>
      <c r="F12" s="112">
        <f t="shared" si="3"/>
        <v>0</v>
      </c>
      <c r="G12" s="248">
        <v>0</v>
      </c>
      <c r="H12" s="248"/>
      <c r="I12" s="248"/>
      <c r="J12" s="248"/>
      <c r="K12" s="248"/>
      <c r="L12" s="201">
        <v>0</v>
      </c>
      <c r="M12" s="201">
        <v>0</v>
      </c>
      <c r="N12" s="201">
        <v>0</v>
      </c>
      <c r="O12" s="201">
        <v>0</v>
      </c>
      <c r="P12" s="247"/>
      <c r="Q12" s="30"/>
      <c r="R12" s="30"/>
      <c r="S12" s="30"/>
    </row>
    <row r="13" spans="1:19" ht="56.25" x14ac:dyDescent="0.25">
      <c r="A13" s="417"/>
      <c r="B13" s="289"/>
      <c r="C13" s="410"/>
      <c r="D13" s="231" t="s">
        <v>43</v>
      </c>
      <c r="E13" s="201">
        <v>97858.007519999999</v>
      </c>
      <c r="F13" s="112">
        <f t="shared" si="3"/>
        <v>567289.63416999998</v>
      </c>
      <c r="G13" s="418">
        <f>113477.03417-100</f>
        <v>113377.03417</v>
      </c>
      <c r="H13" s="418"/>
      <c r="I13" s="418"/>
      <c r="J13" s="418"/>
      <c r="K13" s="418"/>
      <c r="L13" s="201">
        <v>113478.3</v>
      </c>
      <c r="M13" s="201">
        <v>113478.3</v>
      </c>
      <c r="N13" s="201">
        <v>113478</v>
      </c>
      <c r="O13" s="201">
        <v>113478</v>
      </c>
      <c r="P13" s="247"/>
      <c r="Q13" s="47" t="e">
        <f>('[1]Лист 1'!$F$476+'[1]Лист 1'!$F$477)/1000</f>
        <v>#REF!</v>
      </c>
      <c r="R13" s="96">
        <v>16611.023000000001</v>
      </c>
      <c r="S13" s="32" t="e">
        <f>Q13-R13</f>
        <v>#REF!</v>
      </c>
    </row>
    <row r="14" spans="1:19" ht="37.5" x14ac:dyDescent="0.25">
      <c r="A14" s="417"/>
      <c r="B14" s="289"/>
      <c r="C14" s="410"/>
      <c r="D14" s="231" t="s">
        <v>74</v>
      </c>
      <c r="E14" s="201"/>
      <c r="F14" s="112">
        <f t="shared" si="3"/>
        <v>0</v>
      </c>
      <c r="G14" s="248">
        <v>0</v>
      </c>
      <c r="H14" s="248"/>
      <c r="I14" s="248"/>
      <c r="J14" s="248"/>
      <c r="K14" s="248"/>
      <c r="L14" s="201">
        <v>0</v>
      </c>
      <c r="M14" s="201">
        <v>0</v>
      </c>
      <c r="N14" s="201">
        <v>0</v>
      </c>
      <c r="O14" s="201">
        <v>0</v>
      </c>
      <c r="P14" s="247"/>
      <c r="Q14" s="47"/>
      <c r="R14" s="97"/>
      <c r="S14" s="32"/>
    </row>
    <row r="15" spans="1:19" ht="37.5" customHeight="1" x14ac:dyDescent="0.25">
      <c r="A15" s="417" t="s">
        <v>27</v>
      </c>
      <c r="B15" s="289" t="s">
        <v>224</v>
      </c>
      <c r="C15" s="410" t="s">
        <v>158</v>
      </c>
      <c r="D15" s="231" t="s">
        <v>37</v>
      </c>
      <c r="E15" s="201"/>
      <c r="F15" s="112">
        <f t="shared" ref="F15:F19" si="8">SUM(G15:O15)</f>
        <v>0</v>
      </c>
      <c r="G15" s="248">
        <v>0</v>
      </c>
      <c r="H15" s="248"/>
      <c r="I15" s="248"/>
      <c r="J15" s="248"/>
      <c r="K15" s="248"/>
      <c r="L15" s="201">
        <v>0</v>
      </c>
      <c r="M15" s="201">
        <v>0</v>
      </c>
      <c r="N15" s="201">
        <v>0</v>
      </c>
      <c r="O15" s="201">
        <v>0</v>
      </c>
      <c r="P15" s="247" t="s">
        <v>212</v>
      </c>
      <c r="Q15" s="47"/>
      <c r="R15" s="97"/>
      <c r="S15" s="32"/>
    </row>
    <row r="16" spans="1:19" ht="43.5" customHeight="1" x14ac:dyDescent="0.25">
      <c r="A16" s="417"/>
      <c r="B16" s="289"/>
      <c r="C16" s="410"/>
      <c r="D16" s="231" t="s">
        <v>1</v>
      </c>
      <c r="E16" s="201"/>
      <c r="F16" s="112">
        <f t="shared" si="8"/>
        <v>0</v>
      </c>
      <c r="G16" s="248">
        <v>0</v>
      </c>
      <c r="H16" s="248"/>
      <c r="I16" s="248"/>
      <c r="J16" s="248"/>
      <c r="K16" s="248"/>
      <c r="L16" s="201">
        <v>0</v>
      </c>
      <c r="M16" s="201">
        <v>0</v>
      </c>
      <c r="N16" s="201">
        <v>0</v>
      </c>
      <c r="O16" s="201">
        <v>0</v>
      </c>
      <c r="P16" s="247"/>
      <c r="Q16" s="47"/>
      <c r="R16" s="97"/>
      <c r="S16" s="32"/>
    </row>
    <row r="17" spans="1:26" ht="56.25" customHeight="1" x14ac:dyDescent="0.25">
      <c r="A17" s="417"/>
      <c r="B17" s="289"/>
      <c r="C17" s="410"/>
      <c r="D17" s="231" t="s">
        <v>43</v>
      </c>
      <c r="E17" s="201">
        <v>39046.151080000003</v>
      </c>
      <c r="F17" s="112">
        <f t="shared" si="8"/>
        <v>487855</v>
      </c>
      <c r="G17" s="248">
        <v>97571</v>
      </c>
      <c r="H17" s="248"/>
      <c r="I17" s="248"/>
      <c r="J17" s="248"/>
      <c r="K17" s="248"/>
      <c r="L17" s="201">
        <v>97571</v>
      </c>
      <c r="M17" s="201">
        <v>97571</v>
      </c>
      <c r="N17" s="201">
        <v>97571</v>
      </c>
      <c r="O17" s="201">
        <v>97571</v>
      </c>
      <c r="P17" s="247"/>
      <c r="Q17" s="47" t="e">
        <f>'[1]Лист 1'!$F$478/1000</f>
        <v>#REF!</v>
      </c>
      <c r="R17" s="97">
        <v>0.27</v>
      </c>
      <c r="S17" s="32" t="e">
        <f>Q17-R17</f>
        <v>#REF!</v>
      </c>
    </row>
    <row r="18" spans="1:26" ht="37.5" x14ac:dyDescent="0.25">
      <c r="A18" s="417"/>
      <c r="B18" s="289"/>
      <c r="C18" s="410"/>
      <c r="D18" s="231" t="s">
        <v>74</v>
      </c>
      <c r="E18" s="201"/>
      <c r="F18" s="112">
        <f t="shared" si="8"/>
        <v>1637035.0834999999</v>
      </c>
      <c r="G18" s="248">
        <f>G19</f>
        <v>327407.01669999998</v>
      </c>
      <c r="H18" s="248"/>
      <c r="I18" s="248"/>
      <c r="J18" s="248"/>
      <c r="K18" s="248"/>
      <c r="L18" s="201">
        <f t="shared" ref="L18:O18" si="9">L19</f>
        <v>327407.01669999998</v>
      </c>
      <c r="M18" s="201">
        <f t="shared" si="9"/>
        <v>327407.01669999998</v>
      </c>
      <c r="N18" s="201">
        <f t="shared" si="9"/>
        <v>327407.01669999998</v>
      </c>
      <c r="O18" s="201">
        <f t="shared" si="9"/>
        <v>327407.01669999998</v>
      </c>
      <c r="P18" s="247"/>
      <c r="Q18" s="47"/>
      <c r="R18" s="97"/>
      <c r="S18" s="32"/>
    </row>
    <row r="19" spans="1:26" ht="93.75" x14ac:dyDescent="0.25">
      <c r="A19" s="417"/>
      <c r="B19" s="289"/>
      <c r="C19" s="410"/>
      <c r="D19" s="231" t="s">
        <v>75</v>
      </c>
      <c r="E19" s="201"/>
      <c r="F19" s="112">
        <f t="shared" si="8"/>
        <v>1637035.0834999999</v>
      </c>
      <c r="G19" s="419">
        <f>250+327157.0167</f>
        <v>327407.01669999998</v>
      </c>
      <c r="H19" s="419"/>
      <c r="I19" s="419"/>
      <c r="J19" s="419"/>
      <c r="K19" s="419"/>
      <c r="L19" s="195">
        <f>250+327157.0167</f>
        <v>327407.01669999998</v>
      </c>
      <c r="M19" s="195">
        <f>250+327157.0167</f>
        <v>327407.01669999998</v>
      </c>
      <c r="N19" s="195">
        <f>250+327157.0167</f>
        <v>327407.01669999998</v>
      </c>
      <c r="O19" s="195">
        <f>250+327157.0167</f>
        <v>327407.01669999998</v>
      </c>
      <c r="P19" s="247"/>
      <c r="Q19" s="47"/>
      <c r="R19" s="97"/>
      <c r="S19" s="32"/>
    </row>
    <row r="20" spans="1:26" ht="46.5" customHeight="1" x14ac:dyDescent="0.25">
      <c r="A20" s="417" t="s">
        <v>28</v>
      </c>
      <c r="B20" s="289" t="s">
        <v>114</v>
      </c>
      <c r="C20" s="410" t="s">
        <v>158</v>
      </c>
      <c r="D20" s="231" t="s">
        <v>37</v>
      </c>
      <c r="E20" s="201"/>
      <c r="F20" s="112">
        <f t="shared" ref="F20:F23" si="10">SUM(G20:O20)</f>
        <v>0</v>
      </c>
      <c r="G20" s="248">
        <v>0</v>
      </c>
      <c r="H20" s="248"/>
      <c r="I20" s="248"/>
      <c r="J20" s="248"/>
      <c r="K20" s="248"/>
      <c r="L20" s="201">
        <v>0</v>
      </c>
      <c r="M20" s="201">
        <v>0</v>
      </c>
      <c r="N20" s="201">
        <v>0</v>
      </c>
      <c r="O20" s="201">
        <v>0</v>
      </c>
      <c r="P20" s="247" t="s">
        <v>144</v>
      </c>
      <c r="Q20" s="47"/>
      <c r="R20" s="97"/>
      <c r="S20" s="32"/>
    </row>
    <row r="21" spans="1:26" ht="37.5" x14ac:dyDescent="0.25">
      <c r="A21" s="417"/>
      <c r="B21" s="289"/>
      <c r="C21" s="410"/>
      <c r="D21" s="231" t="s">
        <v>1</v>
      </c>
      <c r="E21" s="201"/>
      <c r="F21" s="112">
        <f t="shared" si="10"/>
        <v>0</v>
      </c>
      <c r="G21" s="248">
        <v>0</v>
      </c>
      <c r="H21" s="248"/>
      <c r="I21" s="248"/>
      <c r="J21" s="248"/>
      <c r="K21" s="248"/>
      <c r="L21" s="201">
        <v>0</v>
      </c>
      <c r="M21" s="201">
        <v>0</v>
      </c>
      <c r="N21" s="201">
        <v>0</v>
      </c>
      <c r="O21" s="201">
        <v>0</v>
      </c>
      <c r="P21" s="247"/>
      <c r="Q21" s="47"/>
      <c r="R21" s="97"/>
      <c r="S21" s="32"/>
    </row>
    <row r="22" spans="1:26" ht="57.75" customHeight="1" x14ac:dyDescent="0.25">
      <c r="A22" s="417"/>
      <c r="B22" s="289"/>
      <c r="C22" s="410"/>
      <c r="D22" s="231" t="s">
        <v>43</v>
      </c>
      <c r="E22" s="201">
        <v>44371</v>
      </c>
      <c r="F22" s="112">
        <f t="shared" si="10"/>
        <v>49700</v>
      </c>
      <c r="G22" s="248">
        <v>9940</v>
      </c>
      <c r="H22" s="248"/>
      <c r="I22" s="248"/>
      <c r="J22" s="248"/>
      <c r="K22" s="248"/>
      <c r="L22" s="201">
        <v>9940</v>
      </c>
      <c r="M22" s="201">
        <v>9940</v>
      </c>
      <c r="N22" s="201">
        <v>9940</v>
      </c>
      <c r="O22" s="201">
        <v>9940</v>
      </c>
      <c r="P22" s="247"/>
      <c r="Q22" s="47">
        <v>0</v>
      </c>
      <c r="R22" s="97">
        <v>0</v>
      </c>
      <c r="S22" s="32">
        <f>Q22-R22</f>
        <v>0</v>
      </c>
      <c r="T22" s="5"/>
      <c r="U22" s="5"/>
    </row>
    <row r="23" spans="1:26" ht="37.5" x14ac:dyDescent="0.25">
      <c r="A23" s="417"/>
      <c r="B23" s="289"/>
      <c r="C23" s="410"/>
      <c r="D23" s="231" t="s">
        <v>74</v>
      </c>
      <c r="E23" s="201"/>
      <c r="F23" s="112">
        <f t="shared" si="10"/>
        <v>0</v>
      </c>
      <c r="G23" s="248">
        <v>0</v>
      </c>
      <c r="H23" s="248"/>
      <c r="I23" s="248"/>
      <c r="J23" s="248"/>
      <c r="K23" s="248"/>
      <c r="L23" s="201">
        <v>0</v>
      </c>
      <c r="M23" s="201">
        <v>0</v>
      </c>
      <c r="N23" s="201">
        <v>0</v>
      </c>
      <c r="O23" s="201">
        <v>0</v>
      </c>
      <c r="P23" s="247"/>
      <c r="Q23" s="32"/>
      <c r="R23" s="98"/>
      <c r="S23" s="32"/>
      <c r="T23" s="5"/>
      <c r="U23" s="5"/>
    </row>
    <row r="24" spans="1:26" s="9" customFormat="1" ht="36" customHeight="1" x14ac:dyDescent="0.25">
      <c r="A24" s="328" t="s">
        <v>123</v>
      </c>
      <c r="B24" s="329"/>
      <c r="C24" s="329"/>
      <c r="D24" s="329"/>
      <c r="E24" s="162">
        <f>E27</f>
        <v>181275.1586</v>
      </c>
      <c r="F24" s="102">
        <f>SUM(G24:O24)</f>
        <v>2741879.7176699997</v>
      </c>
      <c r="G24" s="343">
        <f>G25+G26+G27+G28</f>
        <v>548295.05086999992</v>
      </c>
      <c r="H24" s="343"/>
      <c r="I24" s="343"/>
      <c r="J24" s="343"/>
      <c r="K24" s="343"/>
      <c r="L24" s="162">
        <f t="shared" ref="L24:M24" si="11">L25+L26+L27+L28</f>
        <v>548396.31669999997</v>
      </c>
      <c r="M24" s="162">
        <f t="shared" si="11"/>
        <v>548396.31669999997</v>
      </c>
      <c r="N24" s="162">
        <f t="shared" ref="N24:O24" si="12">N25+N26+N27+N28</f>
        <v>548396.01670000004</v>
      </c>
      <c r="O24" s="162">
        <f t="shared" si="12"/>
        <v>548396.01670000004</v>
      </c>
      <c r="P24" s="163"/>
      <c r="Q24" s="31"/>
      <c r="R24" s="31"/>
      <c r="S24" s="31"/>
      <c r="X24" s="41"/>
      <c r="Y24" s="41"/>
    </row>
    <row r="25" spans="1:26" s="9" customFormat="1" ht="18.75" x14ac:dyDescent="0.25">
      <c r="A25" s="412" t="s">
        <v>37</v>
      </c>
      <c r="B25" s="412"/>
      <c r="C25" s="412"/>
      <c r="D25" s="412"/>
      <c r="E25" s="80"/>
      <c r="F25" s="102">
        <f t="shared" ref="F25:F37" si="13">SUM(G25:O25)</f>
        <v>0</v>
      </c>
      <c r="G25" s="423">
        <f>G6</f>
        <v>0</v>
      </c>
      <c r="H25" s="423"/>
      <c r="I25" s="423"/>
      <c r="J25" s="423"/>
      <c r="K25" s="423"/>
      <c r="L25" s="80">
        <f t="shared" ref="L25:O29" si="14">L6</f>
        <v>0</v>
      </c>
      <c r="M25" s="80">
        <f t="shared" si="14"/>
        <v>0</v>
      </c>
      <c r="N25" s="80">
        <f t="shared" si="14"/>
        <v>0</v>
      </c>
      <c r="O25" s="80">
        <f t="shared" si="14"/>
        <v>0</v>
      </c>
      <c r="P25" s="12"/>
      <c r="Q25" s="31"/>
      <c r="R25" s="31"/>
      <c r="S25" s="31"/>
      <c r="X25" s="41"/>
      <c r="Y25" s="41"/>
    </row>
    <row r="26" spans="1:26" ht="18.75" x14ac:dyDescent="0.25">
      <c r="A26" s="293" t="s">
        <v>1</v>
      </c>
      <c r="B26" s="293"/>
      <c r="C26" s="293"/>
      <c r="D26" s="293"/>
      <c r="E26" s="44">
        <f>E7</f>
        <v>0</v>
      </c>
      <c r="F26" s="102">
        <f t="shared" si="13"/>
        <v>0</v>
      </c>
      <c r="G26" s="273">
        <f>G7</f>
        <v>0</v>
      </c>
      <c r="H26" s="273"/>
      <c r="I26" s="273"/>
      <c r="J26" s="273"/>
      <c r="K26" s="273"/>
      <c r="L26" s="44">
        <f t="shared" si="14"/>
        <v>0</v>
      </c>
      <c r="M26" s="44">
        <f t="shared" si="14"/>
        <v>0</v>
      </c>
      <c r="N26" s="44">
        <f t="shared" si="14"/>
        <v>0</v>
      </c>
      <c r="O26" s="44">
        <f t="shared" si="14"/>
        <v>0</v>
      </c>
      <c r="P26" s="12"/>
      <c r="Q26" s="31"/>
      <c r="R26" s="31"/>
      <c r="S26" s="31"/>
      <c r="X26" s="42"/>
      <c r="Y26" s="42"/>
    </row>
    <row r="27" spans="1:26" ht="18.75" x14ac:dyDescent="0.25">
      <c r="A27" s="293" t="s">
        <v>43</v>
      </c>
      <c r="B27" s="293"/>
      <c r="C27" s="293"/>
      <c r="D27" s="293"/>
      <c r="E27" s="44">
        <f>E8</f>
        <v>181275.1586</v>
      </c>
      <c r="F27" s="102">
        <f t="shared" si="13"/>
        <v>1104844.63417</v>
      </c>
      <c r="G27" s="273">
        <f>G8</f>
        <v>220888.03417</v>
      </c>
      <c r="H27" s="273"/>
      <c r="I27" s="273"/>
      <c r="J27" s="273"/>
      <c r="K27" s="273"/>
      <c r="L27" s="44">
        <f t="shared" si="14"/>
        <v>220989.3</v>
      </c>
      <c r="M27" s="44">
        <f t="shared" si="14"/>
        <v>220989.3</v>
      </c>
      <c r="N27" s="44">
        <f t="shared" si="14"/>
        <v>220989</v>
      </c>
      <c r="O27" s="44">
        <f t="shared" si="14"/>
        <v>220989</v>
      </c>
      <c r="P27" s="12"/>
      <c r="Q27" s="31"/>
      <c r="R27" s="31"/>
      <c r="S27" s="31"/>
      <c r="U27" s="157"/>
      <c r="V27" s="90"/>
      <c r="W27" s="90"/>
      <c r="X27" s="157"/>
      <c r="Y27" s="157"/>
      <c r="Z27" s="90"/>
    </row>
    <row r="28" spans="1:26" ht="18.75" x14ac:dyDescent="0.25">
      <c r="A28" s="293" t="s">
        <v>74</v>
      </c>
      <c r="B28" s="293"/>
      <c r="C28" s="293"/>
      <c r="D28" s="293"/>
      <c r="E28" s="44"/>
      <c r="F28" s="102">
        <f t="shared" si="13"/>
        <v>1637035.0834999999</v>
      </c>
      <c r="G28" s="273">
        <f>G9</f>
        <v>327407.01669999998</v>
      </c>
      <c r="H28" s="273"/>
      <c r="I28" s="273"/>
      <c r="J28" s="273"/>
      <c r="K28" s="273"/>
      <c r="L28" s="44">
        <f t="shared" si="14"/>
        <v>327407.01669999998</v>
      </c>
      <c r="M28" s="44">
        <f t="shared" si="14"/>
        <v>327407.01669999998</v>
      </c>
      <c r="N28" s="44">
        <f t="shared" si="14"/>
        <v>327407.01669999998</v>
      </c>
      <c r="O28" s="44">
        <f t="shared" si="14"/>
        <v>327407.01669999998</v>
      </c>
      <c r="P28" s="12"/>
      <c r="Q28" s="31"/>
      <c r="R28" s="31"/>
      <c r="S28" s="31"/>
      <c r="U28" s="90"/>
      <c r="V28" s="90"/>
      <c r="W28" s="90"/>
      <c r="X28" s="157"/>
      <c r="Y28" s="157"/>
      <c r="Z28" s="90"/>
    </row>
    <row r="29" spans="1:26" ht="18.75" x14ac:dyDescent="0.3">
      <c r="A29" s="296" t="s">
        <v>75</v>
      </c>
      <c r="B29" s="296"/>
      <c r="C29" s="296"/>
      <c r="D29" s="296"/>
      <c r="E29" s="36" t="e">
        <f>#REF!+'Подпрограмма 1'!#REF!+'Подпрограмма 2'!#REF!</f>
        <v>#REF!</v>
      </c>
      <c r="F29" s="102">
        <f t="shared" si="13"/>
        <v>1637035.0834999999</v>
      </c>
      <c r="G29" s="344">
        <f>G10</f>
        <v>327407.01669999998</v>
      </c>
      <c r="H29" s="344"/>
      <c r="I29" s="344"/>
      <c r="J29" s="344"/>
      <c r="K29" s="344"/>
      <c r="L29" s="74">
        <f t="shared" si="14"/>
        <v>327407.01669999998</v>
      </c>
      <c r="M29" s="74">
        <f t="shared" si="14"/>
        <v>327407.01669999998</v>
      </c>
      <c r="N29" s="74">
        <f t="shared" si="14"/>
        <v>327407.01669999998</v>
      </c>
      <c r="O29" s="74">
        <f t="shared" si="14"/>
        <v>327407.01669999998</v>
      </c>
      <c r="P29" s="6"/>
      <c r="Q29" s="86" t="e">
        <f>#REF!+'Подпрограмма 1'!#REF!+'Подпрограмма 2'!#REF!</f>
        <v>#REF!</v>
      </c>
      <c r="R29" s="9"/>
      <c r="S29" s="9"/>
      <c r="T29" s="4"/>
      <c r="U29" s="158"/>
      <c r="V29" s="90"/>
      <c r="W29" s="90"/>
      <c r="X29" s="157"/>
      <c r="Y29" s="157"/>
      <c r="Z29" s="90"/>
    </row>
    <row r="30" spans="1:26" s="9" customFormat="1" ht="36.75" customHeight="1" x14ac:dyDescent="0.25">
      <c r="A30" s="414" t="s">
        <v>17</v>
      </c>
      <c r="B30" s="414"/>
      <c r="C30" s="414"/>
      <c r="D30" s="414"/>
      <c r="E30" s="168" t="e">
        <f>E31+E32+E33+E36+E37</f>
        <v>#REF!</v>
      </c>
      <c r="F30" s="102">
        <f>SUM(G30:O30)</f>
        <v>89075635.022289991</v>
      </c>
      <c r="G30" s="250">
        <f>G31+G32+G33+G35</f>
        <v>18055398.611839999</v>
      </c>
      <c r="H30" s="250"/>
      <c r="I30" s="250"/>
      <c r="J30" s="250"/>
      <c r="K30" s="250"/>
      <c r="L30" s="161">
        <f t="shared" ref="L30:M30" si="15">L31+L32+L33+L35</f>
        <v>17780587.223809998</v>
      </c>
      <c r="M30" s="161">
        <f t="shared" si="15"/>
        <v>17746549.926499996</v>
      </c>
      <c r="N30" s="161">
        <f t="shared" ref="N30:O30" si="16">N31+N32+N33+N35</f>
        <v>17746549.630070001</v>
      </c>
      <c r="O30" s="161">
        <f t="shared" si="16"/>
        <v>17746549.630070001</v>
      </c>
      <c r="P30" s="169"/>
      <c r="Q30" s="20"/>
      <c r="T30" s="8"/>
      <c r="U30" s="159"/>
      <c r="V30" s="118"/>
      <c r="W30" s="160"/>
      <c r="X30" s="160"/>
      <c r="Y30" s="160"/>
      <c r="Z30" s="89"/>
    </row>
    <row r="31" spans="1:26" s="9" customFormat="1" ht="18.75" x14ac:dyDescent="0.25">
      <c r="A31" s="413" t="s">
        <v>37</v>
      </c>
      <c r="B31" s="413"/>
      <c r="C31" s="413"/>
      <c r="D31" s="413"/>
      <c r="E31" s="85" t="e">
        <f>'Подпрограмма 1'!E346+'Подпрограмма 2'!E109</f>
        <v>#REF!</v>
      </c>
      <c r="F31" s="102">
        <f>SUM(G31:O31)</f>
        <v>2359540.9598300001</v>
      </c>
      <c r="G31" s="411">
        <f>'Подпрограмма 1'!G346+'Подпрограмма 2'!G109+'Подпрограмма 3'!G25</f>
        <v>491726.83675000002</v>
      </c>
      <c r="H31" s="411"/>
      <c r="I31" s="411"/>
      <c r="J31" s="411"/>
      <c r="K31" s="411"/>
      <c r="L31" s="136">
        <f>'Подпрограмма 1'!L346+'Подпрограмма 2'!L109+'Подпрограмма 3'!L25</f>
        <v>479363.78720000002</v>
      </c>
      <c r="M31" s="136">
        <f>'Подпрограмма 1'!M346+'Подпрограмма 2'!M109+'Подпрограмма 3'!M25</f>
        <v>462816.80936000001</v>
      </c>
      <c r="N31" s="151">
        <f>'Подпрограмма 1'!N346+'Подпрограмма 2'!N109+'Подпрограмма 3'!N25</f>
        <v>462816.76325999998</v>
      </c>
      <c r="O31" s="151">
        <f>'Подпрограмма 1'!O346+'Подпрограмма 2'!O109+'Подпрограмма 3'!O25</f>
        <v>462816.76325999998</v>
      </c>
      <c r="P31" s="19"/>
      <c r="Q31" s="20" t="e">
        <f>#REF!</f>
        <v>#REF!</v>
      </c>
      <c r="T31" s="8"/>
      <c r="U31" s="159"/>
      <c r="V31" s="118"/>
      <c r="W31" s="160"/>
      <c r="X31" s="118"/>
      <c r="Y31" s="118"/>
      <c r="Z31" s="89"/>
    </row>
    <row r="32" spans="1:26" s="9" customFormat="1" ht="18.75" x14ac:dyDescent="0.25">
      <c r="A32" s="413" t="s">
        <v>1</v>
      </c>
      <c r="B32" s="413"/>
      <c r="C32" s="413"/>
      <c r="D32" s="413"/>
      <c r="E32" s="85" t="e">
        <f>#REF!+'Подпрограмма 1'!E347+'Подпрограмма 2'!E110+#REF!</f>
        <v>#REF!</v>
      </c>
      <c r="F32" s="102">
        <f t="shared" si="13"/>
        <v>50686049.703500003</v>
      </c>
      <c r="G32" s="411">
        <f>'Подпрограмма 1'!G347+'Подпрограмма 2'!G110+'Подпрограмма 3'!G26</f>
        <v>10189982.936579999</v>
      </c>
      <c r="H32" s="411"/>
      <c r="I32" s="411"/>
      <c r="J32" s="411"/>
      <c r="K32" s="411"/>
      <c r="L32" s="136">
        <f>'Подпрограмма 1'!L347+'Подпрограмма 2'!L110+'Подпрограмма 3'!L26</f>
        <v>10134564.1228</v>
      </c>
      <c r="M32" s="136">
        <f>'Подпрограмма 1'!M347+'Подпрограмма 2'!M110+'Подпрограмма 3'!M26</f>
        <v>10120500.850639999</v>
      </c>
      <c r="N32" s="151">
        <f>'Подпрограмма 1'!N347+'Подпрограмма 2'!N110+'Подпрограмма 3'!N26</f>
        <v>10120500.896740001</v>
      </c>
      <c r="O32" s="151">
        <f>'Подпрограмма 1'!O347+'Подпрограмма 2'!O110+'Подпрограмма 3'!O26</f>
        <v>10120500.896740001</v>
      </c>
      <c r="P32" s="19"/>
      <c r="Q32" s="21" t="e">
        <f>#REF!+'Подпрограмма 1'!#REF!+'Подпрограмма 2'!#REF!+#REF!</f>
        <v>#REF!</v>
      </c>
      <c r="T32" s="8"/>
      <c r="U32" s="159"/>
      <c r="V32" s="118"/>
      <c r="W32" s="160"/>
      <c r="X32" s="118"/>
      <c r="Y32" s="118"/>
      <c r="Z32" s="89"/>
    </row>
    <row r="33" spans="1:26" s="9" customFormat="1" ht="18.75" x14ac:dyDescent="0.25">
      <c r="A33" s="413" t="s">
        <v>43</v>
      </c>
      <c r="B33" s="413"/>
      <c r="C33" s="413"/>
      <c r="D33" s="413"/>
      <c r="E33" s="85" t="e">
        <f>#REF!+'Подпрограмма 1'!E348+'Подпрограмма 2'!E111+#REF!+'Подпрограмма 3'!E27</f>
        <v>#REF!</v>
      </c>
      <c r="F33" s="102">
        <f t="shared" si="13"/>
        <v>30309717.068610005</v>
      </c>
      <c r="G33" s="411">
        <f>'Подпрограмма 1'!G348+'Подпрограмма 2'!G111+'Подпрограмма 3'!G27</f>
        <v>6229623.3804400004</v>
      </c>
      <c r="H33" s="411"/>
      <c r="I33" s="411"/>
      <c r="J33" s="411"/>
      <c r="K33" s="411"/>
      <c r="L33" s="136">
        <f>'Подпрограмма 1'!L348+'Подпрограмма 2'!L111+'Подпрограмма 3'!L27</f>
        <v>6022593.8557400005</v>
      </c>
      <c r="M33" s="136">
        <f>'Подпрограмма 1'!M348+'Подпрограмма 2'!M111+'Подпрограмма 3'!M27</f>
        <v>6019166.8084300002</v>
      </c>
      <c r="N33" s="151">
        <f>'Подпрограмма 1'!N348+'Подпрограмма 2'!N111+'Подпрограмма 3'!N27</f>
        <v>6019166.5120000001</v>
      </c>
      <c r="O33" s="151">
        <f>'Подпрограмма 1'!O348+'Подпрограмма 2'!O111+'Подпрограмма 3'!O27</f>
        <v>6019166.5120000001</v>
      </c>
      <c r="P33" s="19"/>
      <c r="Q33" s="21" t="e">
        <f>#REF!+'Подпрограмма 1'!#REF!+'Подпрограмма 2'!#REF!+#REF!+#REF!</f>
        <v>#REF!</v>
      </c>
      <c r="T33" s="8"/>
      <c r="U33" s="159"/>
      <c r="V33" s="118"/>
      <c r="W33" s="160"/>
      <c r="X33" s="118"/>
      <c r="Y33" s="118"/>
      <c r="Z33" s="89"/>
    </row>
    <row r="34" spans="1:26" s="9" customFormat="1" ht="18.75" x14ac:dyDescent="0.3">
      <c r="A34" s="296" t="s">
        <v>53</v>
      </c>
      <c r="B34" s="296"/>
      <c r="C34" s="296"/>
      <c r="D34" s="296"/>
      <c r="E34" s="137" t="e">
        <f>#REF!</f>
        <v>#REF!</v>
      </c>
      <c r="F34" s="152">
        <f t="shared" si="13"/>
        <v>3302765</v>
      </c>
      <c r="G34" s="344">
        <f>'Подпрограмма 1'!G349</f>
        <v>660553</v>
      </c>
      <c r="H34" s="344"/>
      <c r="I34" s="344"/>
      <c r="J34" s="344"/>
      <c r="K34" s="344"/>
      <c r="L34" s="135">
        <f>'Подпрограмма 1'!L349</f>
        <v>660553</v>
      </c>
      <c r="M34" s="135">
        <f>'Подпрограмма 1'!M349</f>
        <v>660553</v>
      </c>
      <c r="N34" s="149">
        <f>'Подпрограмма 1'!N349</f>
        <v>660553</v>
      </c>
      <c r="O34" s="149">
        <f>'Подпрограмма 1'!O349</f>
        <v>660553</v>
      </c>
      <c r="P34" s="6"/>
      <c r="U34" s="89"/>
      <c r="V34" s="118"/>
      <c r="W34" s="160"/>
      <c r="X34" s="118"/>
      <c r="Y34" s="118"/>
      <c r="Z34" s="89"/>
    </row>
    <row r="35" spans="1:26" s="9" customFormat="1" ht="18.75" x14ac:dyDescent="0.3">
      <c r="A35" s="297" t="s">
        <v>74</v>
      </c>
      <c r="B35" s="297"/>
      <c r="C35" s="297"/>
      <c r="D35" s="297"/>
      <c r="E35" s="137"/>
      <c r="F35" s="102">
        <f t="shared" si="13"/>
        <v>5720327.2903500013</v>
      </c>
      <c r="G35" s="345">
        <f>G36+G37</f>
        <v>1144065.4580700002</v>
      </c>
      <c r="H35" s="345"/>
      <c r="I35" s="345"/>
      <c r="J35" s="345"/>
      <c r="K35" s="345"/>
      <c r="L35" s="137">
        <f t="shared" ref="L35:M35" si="17">L36+L37</f>
        <v>1144065.4580700002</v>
      </c>
      <c r="M35" s="137">
        <f t="shared" si="17"/>
        <v>1144065.4580700002</v>
      </c>
      <c r="N35" s="150">
        <f t="shared" ref="N35:O35" si="18">N36+N37</f>
        <v>1144065.4580700002</v>
      </c>
      <c r="O35" s="150">
        <f t="shared" si="18"/>
        <v>1144065.4580700002</v>
      </c>
      <c r="P35" s="6"/>
      <c r="U35" s="89"/>
      <c r="V35" s="118"/>
      <c r="W35" s="160"/>
      <c r="X35" s="118"/>
      <c r="Y35" s="118"/>
      <c r="Z35" s="89"/>
    </row>
    <row r="36" spans="1:26" s="9" customFormat="1" ht="18.75" x14ac:dyDescent="0.3">
      <c r="A36" s="296" t="s">
        <v>75</v>
      </c>
      <c r="B36" s="296"/>
      <c r="C36" s="296"/>
      <c r="D36" s="296"/>
      <c r="E36" s="87" t="e">
        <f>#REF!+'Подпрограмма 1'!E351+'Подпрограмма 2'!E113</f>
        <v>#REF!</v>
      </c>
      <c r="F36" s="152">
        <f t="shared" si="13"/>
        <v>5551151.5003500003</v>
      </c>
      <c r="G36" s="344">
        <f>'Подпрограмма 1'!G351+'Подпрограмма 2'!G113+'Подпрограмма 3'!G29</f>
        <v>1110230.3000700001</v>
      </c>
      <c r="H36" s="344"/>
      <c r="I36" s="344"/>
      <c r="J36" s="344"/>
      <c r="K36" s="344"/>
      <c r="L36" s="135">
        <f>'Подпрограмма 1'!L351+'Подпрограмма 2'!L113+'Подпрограмма 3'!L29</f>
        <v>1110230.3000700001</v>
      </c>
      <c r="M36" s="135">
        <f>'Подпрограмма 1'!M351+'Подпрограмма 2'!M113+'Подпрограмма 3'!M29</f>
        <v>1110230.3000700001</v>
      </c>
      <c r="N36" s="149">
        <f>'Подпрограмма 1'!N351+'Подпрограмма 2'!N113+'Подпрограмма 3'!N29</f>
        <v>1110230.3000700001</v>
      </c>
      <c r="O36" s="196">
        <f>'Подпрограмма 1'!O351+'Подпрограмма 2'!O113+'Подпрограмма 3'!O29</f>
        <v>1110230.3000700001</v>
      </c>
      <c r="P36" s="6"/>
      <c r="Q36" s="86" t="e">
        <f>#REF!+'Подпрограмма 1'!F345+'Подпрограмма 2'!F108</f>
        <v>#REF!</v>
      </c>
      <c r="T36" s="8"/>
      <c r="U36" s="159"/>
      <c r="V36" s="118"/>
      <c r="W36" s="160"/>
      <c r="X36" s="118"/>
      <c r="Y36" s="118"/>
      <c r="Z36" s="89"/>
    </row>
    <row r="37" spans="1:26" s="9" customFormat="1" ht="18.75" x14ac:dyDescent="0.3">
      <c r="A37" s="296" t="s">
        <v>76</v>
      </c>
      <c r="B37" s="296"/>
      <c r="C37" s="296"/>
      <c r="D37" s="296"/>
      <c r="E37" s="87" t="e">
        <f>#REF!+'Подпрограмма 1'!E352</f>
        <v>#REF!</v>
      </c>
      <c r="F37" s="152">
        <f t="shared" si="13"/>
        <v>169175.78999999998</v>
      </c>
      <c r="G37" s="344">
        <f>'Подпрограмма 1'!G352</f>
        <v>33835.157999999996</v>
      </c>
      <c r="H37" s="344"/>
      <c r="I37" s="344"/>
      <c r="J37" s="344"/>
      <c r="K37" s="344"/>
      <c r="L37" s="135">
        <f>'Подпрограмма 1'!L352</f>
        <v>33835.157999999996</v>
      </c>
      <c r="M37" s="135">
        <f>'Подпрограмма 1'!M352</f>
        <v>33835.157999999996</v>
      </c>
      <c r="N37" s="149">
        <f>'Подпрограмма 1'!N352</f>
        <v>33835.157999999996</v>
      </c>
      <c r="O37" s="149">
        <f>'Подпрограмма 1'!O352</f>
        <v>33835.157999999996</v>
      </c>
      <c r="P37" s="6"/>
      <c r="Q37" s="86" t="e">
        <f>#REF!+'Подпрограмма 1'!F346</f>
        <v>#REF!</v>
      </c>
      <c r="T37" s="8"/>
      <c r="U37" s="159"/>
      <c r="V37" s="118"/>
      <c r="W37" s="160"/>
      <c r="X37" s="118"/>
      <c r="Y37" s="118"/>
      <c r="Z37" s="89"/>
    </row>
    <row r="38" spans="1:26" s="9" customFormat="1" ht="18.75" x14ac:dyDescent="0.3">
      <c r="A38" s="58"/>
      <c r="B38" s="58"/>
      <c r="C38" s="58"/>
      <c r="D38" s="58"/>
      <c r="E38" s="59"/>
      <c r="F38" s="118"/>
      <c r="G38" s="60"/>
      <c r="H38" s="60"/>
      <c r="I38" s="60"/>
      <c r="J38" s="60"/>
      <c r="K38" s="60"/>
      <c r="L38" s="60"/>
      <c r="M38" s="60"/>
      <c r="N38" s="60"/>
      <c r="O38" s="60"/>
      <c r="P38" s="61"/>
      <c r="Q38" s="86"/>
      <c r="T38" s="8"/>
      <c r="U38" s="159"/>
      <c r="V38" s="89"/>
      <c r="W38" s="89"/>
      <c r="X38" s="89"/>
      <c r="Y38" s="89"/>
      <c r="Z38" s="89"/>
    </row>
    <row r="39" spans="1:26" s="9" customFormat="1" ht="18" x14ac:dyDescent="0.25">
      <c r="A39" s="20"/>
      <c r="B39" s="20"/>
      <c r="C39" s="20"/>
      <c r="D39" s="20"/>
      <c r="E39" s="20"/>
      <c r="F39" s="194"/>
      <c r="G39" s="405"/>
      <c r="H39" s="405"/>
      <c r="I39" s="405"/>
      <c r="J39" s="405"/>
      <c r="K39" s="21"/>
      <c r="L39" s="21"/>
      <c r="M39" s="21"/>
      <c r="N39" s="21"/>
      <c r="O39" s="21"/>
      <c r="P39" s="22" t="s">
        <v>90</v>
      </c>
      <c r="Q39" s="22"/>
      <c r="U39" s="160"/>
      <c r="V39" s="89"/>
      <c r="W39" s="89"/>
      <c r="X39" s="89"/>
      <c r="Y39" s="89"/>
      <c r="Z39" s="89"/>
    </row>
    <row r="40" spans="1:26" s="9" customFormat="1" ht="18.75" x14ac:dyDescent="0.25">
      <c r="A40" s="23"/>
      <c r="B40" s="39" t="s">
        <v>221</v>
      </c>
      <c r="C40" s="23"/>
      <c r="D40" s="23"/>
      <c r="E40" s="23"/>
      <c r="F40" s="23" t="s">
        <v>132</v>
      </c>
      <c r="G40" s="23" t="s">
        <v>152</v>
      </c>
      <c r="H40" s="23"/>
      <c r="I40" s="23"/>
      <c r="J40" s="23"/>
      <c r="K40" s="23"/>
      <c r="L40" s="25"/>
      <c r="M40" s="25"/>
      <c r="N40" s="25"/>
      <c r="O40" s="25"/>
      <c r="P40" s="25"/>
      <c r="Q40" s="23"/>
      <c r="U40" s="89"/>
      <c r="V40" s="89"/>
      <c r="W40" s="89"/>
      <c r="X40" s="89"/>
      <c r="Y40" s="89"/>
      <c r="Z40" s="89"/>
    </row>
    <row r="41" spans="1:26" s="9" customFormat="1" ht="18.75" x14ac:dyDescent="0.25">
      <c r="A41" s="23"/>
      <c r="B41" s="26"/>
      <c r="C41" s="26"/>
      <c r="D41" s="119"/>
      <c r="E41" s="26"/>
      <c r="F41" s="26"/>
      <c r="G41" s="405"/>
      <c r="H41" s="405"/>
      <c r="I41" s="405"/>
      <c r="J41" s="405"/>
      <c r="K41" s="26"/>
      <c r="L41" s="26"/>
      <c r="M41" s="26"/>
      <c r="N41" s="26"/>
      <c r="O41" s="26"/>
      <c r="P41" s="26"/>
      <c r="Q41" s="26"/>
    </row>
    <row r="42" spans="1:26" s="9" customFormat="1" ht="35.1" customHeight="1" x14ac:dyDescent="0.25">
      <c r="A42" s="20"/>
      <c r="B42" s="20"/>
      <c r="C42" s="119"/>
      <c r="D42" s="119"/>
      <c r="E42" s="119"/>
      <c r="F42" s="119"/>
      <c r="G42" s="405"/>
      <c r="H42" s="405"/>
      <c r="I42" s="405"/>
      <c r="J42" s="405"/>
      <c r="K42" s="23"/>
      <c r="L42" s="132"/>
      <c r="M42" s="132"/>
      <c r="N42" s="132"/>
      <c r="O42" s="132"/>
      <c r="P42" s="20"/>
      <c r="Q42" s="20"/>
    </row>
    <row r="43" spans="1:26" s="9" customFormat="1" ht="18.75" x14ac:dyDescent="0.25">
      <c r="A43" s="20"/>
      <c r="B43" s="23" t="s">
        <v>18</v>
      </c>
      <c r="C43" s="23"/>
      <c r="D43" s="23"/>
      <c r="E43" s="23"/>
      <c r="F43" s="23" t="s">
        <v>132</v>
      </c>
      <c r="G43" s="23" t="s">
        <v>168</v>
      </c>
      <c r="H43" s="23"/>
      <c r="I43" s="23"/>
      <c r="J43" s="23"/>
      <c r="K43" s="23"/>
      <c r="L43" s="39"/>
      <c r="M43" s="39"/>
      <c r="N43" s="39"/>
      <c r="O43" s="39"/>
      <c r="P43" s="20"/>
      <c r="Q43" s="20"/>
    </row>
    <row r="44" spans="1:26" ht="18.75" x14ac:dyDescent="0.25">
      <c r="A44" s="20"/>
      <c r="B44" s="27"/>
      <c r="C44" s="27"/>
      <c r="D44" s="27"/>
      <c r="E44" s="27"/>
      <c r="F44" s="113"/>
      <c r="G44" s="23"/>
      <c r="H44" s="23"/>
      <c r="I44" s="23"/>
      <c r="J44" s="23"/>
      <c r="K44" s="23"/>
      <c r="L44" s="39"/>
      <c r="M44" s="39"/>
      <c r="N44" s="39"/>
      <c r="O44" s="39"/>
      <c r="P44" s="20"/>
      <c r="Q44" s="20"/>
    </row>
    <row r="45" spans="1:26" ht="18.75" x14ac:dyDescent="0.25">
      <c r="A45" s="20"/>
      <c r="B45" s="27"/>
      <c r="C45" s="27"/>
      <c r="D45" s="27"/>
      <c r="E45" s="27"/>
      <c r="F45" s="114"/>
      <c r="G45" s="24"/>
      <c r="H45" s="23"/>
      <c r="I45" s="23"/>
      <c r="J45" s="23"/>
      <c r="K45" s="23"/>
      <c r="L45" s="39"/>
      <c r="M45" s="39"/>
      <c r="N45" s="39"/>
      <c r="O45" s="39"/>
      <c r="P45" s="20"/>
      <c r="Q45" s="20"/>
    </row>
    <row r="46" spans="1:26" ht="18.75" hidden="1" x14ac:dyDescent="0.3">
      <c r="B46" s="398"/>
      <c r="C46" s="399"/>
      <c r="D46" s="399"/>
      <c r="E46" s="51"/>
      <c r="F46" s="52"/>
      <c r="G46" s="395"/>
      <c r="H46" s="396"/>
      <c r="I46" s="396"/>
      <c r="J46" s="396"/>
      <c r="K46" s="397"/>
      <c r="L46" s="51">
        <f>'Подпрограмма 1'!L354+'Подпрограмма 2'!L116</f>
        <v>0</v>
      </c>
      <c r="M46" s="51">
        <f>'Подпрограмма 1'!M354+'Подпрограмма 2'!M116</f>
        <v>0</v>
      </c>
      <c r="N46" s="153"/>
      <c r="O46" s="153"/>
      <c r="P46" s="7"/>
    </row>
    <row r="47" spans="1:26" ht="18.75" hidden="1" x14ac:dyDescent="0.3">
      <c r="B47" s="398"/>
      <c r="C47" s="399"/>
      <c r="D47" s="399"/>
      <c r="E47" s="51"/>
      <c r="F47" s="52"/>
      <c r="G47" s="395"/>
      <c r="H47" s="396"/>
      <c r="I47" s="396"/>
      <c r="J47" s="396"/>
      <c r="K47" s="397"/>
      <c r="L47" s="51">
        <f>'Подпрограмма 1'!L355+'Подпрограмма 2'!L117</f>
        <v>165392.24</v>
      </c>
      <c r="M47" s="51">
        <f>'Подпрограмма 1'!M355+'Подпрограмма 2'!M117</f>
        <v>165392.24</v>
      </c>
      <c r="N47" s="153"/>
      <c r="O47" s="153"/>
      <c r="P47" s="7"/>
    </row>
    <row r="48" spans="1:26" ht="18.75" hidden="1" x14ac:dyDescent="0.3">
      <c r="B48" s="400"/>
      <c r="C48" s="401"/>
      <c r="D48" s="401"/>
      <c r="E48" s="53"/>
      <c r="F48" s="52"/>
      <c r="G48" s="392"/>
      <c r="H48" s="393"/>
      <c r="I48" s="393"/>
      <c r="J48" s="393"/>
      <c r="K48" s="394"/>
      <c r="L48" s="53">
        <f>SUM(L46:L47)</f>
        <v>165392.24</v>
      </c>
      <c r="M48" s="53">
        <f>SUM(M46:M47)</f>
        <v>165392.24</v>
      </c>
      <c r="N48" s="154"/>
      <c r="O48" s="154"/>
      <c r="P48" s="7"/>
    </row>
    <row r="49" spans="1:19" ht="18.75" hidden="1" x14ac:dyDescent="0.3">
      <c r="B49" s="398"/>
      <c r="C49" s="399"/>
      <c r="D49" s="399"/>
      <c r="E49" s="51"/>
      <c r="F49" s="52"/>
      <c r="G49" s="395"/>
      <c r="H49" s="396"/>
      <c r="I49" s="396"/>
      <c r="J49" s="396"/>
      <c r="K49" s="397"/>
      <c r="L49" s="51">
        <f>'Подпрограмма 1'!L357</f>
        <v>0</v>
      </c>
      <c r="M49" s="51">
        <f>'Подпрограмма 1'!M357</f>
        <v>0</v>
      </c>
      <c r="N49" s="153"/>
      <c r="O49" s="153"/>
      <c r="P49" s="7"/>
    </row>
    <row r="50" spans="1:19" ht="18.75" hidden="1" x14ac:dyDescent="0.3">
      <c r="B50" s="398"/>
      <c r="C50" s="399"/>
      <c r="D50" s="399"/>
      <c r="E50" s="51"/>
      <c r="F50" s="52"/>
      <c r="G50" s="395"/>
      <c r="H50" s="396"/>
      <c r="I50" s="396"/>
      <c r="J50" s="396"/>
      <c r="K50" s="397"/>
      <c r="L50" s="51">
        <f>'Подпрограмма 1'!L358</f>
        <v>6900</v>
      </c>
      <c r="M50" s="51">
        <f>'Подпрограмма 1'!M358</f>
        <v>6900</v>
      </c>
      <c r="N50" s="153"/>
      <c r="O50" s="153"/>
      <c r="P50" s="7"/>
    </row>
    <row r="51" spans="1:19" ht="18.75" hidden="1" x14ac:dyDescent="0.3">
      <c r="B51" s="400"/>
      <c r="C51" s="401"/>
      <c r="D51" s="401"/>
      <c r="E51" s="53"/>
      <c r="F51" s="52"/>
      <c r="G51" s="392"/>
      <c r="H51" s="393"/>
      <c r="I51" s="393"/>
      <c r="J51" s="393"/>
      <c r="K51" s="394"/>
      <c r="L51" s="53">
        <f>SUM(L49:L50)</f>
        <v>6900</v>
      </c>
      <c r="M51" s="53">
        <f>SUM(M49:M50)</f>
        <v>6900</v>
      </c>
      <c r="N51" s="154"/>
      <c r="O51" s="154"/>
      <c r="P51" s="7"/>
    </row>
    <row r="52" spans="1:19" ht="18.75" hidden="1" x14ac:dyDescent="0.3">
      <c r="B52" s="398"/>
      <c r="C52" s="399"/>
      <c r="D52" s="399"/>
      <c r="E52" s="43"/>
      <c r="F52" s="52"/>
      <c r="G52" s="395"/>
      <c r="H52" s="396"/>
      <c r="I52" s="396"/>
      <c r="J52" s="396"/>
      <c r="K52" s="397"/>
      <c r="L52" s="43">
        <f t="shared" ref="L52:M52" si="19">L31</f>
        <v>479363.78720000002</v>
      </c>
      <c r="M52" s="43">
        <f t="shared" si="19"/>
        <v>462816.80936000001</v>
      </c>
      <c r="N52" s="155"/>
      <c r="O52" s="155"/>
    </row>
    <row r="53" spans="1:19" ht="18.75" hidden="1" x14ac:dyDescent="0.3">
      <c r="B53" s="398"/>
      <c r="C53" s="399"/>
      <c r="D53" s="399"/>
      <c r="E53" s="51"/>
      <c r="F53" s="52"/>
      <c r="G53" s="395"/>
      <c r="H53" s="396"/>
      <c r="I53" s="396"/>
      <c r="J53" s="396"/>
      <c r="K53" s="397"/>
      <c r="L53" s="51">
        <f t="shared" ref="L53:M53" si="20">L32-L46-L50</f>
        <v>10127664.1228</v>
      </c>
      <c r="M53" s="51">
        <f t="shared" si="20"/>
        <v>10113600.850639999</v>
      </c>
      <c r="N53" s="153"/>
      <c r="O53" s="153"/>
      <c r="P53" s="7"/>
    </row>
    <row r="54" spans="1:19" ht="18.75" hidden="1" x14ac:dyDescent="0.3">
      <c r="B54" s="398"/>
      <c r="C54" s="399"/>
      <c r="D54" s="399"/>
      <c r="E54" s="51"/>
      <c r="F54" s="52"/>
      <c r="G54" s="395"/>
      <c r="H54" s="396"/>
      <c r="I54" s="396"/>
      <c r="J54" s="396"/>
      <c r="K54" s="397"/>
      <c r="L54" s="51">
        <f t="shared" ref="L54:M54" si="21">L33-L47-L49</f>
        <v>5857201.6157400003</v>
      </c>
      <c r="M54" s="51">
        <f t="shared" si="21"/>
        <v>5853774.56843</v>
      </c>
      <c r="N54" s="153"/>
      <c r="O54" s="153"/>
      <c r="P54" s="7"/>
    </row>
    <row r="55" spans="1:19" ht="18.75" hidden="1" x14ac:dyDescent="0.3">
      <c r="B55" s="398"/>
      <c r="C55" s="399"/>
      <c r="D55" s="402"/>
      <c r="E55" s="51"/>
      <c r="F55" s="52"/>
      <c r="G55" s="395"/>
      <c r="H55" s="396"/>
      <c r="I55" s="396"/>
      <c r="J55" s="396"/>
      <c r="K55" s="397"/>
      <c r="L55" s="51">
        <f t="shared" ref="L55:M55" si="22">L56+L57</f>
        <v>1144065.4580700002</v>
      </c>
      <c r="M55" s="51">
        <f t="shared" si="22"/>
        <v>1144065.4580700002</v>
      </c>
      <c r="N55" s="153"/>
      <c r="O55" s="153"/>
      <c r="P55" s="7"/>
    </row>
    <row r="56" spans="1:19" ht="18.75" hidden="1" x14ac:dyDescent="0.3">
      <c r="B56" s="415"/>
      <c r="C56" s="416"/>
      <c r="D56" s="416"/>
      <c r="E56" s="51"/>
      <c r="F56" s="52"/>
      <c r="G56" s="395"/>
      <c r="H56" s="396"/>
      <c r="I56" s="396"/>
      <c r="J56" s="396"/>
      <c r="K56" s="397"/>
      <c r="L56" s="51">
        <f t="shared" ref="L56:M56" si="23">L36</f>
        <v>1110230.3000700001</v>
      </c>
      <c r="M56" s="51">
        <f t="shared" si="23"/>
        <v>1110230.3000700001</v>
      </c>
      <c r="N56" s="153"/>
      <c r="O56" s="153"/>
      <c r="P56" s="7"/>
    </row>
    <row r="57" spans="1:19" ht="18.75" hidden="1" x14ac:dyDescent="0.3">
      <c r="B57" s="415"/>
      <c r="C57" s="416"/>
      <c r="D57" s="416"/>
      <c r="E57" s="51"/>
      <c r="F57" s="52"/>
      <c r="G57" s="395"/>
      <c r="H57" s="396"/>
      <c r="I57" s="396"/>
      <c r="J57" s="396"/>
      <c r="K57" s="397"/>
      <c r="L57" s="51">
        <f t="shared" ref="L57:M57" si="24">L37</f>
        <v>33835.157999999996</v>
      </c>
      <c r="M57" s="51">
        <f t="shared" si="24"/>
        <v>33835.157999999996</v>
      </c>
      <c r="N57" s="153"/>
      <c r="O57" s="153"/>
      <c r="P57" s="7"/>
    </row>
    <row r="58" spans="1:19" ht="18.75" hidden="1" x14ac:dyDescent="0.3">
      <c r="B58" s="400"/>
      <c r="C58" s="401"/>
      <c r="D58" s="401"/>
      <c r="E58" s="53"/>
      <c r="F58" s="52"/>
      <c r="G58" s="407"/>
      <c r="H58" s="408"/>
      <c r="I58" s="408"/>
      <c r="J58" s="408"/>
      <c r="K58" s="409"/>
      <c r="L58" s="52">
        <f>SUM(L52:L57)</f>
        <v>18752360.441879999</v>
      </c>
      <c r="M58" s="52">
        <f>SUM(M52:M57)</f>
        <v>18718323.144569997</v>
      </c>
      <c r="N58" s="156"/>
      <c r="O58" s="156"/>
      <c r="P58" s="7"/>
    </row>
    <row r="59" spans="1:19" ht="15" hidden="1" customHeight="1" x14ac:dyDescent="0.25">
      <c r="A59" s="15"/>
      <c r="B59" s="15"/>
      <c r="C59" s="16"/>
      <c r="D59" s="16"/>
      <c r="E59" s="16"/>
      <c r="F59" s="115"/>
      <c r="G59" s="17"/>
      <c r="H59" s="17"/>
      <c r="I59" s="17"/>
      <c r="J59" s="17"/>
      <c r="K59" s="17"/>
      <c r="L59" s="18"/>
      <c r="M59" s="18"/>
      <c r="N59" s="18"/>
      <c r="O59" s="18"/>
      <c r="P59" s="15"/>
      <c r="Q59" s="15"/>
      <c r="R59" s="15"/>
      <c r="S59" s="15"/>
    </row>
    <row r="60" spans="1:19" hidden="1" x14ac:dyDescent="0.25">
      <c r="E60" s="4"/>
      <c r="F60" s="109"/>
      <c r="G60" s="4"/>
      <c r="H60" s="4"/>
      <c r="I60" s="4"/>
      <c r="J60" s="4"/>
      <c r="K60" s="4"/>
      <c r="L60" s="4"/>
      <c r="M60" s="4"/>
      <c r="N60" s="4"/>
      <c r="O60" s="4"/>
    </row>
    <row r="61" spans="1:19" ht="15.75" hidden="1" x14ac:dyDescent="0.25">
      <c r="C61" s="7"/>
      <c r="D61" s="7"/>
      <c r="E61" s="7"/>
      <c r="F61" s="116"/>
      <c r="G61" s="406"/>
      <c r="H61" s="406"/>
      <c r="I61" s="406"/>
      <c r="J61" s="406"/>
      <c r="K61" s="406"/>
      <c r="L61" s="91">
        <f t="shared" ref="L61:M61" si="25">L48+L51+L52+L53+L54</f>
        <v>16636521.76574</v>
      </c>
      <c r="M61" s="91">
        <f t="shared" si="25"/>
        <v>16602484.468429998</v>
      </c>
      <c r="N61" s="91"/>
      <c r="O61" s="91"/>
    </row>
    <row r="62" spans="1:19" ht="21" hidden="1" x14ac:dyDescent="0.35">
      <c r="E62" s="4"/>
      <c r="G62" s="406"/>
      <c r="H62" s="406"/>
      <c r="I62" s="406"/>
      <c r="J62" s="406"/>
      <c r="K62" s="406"/>
      <c r="L62" s="63"/>
      <c r="M62" s="63"/>
      <c r="N62" s="63"/>
      <c r="O62" s="63"/>
    </row>
    <row r="63" spans="1:19" ht="15.75" hidden="1" x14ac:dyDescent="0.25">
      <c r="E63" s="4"/>
      <c r="F63" s="117"/>
      <c r="G63" s="406"/>
      <c r="H63" s="406"/>
      <c r="I63" s="406"/>
      <c r="J63" s="406"/>
      <c r="K63" s="406"/>
      <c r="L63" s="11"/>
      <c r="M63" s="11"/>
      <c r="N63" s="11"/>
      <c r="O63" s="11"/>
    </row>
    <row r="64" spans="1:19" ht="15.75" hidden="1" x14ac:dyDescent="0.25">
      <c r="E64" s="4"/>
      <c r="F64" s="117"/>
      <c r="G64" s="406"/>
      <c r="H64" s="406"/>
      <c r="I64" s="406"/>
      <c r="J64" s="406"/>
      <c r="K64" s="406"/>
      <c r="L64" s="4"/>
      <c r="M64" s="4"/>
      <c r="N64" s="4"/>
      <c r="O64" s="4"/>
    </row>
    <row r="65" spans="5:15" ht="15.75" x14ac:dyDescent="0.25">
      <c r="E65" s="4"/>
      <c r="F65" s="117"/>
      <c r="G65" s="406"/>
      <c r="H65" s="406"/>
      <c r="I65" s="406"/>
      <c r="J65" s="406"/>
      <c r="K65" s="406"/>
      <c r="L65" s="11"/>
      <c r="M65" s="11"/>
      <c r="N65" s="11"/>
      <c r="O65" s="11"/>
    </row>
    <row r="66" spans="5:15" ht="15.75" x14ac:dyDescent="0.25">
      <c r="E66" s="11"/>
      <c r="F66" s="117"/>
      <c r="G66" s="406"/>
      <c r="H66" s="406"/>
      <c r="I66" s="406"/>
      <c r="J66" s="406"/>
      <c r="K66" s="406"/>
      <c r="L66" s="11"/>
      <c r="M66" s="11"/>
      <c r="N66" s="11"/>
      <c r="O66" s="11"/>
    </row>
    <row r="67" spans="5:15" ht="18.75" x14ac:dyDescent="0.3">
      <c r="F67" s="117"/>
      <c r="G67" s="54"/>
      <c r="H67" s="54"/>
      <c r="I67" s="54"/>
      <c r="J67" s="54"/>
      <c r="K67" s="54"/>
    </row>
    <row r="68" spans="5:15" x14ac:dyDescent="0.25">
      <c r="E68" s="11"/>
      <c r="F68" s="117"/>
      <c r="G68" s="11"/>
      <c r="H68" s="11"/>
      <c r="I68" s="11"/>
      <c r="J68" s="11"/>
      <c r="K68" s="11"/>
      <c r="L68" s="38"/>
      <c r="M68" s="11"/>
      <c r="N68" s="11"/>
      <c r="O68" s="11"/>
    </row>
    <row r="69" spans="5:15" ht="18.75" x14ac:dyDescent="0.3">
      <c r="E69" s="11"/>
      <c r="F69" s="117"/>
      <c r="G69" s="54"/>
      <c r="H69" s="54"/>
      <c r="I69" s="54"/>
      <c r="J69" s="54"/>
      <c r="K69" s="54"/>
      <c r="L69" s="11"/>
      <c r="M69" s="11"/>
      <c r="N69" s="11"/>
      <c r="O69" s="11"/>
    </row>
    <row r="70" spans="5:15" ht="18.75" x14ac:dyDescent="0.3">
      <c r="F70" s="117"/>
      <c r="G70" s="54"/>
      <c r="H70" s="54"/>
      <c r="I70" s="54"/>
      <c r="J70" s="54"/>
      <c r="K70" s="54"/>
    </row>
    <row r="71" spans="5:15" ht="18.75" x14ac:dyDescent="0.3">
      <c r="G71" s="55"/>
      <c r="H71" s="55"/>
      <c r="I71" s="55"/>
      <c r="J71" s="55"/>
      <c r="K71" s="55"/>
    </row>
    <row r="72" spans="5:15" x14ac:dyDescent="0.25">
      <c r="F72" s="117"/>
      <c r="G72" s="11"/>
      <c r="H72" s="11"/>
      <c r="I72" s="11"/>
      <c r="J72" s="11"/>
      <c r="K72" s="11"/>
      <c r="L72" s="11"/>
      <c r="M72" s="11"/>
      <c r="N72" s="11"/>
      <c r="O72" s="11"/>
    </row>
    <row r="73" spans="5:15" x14ac:dyDescent="0.25">
      <c r="F73" s="117"/>
      <c r="G73" s="11"/>
      <c r="H73" s="11"/>
      <c r="I73" s="11"/>
      <c r="J73" s="11"/>
      <c r="K73" s="11"/>
      <c r="L73" s="11"/>
      <c r="M73" s="11"/>
      <c r="N73" s="11"/>
      <c r="O73" s="11"/>
    </row>
    <row r="74" spans="5:15" x14ac:dyDescent="0.25">
      <c r="F74" s="109"/>
      <c r="G74" s="4"/>
      <c r="H74" s="4"/>
      <c r="I74" s="4"/>
      <c r="J74" s="4"/>
      <c r="K74" s="4"/>
      <c r="L74" s="4"/>
      <c r="M74" s="4"/>
      <c r="N74" s="4"/>
      <c r="O74" s="4"/>
    </row>
  </sheetData>
  <mergeCells count="109">
    <mergeCell ref="G1:O1"/>
    <mergeCell ref="A27:D27"/>
    <mergeCell ref="G26:K26"/>
    <mergeCell ref="A26:D26"/>
    <mergeCell ref="G25:K25"/>
    <mergeCell ref="G2:K2"/>
    <mergeCell ref="G3:K3"/>
    <mergeCell ref="G10:K10"/>
    <mergeCell ref="G9:K9"/>
    <mergeCell ref="G8:K8"/>
    <mergeCell ref="G7:K7"/>
    <mergeCell ref="G6:K6"/>
    <mergeCell ref="G5:K5"/>
    <mergeCell ref="A4:P4"/>
    <mergeCell ref="F1:F2"/>
    <mergeCell ref="P1:P2"/>
    <mergeCell ref="B5:B10"/>
    <mergeCell ref="C5:C10"/>
    <mergeCell ref="A1:A2"/>
    <mergeCell ref="B1:B2"/>
    <mergeCell ref="C1:C2"/>
    <mergeCell ref="D1:D2"/>
    <mergeCell ref="E1:E2"/>
    <mergeCell ref="A5:A10"/>
    <mergeCell ref="P5:P10"/>
    <mergeCell ref="A11:A14"/>
    <mergeCell ref="A24:D24"/>
    <mergeCell ref="B11:B14"/>
    <mergeCell ref="C11:C14"/>
    <mergeCell ref="P15:P19"/>
    <mergeCell ref="G20:K20"/>
    <mergeCell ref="P11:P14"/>
    <mergeCell ref="G24:K24"/>
    <mergeCell ref="G23:K23"/>
    <mergeCell ref="B15:B19"/>
    <mergeCell ref="G14:K14"/>
    <mergeCell ref="G13:K13"/>
    <mergeCell ref="G12:K12"/>
    <mergeCell ref="G11:K11"/>
    <mergeCell ref="G19:K19"/>
    <mergeCell ref="A15:A19"/>
    <mergeCell ref="G18:K18"/>
    <mergeCell ref="G17:K17"/>
    <mergeCell ref="G16:K16"/>
    <mergeCell ref="G15:K15"/>
    <mergeCell ref="A20:A23"/>
    <mergeCell ref="C15:C19"/>
    <mergeCell ref="P20:P23"/>
    <mergeCell ref="B58:D58"/>
    <mergeCell ref="A29:D29"/>
    <mergeCell ref="B52:D52"/>
    <mergeCell ref="B46:D46"/>
    <mergeCell ref="B55:D55"/>
    <mergeCell ref="B47:D47"/>
    <mergeCell ref="B48:D48"/>
    <mergeCell ref="B49:D49"/>
    <mergeCell ref="B50:D50"/>
    <mergeCell ref="B51:D51"/>
    <mergeCell ref="A33:D33"/>
    <mergeCell ref="A36:D36"/>
    <mergeCell ref="A34:D34"/>
    <mergeCell ref="B53:D53"/>
    <mergeCell ref="B54:D54"/>
    <mergeCell ref="A37:D37"/>
    <mergeCell ref="A30:D30"/>
    <mergeCell ref="A35:D35"/>
    <mergeCell ref="A31:D31"/>
    <mergeCell ref="A32:D32"/>
    <mergeCell ref="B56:D56"/>
    <mergeCell ref="B57:D57"/>
    <mergeCell ref="B20:B23"/>
    <mergeCell ref="C20:C23"/>
    <mergeCell ref="G22:K22"/>
    <mergeCell ref="G21:K21"/>
    <mergeCell ref="G32:K32"/>
    <mergeCell ref="G31:K31"/>
    <mergeCell ref="G30:K30"/>
    <mergeCell ref="G37:K37"/>
    <mergeCell ref="G36:K36"/>
    <mergeCell ref="G35:K35"/>
    <mergeCell ref="G34:K34"/>
    <mergeCell ref="G33:K33"/>
    <mergeCell ref="A25:D25"/>
    <mergeCell ref="A28:D28"/>
    <mergeCell ref="G27:K27"/>
    <mergeCell ref="G28:K28"/>
    <mergeCell ref="G41:J41"/>
    <mergeCell ref="G42:J42"/>
    <mergeCell ref="G39:J39"/>
    <mergeCell ref="G62:K62"/>
    <mergeCell ref="G63:K63"/>
    <mergeCell ref="G64:K64"/>
    <mergeCell ref="G65:K65"/>
    <mergeCell ref="G66:K66"/>
    <mergeCell ref="G29:K29"/>
    <mergeCell ref="G61:K61"/>
    <mergeCell ref="G58:K58"/>
    <mergeCell ref="G57:K57"/>
    <mergeCell ref="G56:K56"/>
    <mergeCell ref="G55:K55"/>
    <mergeCell ref="G49:K49"/>
    <mergeCell ref="G48:K48"/>
    <mergeCell ref="G47:K47"/>
    <mergeCell ref="G46:K46"/>
    <mergeCell ref="G54:K54"/>
    <mergeCell ref="G53:K53"/>
    <mergeCell ref="G52:K52"/>
    <mergeCell ref="G51:K51"/>
    <mergeCell ref="G50:K50"/>
  </mergeCells>
  <pageMargins left="0.19685039370078741" right="0.19685039370078741" top="0.59055118110236227" bottom="0.19685039370078741" header="0.39370078740157483" footer="0"/>
  <pageSetup paperSize="9" scale="45" firstPageNumber="17" orientation="landscape" useFirstPageNumber="1" r:id="rId1"/>
  <headerFooter>
    <oddHeader>&amp;C&amp;"Times New Roman,обычный"&amp;12&amp;K000000&amp;P</oddHeader>
  </headerFooter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Подпрограмма 1</vt:lpstr>
      <vt:lpstr>Подпрограмма 2</vt:lpstr>
      <vt:lpstr>Подпрограмма 3</vt:lpstr>
      <vt:lpstr>'Подпрограмма 1'!Заголовки_для_печати</vt:lpstr>
      <vt:lpstr>'Подпрограмма 2'!Заголовки_для_печати</vt:lpstr>
      <vt:lpstr>'Подпрограмма 3'!Заголовки_для_печати</vt:lpstr>
      <vt:lpstr>'Подпрограмма 1'!Область_печати</vt:lpstr>
      <vt:lpstr>'Подпрограмма 2'!Область_печати</vt:lpstr>
      <vt:lpstr>'Подпрограмма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Самуйлик Анастасия Михайловна</dc:creator>
  <cp:lastModifiedBy>User</cp:lastModifiedBy>
  <cp:lastPrinted>2026-04-03T06:30:07Z</cp:lastPrinted>
  <dcterms:created xsi:type="dcterms:W3CDTF">2020-11-02T07:16:17Z</dcterms:created>
  <dcterms:modified xsi:type="dcterms:W3CDTF">2026-05-07T13:28:03Z</dcterms:modified>
</cp:coreProperties>
</file>