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none" defaultThemeVersion="164011"/>
  <mc:AlternateContent xmlns:mc="http://schemas.openxmlformats.org/markup-compatibility/2006">
    <mc:Choice Requires="x15">
      <x15ac:absPath xmlns:x15ac="http://schemas.microsoft.com/office/spreadsheetml/2010/11/ac" url="\\192.168.74.130\Share\Ирина-Анастасия\МП Развитие инженерной инфраструктуры, энергоэффективности и отрасли обращения с отходами 2026-2030\9. Версия 9 проект под изменения в ГП\"/>
    </mc:Choice>
  </mc:AlternateContent>
  <bookViews>
    <workbookView xWindow="0" yWindow="0" windowWidth="28800" windowHeight="12000"/>
  </bookViews>
  <sheets>
    <sheet name="Приложение 1" sheetId="1" r:id="rId1"/>
    <sheet name="Строительство и реконструкция" sheetId="3" r:id="rId2"/>
    <sheet name="Капитальный ремонт" sheetId="4" r:id="rId3"/>
    <sheet name="Обеспечивающая подпрограмма" sheetId="5" r:id="rId4"/>
  </sheets>
  <definedNames>
    <definedName name="_xlnm._FilterDatabase" localSheetId="0" hidden="1">'Приложение 1'!$A$9:$O$425</definedName>
    <definedName name="_xlnm.Print_Titles" localSheetId="0">'Приложение 1'!$9:$10</definedName>
    <definedName name="_xlnm.Print_Titles" localSheetId="1">'Строительство и реконструкция'!$9:$11</definedName>
    <definedName name="_xlnm.Print_Area" localSheetId="2">'Капитальный ремонт'!$A$1:$K$76</definedName>
    <definedName name="_xlnm.Print_Area" localSheetId="0">'Приложение 1'!$A$2:$O$431</definedName>
    <definedName name="_xlnm.Print_Area" localSheetId="1">'Строительство и реконструкция'!$A$1:$R$343</definedName>
  </definedNames>
  <calcPr calcId="162913"/>
</workbook>
</file>

<file path=xl/calcChain.xml><?xml version="1.0" encoding="utf-8"?>
<calcChain xmlns="http://schemas.openxmlformats.org/spreadsheetml/2006/main">
  <c r="F419" i="1" l="1"/>
  <c r="M269" i="3" l="1"/>
  <c r="M268" i="3"/>
  <c r="M267" i="3"/>
  <c r="M121" i="3"/>
  <c r="M120" i="3"/>
  <c r="M119" i="3"/>
  <c r="M96" i="3"/>
  <c r="O76" i="3"/>
  <c r="P76" i="3"/>
  <c r="O75" i="3"/>
  <c r="P75" i="3"/>
  <c r="O74" i="3"/>
  <c r="P74" i="3"/>
  <c r="N74" i="3"/>
  <c r="F23" i="1"/>
  <c r="E23" i="1"/>
  <c r="E25" i="1"/>
  <c r="E24" i="1"/>
  <c r="F24" i="1"/>
  <c r="N269" i="3" l="1"/>
  <c r="O269" i="3"/>
  <c r="P269" i="3"/>
  <c r="N268" i="3"/>
  <c r="O268" i="3"/>
  <c r="P268" i="3"/>
  <c r="N267" i="3"/>
  <c r="O267" i="3"/>
  <c r="P267" i="3"/>
  <c r="L269" i="3"/>
  <c r="L268" i="3"/>
  <c r="L267" i="3"/>
  <c r="K268" i="3"/>
  <c r="H264" i="3"/>
  <c r="K266" i="3"/>
  <c r="K265" i="3"/>
  <c r="Q264" i="3"/>
  <c r="P264" i="3"/>
  <c r="O264" i="3"/>
  <c r="N264" i="3"/>
  <c r="M264" i="3"/>
  <c r="L264" i="3"/>
  <c r="I264" i="3"/>
  <c r="M98" i="3"/>
  <c r="K98" i="3" s="1"/>
  <c r="N98" i="3"/>
  <c r="O98" i="3"/>
  <c r="P98" i="3"/>
  <c r="M97" i="3"/>
  <c r="N97" i="3"/>
  <c r="O97" i="3"/>
  <c r="P97" i="3"/>
  <c r="N96" i="3"/>
  <c r="O96" i="3"/>
  <c r="P96" i="3"/>
  <c r="L98" i="3"/>
  <c r="L97" i="3"/>
  <c r="L96" i="3"/>
  <c r="K95" i="3"/>
  <c r="K94" i="3"/>
  <c r="M93" i="3"/>
  <c r="L93" i="3"/>
  <c r="O71" i="3"/>
  <c r="K269" i="3" l="1"/>
  <c r="K267" i="3"/>
  <c r="K264" i="3"/>
  <c r="K97" i="3"/>
  <c r="K96" i="3"/>
  <c r="K93" i="3"/>
  <c r="H93" i="3" s="1"/>
  <c r="L195" i="3"/>
  <c r="L194" i="3"/>
  <c r="F204" i="1" l="1"/>
  <c r="F185" i="1"/>
  <c r="F158" i="1"/>
  <c r="F22" i="1"/>
  <c r="K221" i="3" l="1"/>
  <c r="E46" i="1" l="1"/>
  <c r="F383" i="1" l="1"/>
  <c r="F384" i="1"/>
  <c r="F373" i="1" s="1"/>
  <c r="L380" i="1"/>
  <c r="L373" i="1" s="1"/>
  <c r="L384" i="1" s="1"/>
  <c r="M380" i="1"/>
  <c r="M373" i="1" s="1"/>
  <c r="M384" i="1" s="1"/>
  <c r="N380" i="1"/>
  <c r="N373" i="1" s="1"/>
  <c r="N384" i="1" s="1"/>
  <c r="L379" i="1"/>
  <c r="L372" i="1" s="1"/>
  <c r="L383" i="1" s="1"/>
  <c r="M379" i="1"/>
  <c r="M372" i="1" s="1"/>
  <c r="M383" i="1" s="1"/>
  <c r="N379" i="1"/>
  <c r="N372" i="1" s="1"/>
  <c r="N383" i="1" s="1"/>
  <c r="N378" i="1"/>
  <c r="L378" i="1"/>
  <c r="M378" i="1"/>
  <c r="K379" i="1"/>
  <c r="K372" i="1" s="1"/>
  <c r="K383" i="1" s="1"/>
  <c r="K380" i="1"/>
  <c r="K373" i="1" s="1"/>
  <c r="K384" i="1" s="1"/>
  <c r="K378" i="1"/>
  <c r="F379" i="1"/>
  <c r="F372" i="1" s="1"/>
  <c r="F380" i="1"/>
  <c r="F378" i="1"/>
  <c r="E379" i="1"/>
  <c r="E380" i="1"/>
  <c r="E378" i="1"/>
  <c r="E15" i="5"/>
  <c r="F13" i="5"/>
  <c r="F381" i="1"/>
  <c r="E372" i="1" l="1"/>
  <c r="E383" i="1" s="1"/>
  <c r="F425" i="1"/>
  <c r="E373" i="1"/>
  <c r="E384" i="1" s="1"/>
  <c r="F15" i="5"/>
  <c r="E23" i="5"/>
  <c r="E22" i="5" s="1"/>
  <c r="J22" i="5"/>
  <c r="I22" i="5"/>
  <c r="H22" i="5"/>
  <c r="G22" i="5"/>
  <c r="F22" i="5"/>
  <c r="E21" i="5"/>
  <c r="E20" i="5" s="1"/>
  <c r="J20" i="5"/>
  <c r="I20" i="5"/>
  <c r="H20" i="5"/>
  <c r="G20" i="5"/>
  <c r="F20" i="5"/>
  <c r="E25" i="5"/>
  <c r="J24" i="5"/>
  <c r="I24" i="5"/>
  <c r="H24" i="5"/>
  <c r="G24" i="5"/>
  <c r="F24" i="5"/>
  <c r="E24" i="5"/>
  <c r="E27" i="5"/>
  <c r="E26" i="5" s="1"/>
  <c r="J26" i="5"/>
  <c r="I26" i="5"/>
  <c r="H26" i="5"/>
  <c r="G26" i="5"/>
  <c r="F26" i="5"/>
  <c r="E35" i="5"/>
  <c r="J34" i="5"/>
  <c r="I34" i="5"/>
  <c r="H34" i="5"/>
  <c r="G34" i="5"/>
  <c r="F34" i="5"/>
  <c r="E34" i="5"/>
  <c r="E33" i="5"/>
  <c r="E32" i="5" s="1"/>
  <c r="J32" i="5"/>
  <c r="I32" i="5"/>
  <c r="H32" i="5"/>
  <c r="G32" i="5"/>
  <c r="F32" i="5"/>
  <c r="E31" i="5"/>
  <c r="E30" i="5" s="1"/>
  <c r="J30" i="5"/>
  <c r="I30" i="5"/>
  <c r="H30" i="5"/>
  <c r="G30" i="5"/>
  <c r="F30" i="5"/>
  <c r="E29" i="5"/>
  <c r="E28" i="5" s="1"/>
  <c r="J28" i="5"/>
  <c r="I28" i="5"/>
  <c r="H28" i="5"/>
  <c r="G28" i="5"/>
  <c r="F28" i="5"/>
  <c r="E19" i="5"/>
  <c r="E18" i="5" s="1"/>
  <c r="J18" i="5"/>
  <c r="I18" i="5"/>
  <c r="H18" i="5"/>
  <c r="G18" i="5"/>
  <c r="F18" i="5"/>
  <c r="E17" i="5"/>
  <c r="J16" i="5"/>
  <c r="I16" i="5"/>
  <c r="H16" i="5"/>
  <c r="G16" i="5"/>
  <c r="F16" i="5"/>
  <c r="J15" i="5"/>
  <c r="I15" i="5"/>
  <c r="H15" i="5"/>
  <c r="G15" i="5"/>
  <c r="J14" i="5"/>
  <c r="J13" i="5" s="1"/>
  <c r="I14" i="5"/>
  <c r="I13" i="5" s="1"/>
  <c r="H14" i="5"/>
  <c r="H13" i="5" s="1"/>
  <c r="G14" i="5"/>
  <c r="G13" i="5" s="1"/>
  <c r="F14" i="5"/>
  <c r="E14" i="5" l="1"/>
  <c r="E13" i="5"/>
  <c r="E16" i="5"/>
  <c r="M104" i="3" l="1"/>
  <c r="K43" i="1" s="1"/>
  <c r="N104" i="3"/>
  <c r="L43" i="1" s="1"/>
  <c r="O104" i="3"/>
  <c r="M43" i="1" s="1"/>
  <c r="P104" i="3"/>
  <c r="N43" i="1" s="1"/>
  <c r="L104" i="3"/>
  <c r="F43" i="1" s="1"/>
  <c r="Q104" i="3"/>
  <c r="Q103" i="3"/>
  <c r="K102" i="3"/>
  <c r="K101" i="3"/>
  <c r="P100" i="3"/>
  <c r="P103" i="3" s="1"/>
  <c r="N42" i="1" s="1"/>
  <c r="O100" i="3"/>
  <c r="O103" i="3" s="1"/>
  <c r="M42" i="1" s="1"/>
  <c r="N100" i="3"/>
  <c r="N103" i="3" s="1"/>
  <c r="L42" i="1" s="1"/>
  <c r="M100" i="3"/>
  <c r="M103" i="3" s="1"/>
  <c r="K42" i="1" s="1"/>
  <c r="L100" i="3"/>
  <c r="L103" i="3" s="1"/>
  <c r="I100" i="3"/>
  <c r="K103" i="3" l="1"/>
  <c r="E42" i="1" s="1"/>
  <c r="F42" i="1"/>
  <c r="K100" i="3"/>
  <c r="H100" i="3" s="1"/>
  <c r="L211" i="3"/>
  <c r="M223" i="3" l="1"/>
  <c r="K217" i="3"/>
  <c r="K220" i="3"/>
  <c r="K219" i="3"/>
  <c r="P218" i="3"/>
  <c r="O218" i="3"/>
  <c r="N218" i="3"/>
  <c r="M218" i="3"/>
  <c r="L218" i="3"/>
  <c r="I218" i="3"/>
  <c r="K216" i="3"/>
  <c r="P215" i="3"/>
  <c r="O215" i="3"/>
  <c r="N215" i="3"/>
  <c r="M215" i="3"/>
  <c r="L215" i="3"/>
  <c r="I215" i="3"/>
  <c r="K218" i="3" l="1"/>
  <c r="H218" i="3" s="1"/>
  <c r="K215" i="3"/>
  <c r="H215" i="3" s="1"/>
  <c r="H209" i="3" l="1"/>
  <c r="M118" i="3" l="1"/>
  <c r="M117" i="3"/>
  <c r="O243" i="3"/>
  <c r="O133" i="3"/>
  <c r="O134" i="3"/>
  <c r="L118" i="3"/>
  <c r="L117" i="3"/>
  <c r="M90" i="3"/>
  <c r="M87" i="3"/>
  <c r="N68" i="3"/>
  <c r="L69" i="3"/>
  <c r="L70" i="3"/>
  <c r="N55" i="3" l="1"/>
  <c r="L55" i="3"/>
  <c r="N54" i="3"/>
  <c r="L54" i="3"/>
  <c r="F396" i="1" l="1"/>
  <c r="F388" i="1" s="1"/>
  <c r="E398" i="1"/>
  <c r="E399" i="1"/>
  <c r="E397" i="1"/>
  <c r="N395" i="1" l="1"/>
  <c r="M395" i="1"/>
  <c r="L395" i="1"/>
  <c r="K395" i="1"/>
  <c r="F395" i="1"/>
  <c r="E396" i="1"/>
  <c r="E395" i="1" l="1"/>
  <c r="F29" i="4"/>
  <c r="F28" i="4"/>
  <c r="F160" i="1"/>
  <c r="K159" i="1"/>
  <c r="K161" i="1"/>
  <c r="K160" i="1"/>
  <c r="F159" i="1"/>
  <c r="F254" i="1" l="1"/>
  <c r="F57" i="4"/>
  <c r="F56" i="4"/>
  <c r="M54" i="3"/>
  <c r="M55" i="3"/>
  <c r="E190" i="1" l="1"/>
  <c r="I334" i="3" l="1"/>
  <c r="I332" i="3"/>
  <c r="I330" i="3"/>
  <c r="L334" i="3"/>
  <c r="M334" i="3"/>
  <c r="N334" i="3"/>
  <c r="O334" i="3"/>
  <c r="P334" i="3"/>
  <c r="Q334" i="3"/>
  <c r="K334" i="3"/>
  <c r="L332" i="3"/>
  <c r="M332" i="3"/>
  <c r="N332" i="3"/>
  <c r="O332" i="3"/>
  <c r="P332" i="3"/>
  <c r="Q332" i="3"/>
  <c r="L330" i="3"/>
  <c r="M330" i="3"/>
  <c r="N330" i="3"/>
  <c r="O330" i="3"/>
  <c r="P330" i="3"/>
  <c r="Q330" i="3"/>
  <c r="K330" i="3"/>
  <c r="F69" i="1"/>
  <c r="N125" i="1"/>
  <c r="N126" i="1"/>
  <c r="K127" i="1"/>
  <c r="L127" i="1"/>
  <c r="M127" i="1"/>
  <c r="N127" i="1"/>
  <c r="L388" i="1"/>
  <c r="K388" i="1"/>
  <c r="L387" i="1"/>
  <c r="K387" i="1"/>
  <c r="F45" i="4"/>
  <c r="F44" i="4"/>
  <c r="L337" i="3"/>
  <c r="F227" i="1" s="1"/>
  <c r="E227" i="1" s="1"/>
  <c r="K335" i="3"/>
  <c r="K333" i="3"/>
  <c r="K332" i="3" s="1"/>
  <c r="K331" i="3"/>
  <c r="K337" i="3" l="1"/>
  <c r="L336" i="3"/>
  <c r="F226" i="1" s="1"/>
  <c r="E226" i="1" s="1"/>
  <c r="H330" i="3"/>
  <c r="K386" i="1"/>
  <c r="F43" i="4"/>
  <c r="H334" i="3"/>
  <c r="H332" i="3"/>
  <c r="I316" i="3"/>
  <c r="I313" i="3"/>
  <c r="I310" i="3"/>
  <c r="I307" i="3"/>
  <c r="I304" i="3"/>
  <c r="I301" i="3"/>
  <c r="I300" i="3"/>
  <c r="I299" i="3"/>
  <c r="I292" i="3"/>
  <c r="I289" i="3"/>
  <c r="I295" i="3"/>
  <c r="I261" i="3"/>
  <c r="I258" i="3"/>
  <c r="I248" i="3"/>
  <c r="I247" i="3"/>
  <c r="I245" i="3"/>
  <c r="I244" i="3"/>
  <c r="I228" i="3"/>
  <c r="I225" i="3"/>
  <c r="I193" i="3"/>
  <c r="I196" i="3"/>
  <c r="I190" i="3"/>
  <c r="I187" i="3"/>
  <c r="I184" i="3"/>
  <c r="I181" i="3"/>
  <c r="I178" i="3"/>
  <c r="I175" i="3"/>
  <c r="I162" i="3"/>
  <c r="I163" i="3"/>
  <c r="I159" i="3"/>
  <c r="I160" i="3"/>
  <c r="I126" i="3"/>
  <c r="I125" i="3"/>
  <c r="I124" i="3"/>
  <c r="I112" i="3"/>
  <c r="I111" i="3"/>
  <c r="I110" i="3" s="1"/>
  <c r="I161" i="3" l="1"/>
  <c r="I123" i="3"/>
  <c r="K336" i="3"/>
  <c r="I158" i="3"/>
  <c r="I298" i="3"/>
  <c r="I109" i="3"/>
  <c r="I108" i="3"/>
  <c r="I107" i="3" l="1"/>
  <c r="I44" i="3" l="1"/>
  <c r="I16" i="3" l="1"/>
  <c r="I15" i="3"/>
  <c r="I14" i="3" l="1"/>
  <c r="F21" i="4" l="1"/>
  <c r="G21" i="4"/>
  <c r="H21" i="4"/>
  <c r="I21" i="4"/>
  <c r="J21" i="4"/>
  <c r="E21" i="4"/>
  <c r="F23" i="4"/>
  <c r="G23" i="4"/>
  <c r="H23" i="4"/>
  <c r="I23" i="4"/>
  <c r="J23" i="4"/>
  <c r="L200" i="3" l="1"/>
  <c r="E88" i="1" l="1"/>
  <c r="E249" i="1"/>
  <c r="E246" i="1"/>
  <c r="E245" i="1"/>
  <c r="E244" i="1"/>
  <c r="E106" i="1" l="1"/>
  <c r="E103" i="1"/>
  <c r="E102" i="1"/>
  <c r="N101" i="1"/>
  <c r="M101" i="1"/>
  <c r="L101" i="1"/>
  <c r="K101" i="1"/>
  <c r="F101" i="1"/>
  <c r="E72" i="1"/>
  <c r="E41" i="1"/>
  <c r="E38" i="1"/>
  <c r="E37" i="1"/>
  <c r="N36" i="1"/>
  <c r="M36" i="1"/>
  <c r="L36" i="1"/>
  <c r="K36" i="1"/>
  <c r="F36" i="1"/>
  <c r="E101" i="1" l="1"/>
  <c r="E36" i="1"/>
  <c r="E411" i="1"/>
  <c r="E408" i="1"/>
  <c r="E407" i="1"/>
  <c r="N406" i="1"/>
  <c r="M406" i="1"/>
  <c r="L406" i="1"/>
  <c r="K406" i="1"/>
  <c r="F406" i="1"/>
  <c r="E405" i="1"/>
  <c r="E402" i="1"/>
  <c r="E401" i="1"/>
  <c r="N400" i="1"/>
  <c r="M400" i="1"/>
  <c r="L400" i="1"/>
  <c r="K400" i="1"/>
  <c r="F400" i="1"/>
  <c r="K214" i="3"/>
  <c r="K213" i="3"/>
  <c r="P212" i="3"/>
  <c r="O212" i="3"/>
  <c r="N212" i="3"/>
  <c r="M212" i="3"/>
  <c r="L212" i="3"/>
  <c r="I212" i="3"/>
  <c r="L205" i="3"/>
  <c r="L223" i="3" s="1"/>
  <c r="M287" i="3"/>
  <c r="K187" i="1" s="1"/>
  <c r="N287" i="3"/>
  <c r="L187" i="1" s="1"/>
  <c r="O287" i="3"/>
  <c r="M187" i="1" s="1"/>
  <c r="P287" i="3"/>
  <c r="N187" i="1" s="1"/>
  <c r="L287" i="3"/>
  <c r="F187" i="1" s="1"/>
  <c r="L280" i="3"/>
  <c r="L284" i="3"/>
  <c r="M284" i="3"/>
  <c r="N284" i="3"/>
  <c r="O284" i="3"/>
  <c r="P284" i="3"/>
  <c r="L282" i="3"/>
  <c r="M282" i="3"/>
  <c r="N282" i="3"/>
  <c r="O282" i="3"/>
  <c r="P282" i="3"/>
  <c r="M280" i="3"/>
  <c r="N280" i="3"/>
  <c r="O280" i="3"/>
  <c r="P280" i="3"/>
  <c r="L278" i="3"/>
  <c r="M278" i="3"/>
  <c r="N278" i="3"/>
  <c r="O278" i="3"/>
  <c r="P278" i="3"/>
  <c r="M286" i="3" l="1"/>
  <c r="K186" i="1" s="1"/>
  <c r="P286" i="3"/>
  <c r="N186" i="1" s="1"/>
  <c r="E400" i="1"/>
  <c r="O286" i="3"/>
  <c r="M186" i="1" s="1"/>
  <c r="N286" i="3"/>
  <c r="L186" i="1" s="1"/>
  <c r="L286" i="3"/>
  <c r="K212" i="3"/>
  <c r="H212" i="3" s="1"/>
  <c r="E406" i="1"/>
  <c r="K285" i="3"/>
  <c r="K284" i="3" s="1"/>
  <c r="H284" i="3" s="1"/>
  <c r="K283" i="3"/>
  <c r="K282" i="3" s="1"/>
  <c r="H282" i="3" s="1"/>
  <c r="K281" i="3"/>
  <c r="K280" i="3" s="1"/>
  <c r="H280" i="3" s="1"/>
  <c r="K279" i="3"/>
  <c r="K278" i="3" s="1"/>
  <c r="H278" i="3" s="1"/>
  <c r="K286" i="3" l="1"/>
  <c r="E186" i="1" s="1"/>
  <c r="F186" i="1"/>
  <c r="E24" i="4"/>
  <c r="J22" i="4"/>
  <c r="I22" i="4"/>
  <c r="H22" i="4"/>
  <c r="G22" i="4"/>
  <c r="F22" i="4"/>
  <c r="E84" i="1"/>
  <c r="N80" i="1"/>
  <c r="M80" i="1"/>
  <c r="L80" i="1"/>
  <c r="K80" i="1"/>
  <c r="L201" i="3"/>
  <c r="K198" i="3"/>
  <c r="K197" i="3"/>
  <c r="Q196" i="3"/>
  <c r="P196" i="3"/>
  <c r="O196" i="3"/>
  <c r="N196" i="3"/>
  <c r="M196" i="3"/>
  <c r="L196" i="3"/>
  <c r="N43" i="3"/>
  <c r="N41" i="3" s="1"/>
  <c r="E22" i="4" l="1"/>
  <c r="E81" i="1" s="1"/>
  <c r="E23" i="4"/>
  <c r="E80" i="1"/>
  <c r="F80" i="1"/>
  <c r="F81" i="1"/>
  <c r="K196" i="3"/>
  <c r="M43" i="3"/>
  <c r="E63" i="4" l="1"/>
  <c r="E62" i="4"/>
  <c r="J61" i="4"/>
  <c r="I61" i="4"/>
  <c r="H61" i="4"/>
  <c r="G61" i="4"/>
  <c r="F61" i="4"/>
  <c r="E61" i="4" s="1"/>
  <c r="E60" i="4"/>
  <c r="E59" i="4"/>
  <c r="J58" i="4"/>
  <c r="I58" i="4"/>
  <c r="H58" i="4"/>
  <c r="G58" i="4"/>
  <c r="F58" i="4"/>
  <c r="E57" i="4"/>
  <c r="E56" i="4"/>
  <c r="J55" i="4"/>
  <c r="I55" i="4"/>
  <c r="H55" i="4"/>
  <c r="G55" i="4"/>
  <c r="F55" i="4"/>
  <c r="E55" i="4" s="1"/>
  <c r="F48" i="4"/>
  <c r="F47" i="4"/>
  <c r="E58" i="4" l="1"/>
  <c r="L260" i="3"/>
  <c r="L259" i="3"/>
  <c r="M42" i="3"/>
  <c r="M41" i="3" s="1"/>
  <c r="L14" i="3"/>
  <c r="E204" i="1" l="1"/>
  <c r="L328" i="3"/>
  <c r="F200" i="1" s="1"/>
  <c r="M328" i="3"/>
  <c r="N328" i="3"/>
  <c r="O328" i="3"/>
  <c r="L327" i="3"/>
  <c r="F199" i="1" s="1"/>
  <c r="M327" i="3"/>
  <c r="N327" i="3"/>
  <c r="O327" i="3"/>
  <c r="P327" i="3"/>
  <c r="Q327" i="3"/>
  <c r="Q326" i="3"/>
  <c r="Q337" i="3" s="1"/>
  <c r="K312" i="3" l="1"/>
  <c r="K311" i="3"/>
  <c r="Q310" i="3"/>
  <c r="P310" i="3"/>
  <c r="O310" i="3"/>
  <c r="N310" i="3"/>
  <c r="M310" i="3"/>
  <c r="L310" i="3"/>
  <c r="K309" i="3"/>
  <c r="K308" i="3"/>
  <c r="Q307" i="3"/>
  <c r="P307" i="3"/>
  <c r="O307" i="3"/>
  <c r="N307" i="3"/>
  <c r="M307" i="3"/>
  <c r="L307" i="3"/>
  <c r="K315" i="3"/>
  <c r="K314" i="3"/>
  <c r="Q313" i="3"/>
  <c r="P313" i="3"/>
  <c r="O313" i="3"/>
  <c r="N313" i="3"/>
  <c r="M313" i="3"/>
  <c r="L313" i="3"/>
  <c r="K318" i="3"/>
  <c r="K317" i="3"/>
  <c r="Q316" i="3"/>
  <c r="P316" i="3"/>
  <c r="O316" i="3"/>
  <c r="N316" i="3"/>
  <c r="M316" i="3"/>
  <c r="L316" i="3"/>
  <c r="K313" i="3" l="1"/>
  <c r="K310" i="3"/>
  <c r="K307" i="3"/>
  <c r="K316" i="3"/>
  <c r="L165" i="3"/>
  <c r="F129" i="1" s="1"/>
  <c r="L166" i="3"/>
  <c r="F130" i="1" s="1"/>
  <c r="K163" i="3" l="1"/>
  <c r="K162" i="3"/>
  <c r="Q161" i="3"/>
  <c r="P161" i="3"/>
  <c r="O161" i="3"/>
  <c r="N161" i="3"/>
  <c r="M161" i="3"/>
  <c r="L161" i="3"/>
  <c r="K161" i="3" s="1"/>
  <c r="Q166" i="3"/>
  <c r="P166" i="3"/>
  <c r="O166" i="3"/>
  <c r="N166" i="3"/>
  <c r="M166" i="3"/>
  <c r="Q165" i="3"/>
  <c r="P165" i="3"/>
  <c r="O165" i="3"/>
  <c r="N165" i="3"/>
  <c r="M165" i="3"/>
  <c r="N164" i="3"/>
  <c r="M164" i="3"/>
  <c r="K160" i="3"/>
  <c r="K166" i="3" s="1"/>
  <c r="K159" i="3"/>
  <c r="K165" i="3" s="1"/>
  <c r="Q158" i="3"/>
  <c r="Q164" i="3" s="1"/>
  <c r="P158" i="3"/>
  <c r="P164" i="3" s="1"/>
  <c r="O158" i="3"/>
  <c r="O164" i="3" s="1"/>
  <c r="N158" i="3"/>
  <c r="M158" i="3"/>
  <c r="L158" i="3"/>
  <c r="K158" i="3" l="1"/>
  <c r="L164" i="3"/>
  <c r="K164" i="3"/>
  <c r="F240" i="1"/>
  <c r="F128" i="1" l="1"/>
  <c r="L121" i="3" l="1"/>
  <c r="M53" i="3"/>
  <c r="L53" i="3"/>
  <c r="L173" i="3" l="1"/>
  <c r="M173" i="3"/>
  <c r="N173" i="3"/>
  <c r="O173" i="3"/>
  <c r="P173" i="3"/>
  <c r="Q173" i="3"/>
  <c r="L172" i="3"/>
  <c r="M172" i="3"/>
  <c r="N172" i="3"/>
  <c r="O172" i="3"/>
  <c r="P172" i="3"/>
  <c r="Q172" i="3"/>
  <c r="K170" i="3"/>
  <c r="K173" i="3" s="1"/>
  <c r="K169" i="3"/>
  <c r="K172" i="3" s="1"/>
  <c r="Q168" i="3"/>
  <c r="Q171" i="3" s="1"/>
  <c r="P168" i="3"/>
  <c r="P171" i="3" s="1"/>
  <c r="O168" i="3"/>
  <c r="O171" i="3" s="1"/>
  <c r="N168" i="3"/>
  <c r="N171" i="3" s="1"/>
  <c r="M168" i="3"/>
  <c r="M171" i="3" s="1"/>
  <c r="L168" i="3"/>
  <c r="K168" i="3" l="1"/>
  <c r="K171" i="3" s="1"/>
  <c r="L171" i="3"/>
  <c r="Q130" i="3"/>
  <c r="Q119" i="3" l="1"/>
  <c r="Q120" i="3"/>
  <c r="Q128" i="3" s="1"/>
  <c r="N121" i="3"/>
  <c r="O121" i="3"/>
  <c r="P121" i="3"/>
  <c r="Q121" i="3"/>
  <c r="Q129" i="3" s="1"/>
  <c r="N120" i="3"/>
  <c r="O120" i="3"/>
  <c r="P120" i="3"/>
  <c r="K180" i="1"/>
  <c r="K181" i="1"/>
  <c r="G45" i="4"/>
  <c r="H45" i="4"/>
  <c r="I45" i="4"/>
  <c r="J45" i="4"/>
  <c r="G44" i="4"/>
  <c r="H44" i="4"/>
  <c r="I44" i="4"/>
  <c r="J44" i="4"/>
  <c r="G43" i="4"/>
  <c r="K179" i="1" s="1"/>
  <c r="F211" i="1"/>
  <c r="E211" i="1" s="1"/>
  <c r="M205" i="1"/>
  <c r="L205" i="1" s="1"/>
  <c r="K205" i="1" s="1"/>
  <c r="K206" i="1"/>
  <c r="K207" i="1"/>
  <c r="E71" i="4"/>
  <c r="E67" i="4" s="1"/>
  <c r="E70" i="4"/>
  <c r="E66" i="4" s="1"/>
  <c r="J69" i="4"/>
  <c r="I69" i="4"/>
  <c r="I65" i="4" s="1"/>
  <c r="H69" i="4"/>
  <c r="G69" i="4"/>
  <c r="F69" i="4"/>
  <c r="F65" i="4" s="1"/>
  <c r="F205" i="1" s="1"/>
  <c r="J67" i="4"/>
  <c r="I67" i="4"/>
  <c r="H67" i="4"/>
  <c r="G67" i="4"/>
  <c r="F67" i="4"/>
  <c r="F207" i="1" s="1"/>
  <c r="J66" i="4"/>
  <c r="I66" i="4"/>
  <c r="H66" i="4"/>
  <c r="G66" i="4"/>
  <c r="F66" i="4"/>
  <c r="F206" i="1" s="1"/>
  <c r="J65" i="4"/>
  <c r="K200" i="1"/>
  <c r="L200" i="1"/>
  <c r="M200" i="1"/>
  <c r="N200" i="1"/>
  <c r="K199" i="1"/>
  <c r="L199" i="1"/>
  <c r="M199" i="1"/>
  <c r="L110" i="3" l="1"/>
  <c r="L120" i="3"/>
  <c r="G65" i="4"/>
  <c r="E69" i="4"/>
  <c r="E65" i="4"/>
  <c r="H65" i="4"/>
  <c r="Q269" i="3" l="1"/>
  <c r="Q268" i="3"/>
  <c r="Q286" i="3" s="1"/>
  <c r="F178" i="1" l="1"/>
  <c r="E178" i="1" s="1"/>
  <c r="K263" i="3"/>
  <c r="K262" i="3"/>
  <c r="Q261" i="3"/>
  <c r="P261" i="3"/>
  <c r="O261" i="3"/>
  <c r="N261" i="3"/>
  <c r="M261" i="3"/>
  <c r="L261" i="3"/>
  <c r="K261" i="3" s="1"/>
  <c r="K260" i="3"/>
  <c r="K259" i="3"/>
  <c r="Q258" i="3"/>
  <c r="P258" i="3"/>
  <c r="O258" i="3"/>
  <c r="N258" i="3"/>
  <c r="M258" i="3"/>
  <c r="L258" i="3"/>
  <c r="L243" i="3"/>
  <c r="F181" i="1"/>
  <c r="K258" i="3" l="1"/>
  <c r="F179" i="1"/>
  <c r="F180" i="1"/>
  <c r="E51" i="4" l="1"/>
  <c r="E50" i="4"/>
  <c r="J49" i="4"/>
  <c r="I49" i="4"/>
  <c r="H49" i="4"/>
  <c r="G49" i="4"/>
  <c r="F49" i="4"/>
  <c r="E49" i="4" s="1"/>
  <c r="E54" i="4"/>
  <c r="E53" i="4"/>
  <c r="J52" i="4"/>
  <c r="I52" i="4"/>
  <c r="H52" i="4"/>
  <c r="G52" i="4"/>
  <c r="F52" i="4"/>
  <c r="E48" i="4"/>
  <c r="E45" i="4" s="1"/>
  <c r="E47" i="4"/>
  <c r="E44" i="4" s="1"/>
  <c r="J46" i="4"/>
  <c r="I46" i="4"/>
  <c r="H46" i="4"/>
  <c r="G46" i="4"/>
  <c r="F46" i="4"/>
  <c r="E46" i="4" s="1"/>
  <c r="J43" i="4"/>
  <c r="I43" i="4"/>
  <c r="H43" i="4"/>
  <c r="E52" i="4" l="1"/>
  <c r="E43" i="4"/>
  <c r="F164" i="1" l="1"/>
  <c r="E41" i="4"/>
  <c r="E40" i="4"/>
  <c r="J39" i="4"/>
  <c r="I39" i="4"/>
  <c r="H39" i="4"/>
  <c r="G39" i="4"/>
  <c r="F39" i="4"/>
  <c r="E38" i="4"/>
  <c r="E37" i="4"/>
  <c r="J36" i="4"/>
  <c r="N81" i="1" s="1"/>
  <c r="I36" i="4"/>
  <c r="M81" i="1" s="1"/>
  <c r="H36" i="4"/>
  <c r="L81" i="1" s="1"/>
  <c r="G36" i="4"/>
  <c r="K81" i="1" s="1"/>
  <c r="F36" i="4"/>
  <c r="E36" i="4" s="1"/>
  <c r="E35" i="4"/>
  <c r="E34" i="4"/>
  <c r="J33" i="4"/>
  <c r="I33" i="4"/>
  <c r="H33" i="4"/>
  <c r="G33" i="4"/>
  <c r="F33" i="4"/>
  <c r="E32" i="4"/>
  <c r="E31" i="4"/>
  <c r="J30" i="4"/>
  <c r="I30" i="4"/>
  <c r="H30" i="4"/>
  <c r="G30" i="4"/>
  <c r="F30" i="4"/>
  <c r="J29" i="4"/>
  <c r="J27" i="4" s="1"/>
  <c r="I29" i="4"/>
  <c r="H29" i="4"/>
  <c r="G29" i="4"/>
  <c r="J28" i="4"/>
  <c r="I28" i="4"/>
  <c r="H28" i="4"/>
  <c r="G28" i="4"/>
  <c r="E30" i="4" l="1"/>
  <c r="F27" i="4"/>
  <c r="F161" i="1"/>
  <c r="E39" i="4"/>
  <c r="E28" i="4"/>
  <c r="H27" i="4"/>
  <c r="G27" i="4"/>
  <c r="E33" i="4"/>
  <c r="I27" i="4"/>
  <c r="E29" i="4"/>
  <c r="E27" i="4" l="1"/>
  <c r="Q201" i="3" l="1"/>
  <c r="P201" i="3"/>
  <c r="N155" i="1" s="1"/>
  <c r="O201" i="3"/>
  <c r="M155" i="1" s="1"/>
  <c r="M126" i="1" s="1"/>
  <c r="N201" i="3"/>
  <c r="L155" i="1" s="1"/>
  <c r="L126" i="1" s="1"/>
  <c r="M201" i="3"/>
  <c r="K155" i="1" s="1"/>
  <c r="F155" i="1"/>
  <c r="Q200" i="3"/>
  <c r="P200" i="3"/>
  <c r="N154" i="1" s="1"/>
  <c r="O200" i="3"/>
  <c r="M154" i="1" s="1"/>
  <c r="M125" i="1" s="1"/>
  <c r="N200" i="3"/>
  <c r="L154" i="1" s="1"/>
  <c r="L125" i="1" s="1"/>
  <c r="M200" i="3"/>
  <c r="K154" i="1" s="1"/>
  <c r="F154" i="1"/>
  <c r="E155" i="1" l="1"/>
  <c r="K195" i="3"/>
  <c r="K194" i="3"/>
  <c r="Q193" i="3"/>
  <c r="P193" i="3"/>
  <c r="O193" i="3"/>
  <c r="N193" i="3"/>
  <c r="M193" i="3"/>
  <c r="L193" i="3"/>
  <c r="K193" i="3" s="1"/>
  <c r="K192" i="3"/>
  <c r="K191" i="3"/>
  <c r="Q190" i="3"/>
  <c r="P190" i="3"/>
  <c r="O190" i="3"/>
  <c r="N190" i="3"/>
  <c r="M190" i="3"/>
  <c r="L190" i="3"/>
  <c r="K189" i="3"/>
  <c r="K188" i="3"/>
  <c r="Q187" i="3"/>
  <c r="P187" i="3"/>
  <c r="O187" i="3"/>
  <c r="N187" i="3"/>
  <c r="M187" i="3"/>
  <c r="L187" i="3"/>
  <c r="L155" i="3"/>
  <c r="M155" i="3"/>
  <c r="N155" i="3"/>
  <c r="L154" i="3"/>
  <c r="M154" i="3"/>
  <c r="N154" i="3"/>
  <c r="O154" i="3"/>
  <c r="K187" i="3" l="1"/>
  <c r="K190" i="3"/>
  <c r="K152" i="3"/>
  <c r="K151" i="3"/>
  <c r="Q150" i="3"/>
  <c r="P150" i="3"/>
  <c r="O150" i="3"/>
  <c r="N150" i="3"/>
  <c r="M150" i="3"/>
  <c r="L150" i="3"/>
  <c r="M76" i="3"/>
  <c r="N76" i="3"/>
  <c r="L76" i="3"/>
  <c r="M75" i="3"/>
  <c r="N75" i="3"/>
  <c r="L75" i="3"/>
  <c r="M44" i="3"/>
  <c r="L44" i="3"/>
  <c r="L41" i="3"/>
  <c r="M47" i="3"/>
  <c r="K150" i="3" l="1"/>
  <c r="H150" i="3" s="1"/>
  <c r="F68" i="1"/>
  <c r="N69" i="1"/>
  <c r="M69" i="1"/>
  <c r="L69" i="1"/>
  <c r="K69" i="1"/>
  <c r="N68" i="1"/>
  <c r="M68" i="1"/>
  <c r="L68" i="1"/>
  <c r="K68" i="1"/>
  <c r="E69" i="1" l="1"/>
  <c r="E68" i="1"/>
  <c r="L84" i="3" l="1"/>
  <c r="E137" i="1" l="1"/>
  <c r="E136" i="1"/>
  <c r="E134" i="1"/>
  <c r="E117" i="1"/>
  <c r="E79" i="1"/>
  <c r="E67" i="1"/>
  <c r="E50" i="1"/>
  <c r="E35" i="1"/>
  <c r="E32" i="1"/>
  <c r="E31" i="1"/>
  <c r="E26" i="1"/>
  <c r="M71" i="3" l="1"/>
  <c r="M388" i="1"/>
  <c r="N388" i="1"/>
  <c r="M387" i="1"/>
  <c r="N387" i="1"/>
  <c r="F387" i="1"/>
  <c r="F386" i="1" s="1"/>
  <c r="O155" i="3"/>
  <c r="P155" i="3"/>
  <c r="Q155" i="3"/>
  <c r="P154" i="3"/>
  <c r="Q154" i="3"/>
  <c r="K143" i="3"/>
  <c r="K142" i="3"/>
  <c r="Q141" i="3"/>
  <c r="P141" i="3"/>
  <c r="O141" i="3"/>
  <c r="N141" i="3"/>
  <c r="M141" i="3"/>
  <c r="L141" i="3"/>
  <c r="K146" i="3"/>
  <c r="K145" i="3"/>
  <c r="Q144" i="3"/>
  <c r="P144" i="3"/>
  <c r="O144" i="3"/>
  <c r="N144" i="3"/>
  <c r="M144" i="3"/>
  <c r="L144" i="3"/>
  <c r="M132" i="3"/>
  <c r="N132" i="3"/>
  <c r="L132" i="3"/>
  <c r="K149" i="3"/>
  <c r="K148" i="3"/>
  <c r="Q147" i="3"/>
  <c r="P147" i="3"/>
  <c r="O147" i="3"/>
  <c r="N147" i="3"/>
  <c r="M147" i="3"/>
  <c r="L147" i="3"/>
  <c r="K140" i="3"/>
  <c r="K139" i="3"/>
  <c r="Q138" i="3"/>
  <c r="P138" i="3"/>
  <c r="O138" i="3"/>
  <c r="N138" i="3"/>
  <c r="M138" i="3"/>
  <c r="L138" i="3"/>
  <c r="K137" i="3"/>
  <c r="K136" i="3"/>
  <c r="Q135" i="3"/>
  <c r="P135" i="3"/>
  <c r="O135" i="3"/>
  <c r="N135" i="3"/>
  <c r="M135" i="3"/>
  <c r="L135" i="3"/>
  <c r="L361" i="1"/>
  <c r="L368" i="1" s="1"/>
  <c r="M361" i="1"/>
  <c r="M368" i="1" s="1"/>
  <c r="N361" i="1"/>
  <c r="N368" i="1" s="1"/>
  <c r="K135" i="3" l="1"/>
  <c r="K141" i="3"/>
  <c r="L153" i="3"/>
  <c r="M153" i="3"/>
  <c r="N153" i="3"/>
  <c r="K144" i="3"/>
  <c r="H144" i="3" s="1"/>
  <c r="K147" i="3"/>
  <c r="H147" i="3" s="1"/>
  <c r="H135" i="3"/>
  <c r="K138" i="3"/>
  <c r="H138" i="3" s="1"/>
  <c r="K257" i="3"/>
  <c r="K256" i="3"/>
  <c r="Q255" i="3"/>
  <c r="P255" i="3"/>
  <c r="O255" i="3"/>
  <c r="N255" i="3"/>
  <c r="M255" i="3"/>
  <c r="L255" i="3"/>
  <c r="N252" i="3"/>
  <c r="M252" i="3"/>
  <c r="L252" i="3"/>
  <c r="K254" i="3"/>
  <c r="K253" i="3"/>
  <c r="Q252" i="3"/>
  <c r="P252" i="3"/>
  <c r="O252" i="3"/>
  <c r="L246" i="3"/>
  <c r="N240" i="3"/>
  <c r="Q74" i="3"/>
  <c r="Q76" i="3"/>
  <c r="Q127" i="3" s="1"/>
  <c r="Q75" i="3"/>
  <c r="L18" i="1"/>
  <c r="L68" i="3"/>
  <c r="M68" i="3"/>
  <c r="K73" i="3"/>
  <c r="K72" i="3"/>
  <c r="N71" i="3"/>
  <c r="L59" i="3"/>
  <c r="M59" i="3"/>
  <c r="N65" i="3"/>
  <c r="N17" i="3"/>
  <c r="N20" i="3"/>
  <c r="N35" i="3"/>
  <c r="N38" i="3"/>
  <c r="N26" i="3"/>
  <c r="N32" i="3"/>
  <c r="N29" i="3"/>
  <c r="K68" i="3" l="1"/>
  <c r="H141" i="3"/>
  <c r="K255" i="3"/>
  <c r="H255" i="3" s="1"/>
  <c r="K252" i="3"/>
  <c r="H252" i="3" s="1"/>
  <c r="K71" i="3"/>
  <c r="H71" i="3" s="1"/>
  <c r="M74" i="3"/>
  <c r="N53" i="3"/>
  <c r="K53" i="3" s="1"/>
  <c r="L74" i="3"/>
  <c r="K92" i="3"/>
  <c r="K91" i="3"/>
  <c r="L90" i="3"/>
  <c r="K90" i="3" s="1"/>
  <c r="H90" i="3" s="1"/>
  <c r="L78" i="3"/>
  <c r="K89" i="3" l="1"/>
  <c r="K88" i="3"/>
  <c r="L87" i="3"/>
  <c r="K87" i="3" s="1"/>
  <c r="H87" i="3" s="1"/>
  <c r="Q96" i="3"/>
  <c r="Q97" i="3"/>
  <c r="Q98" i="3"/>
  <c r="F29" i="1" l="1"/>
  <c r="E22" i="1"/>
  <c r="L222" i="3"/>
  <c r="F166" i="1" s="1"/>
  <c r="F125" i="1" s="1"/>
  <c r="F167" i="1"/>
  <c r="F126" i="1" s="1"/>
  <c r="L209" i="3"/>
  <c r="L206" i="3"/>
  <c r="L203" i="3"/>
  <c r="L221" i="3" s="1"/>
  <c r="P223" i="3"/>
  <c r="N167" i="1" s="1"/>
  <c r="O223" i="3"/>
  <c r="M167" i="1" s="1"/>
  <c r="N223" i="3"/>
  <c r="L167" i="1" s="1"/>
  <c r="K167" i="1"/>
  <c r="P222" i="3"/>
  <c r="N166" i="1" s="1"/>
  <c r="O222" i="3"/>
  <c r="M166" i="1" s="1"/>
  <c r="N222" i="3"/>
  <c r="L166" i="1" s="1"/>
  <c r="M222" i="3"/>
  <c r="K166" i="1" s="1"/>
  <c r="K125" i="1" s="1"/>
  <c r="K211" i="3"/>
  <c r="K210" i="3"/>
  <c r="P209" i="3"/>
  <c r="O209" i="3"/>
  <c r="N209" i="3"/>
  <c r="M209" i="3"/>
  <c r="I209" i="3"/>
  <c r="K208" i="3"/>
  <c r="K207" i="3"/>
  <c r="P206" i="3"/>
  <c r="O206" i="3"/>
  <c r="N206" i="3"/>
  <c r="M206" i="3"/>
  <c r="I206" i="3"/>
  <c r="K205" i="3"/>
  <c r="K223" i="3" s="1"/>
  <c r="K204" i="3"/>
  <c r="K222" i="3" s="1"/>
  <c r="E166" i="1" s="1"/>
  <c r="P203" i="3"/>
  <c r="P221" i="3" s="1"/>
  <c r="N165" i="1" s="1"/>
  <c r="O203" i="3"/>
  <c r="N203" i="3"/>
  <c r="M203" i="3"/>
  <c r="I203" i="3"/>
  <c r="K118" i="3"/>
  <c r="K117" i="3"/>
  <c r="P116" i="3"/>
  <c r="O116" i="3"/>
  <c r="N116" i="3"/>
  <c r="M116" i="3"/>
  <c r="L116" i="3"/>
  <c r="H68" i="3"/>
  <c r="K70" i="3"/>
  <c r="K69" i="3"/>
  <c r="M221" i="3" l="1"/>
  <c r="F165" i="1"/>
  <c r="K165" i="1"/>
  <c r="K126" i="1" s="1"/>
  <c r="K203" i="3"/>
  <c r="K206" i="3"/>
  <c r="N221" i="3"/>
  <c r="L165" i="1" s="1"/>
  <c r="K209" i="3"/>
  <c r="O221" i="3"/>
  <c r="M165" i="1" s="1"/>
  <c r="E167" i="1"/>
  <c r="K116" i="3"/>
  <c r="H116" i="3" s="1"/>
  <c r="H203" i="3" l="1"/>
  <c r="E165" i="1"/>
  <c r="E18" i="4" l="1"/>
  <c r="E15" i="4" s="1"/>
  <c r="E63" i="1" s="1"/>
  <c r="G16" i="4"/>
  <c r="K64" i="1" s="1"/>
  <c r="H16" i="4"/>
  <c r="L64" i="1" s="1"/>
  <c r="I16" i="4"/>
  <c r="M64" i="1" s="1"/>
  <c r="J16" i="4"/>
  <c r="N64" i="1" s="1"/>
  <c r="G15" i="4"/>
  <c r="K63" i="1" s="1"/>
  <c r="H15" i="4"/>
  <c r="L63" i="1" s="1"/>
  <c r="I15" i="4"/>
  <c r="M63" i="1" s="1"/>
  <c r="J15" i="4"/>
  <c r="N63" i="1" s="1"/>
  <c r="F16" i="4"/>
  <c r="F64" i="1" s="1"/>
  <c r="F17" i="4"/>
  <c r="E19" i="4"/>
  <c r="E16" i="4" s="1"/>
  <c r="E64" i="1" s="1"/>
  <c r="J17" i="4"/>
  <c r="H17" i="4"/>
  <c r="G17" i="4"/>
  <c r="F15" i="4"/>
  <c r="F63" i="1" s="1"/>
  <c r="J14" i="4" l="1"/>
  <c r="N62" i="1" s="1"/>
  <c r="I14" i="4"/>
  <c r="M62" i="1" s="1"/>
  <c r="F14" i="4"/>
  <c r="F62" i="1" s="1"/>
  <c r="G14" i="4"/>
  <c r="K62" i="1" s="1"/>
  <c r="H14" i="4"/>
  <c r="L62" i="1" s="1"/>
  <c r="E17" i="4"/>
  <c r="E14" i="4" s="1"/>
  <c r="E62" i="1" s="1"/>
  <c r="L420" i="1"/>
  <c r="M420" i="1"/>
  <c r="N420" i="1"/>
  <c r="K420" i="1"/>
  <c r="L419" i="1"/>
  <c r="M419" i="1"/>
  <c r="N419" i="1"/>
  <c r="K419" i="1"/>
  <c r="F420" i="1"/>
  <c r="L230" i="1"/>
  <c r="M230" i="1"/>
  <c r="L229" i="1"/>
  <c r="M229" i="1"/>
  <c r="K230" i="1"/>
  <c r="K229" i="1"/>
  <c r="F230" i="1"/>
  <c r="F229" i="1"/>
  <c r="F418" i="1" l="1"/>
  <c r="F228" i="1"/>
  <c r="E264" i="1"/>
  <c r="E261" i="1"/>
  <c r="E260" i="1"/>
  <c r="E259" i="1"/>
  <c r="E258" i="1"/>
  <c r="K361" i="1" l="1"/>
  <c r="F361" i="1"/>
  <c r="L360" i="1"/>
  <c r="M360" i="1"/>
  <c r="N360" i="1"/>
  <c r="K360" i="1" l="1"/>
  <c r="K368" i="1"/>
  <c r="K367" i="1" s="1"/>
  <c r="N339" i="1"/>
  <c r="L339" i="1"/>
  <c r="M339" i="1"/>
  <c r="K339" i="1"/>
  <c r="F339" i="1"/>
  <c r="F357" i="1" s="1"/>
  <c r="F61" i="1" l="1"/>
  <c r="E61" i="1" s="1"/>
  <c r="K16" i="1"/>
  <c r="K251" i="3" l="1"/>
  <c r="K250" i="3"/>
  <c r="K248" i="3"/>
  <c r="K247" i="3"/>
  <c r="K245" i="3"/>
  <c r="K244" i="3"/>
  <c r="K242" i="3"/>
  <c r="K241" i="3"/>
  <c r="K230" i="3"/>
  <c r="K229" i="3"/>
  <c r="K232" i="3"/>
  <c r="K233" i="3"/>
  <c r="K235" i="3"/>
  <c r="K236" i="3"/>
  <c r="K238" i="3"/>
  <c r="K239" i="3"/>
  <c r="K186" i="3"/>
  <c r="K185" i="3"/>
  <c r="K183" i="3"/>
  <c r="K182" i="3"/>
  <c r="K180" i="3"/>
  <c r="K179" i="3"/>
  <c r="K177" i="3"/>
  <c r="K176" i="3"/>
  <c r="K134" i="3"/>
  <c r="K155" i="3" s="1"/>
  <c r="K133" i="3"/>
  <c r="K154" i="3" s="1"/>
  <c r="K126" i="3"/>
  <c r="K125" i="3"/>
  <c r="K124" i="3"/>
  <c r="K115" i="3"/>
  <c r="K114" i="3"/>
  <c r="K112" i="3"/>
  <c r="K111" i="3"/>
  <c r="K86" i="3"/>
  <c r="K85" i="3"/>
  <c r="K83" i="3"/>
  <c r="K82" i="3"/>
  <c r="K80" i="3"/>
  <c r="K79" i="3"/>
  <c r="K67" i="3"/>
  <c r="K66" i="3"/>
  <c r="K64" i="3"/>
  <c r="K63" i="3"/>
  <c r="K61" i="3"/>
  <c r="K60" i="3"/>
  <c r="K58" i="3"/>
  <c r="K57" i="3"/>
  <c r="K55" i="3"/>
  <c r="K54" i="3"/>
  <c r="K52" i="3"/>
  <c r="K51" i="3"/>
  <c r="K49" i="3"/>
  <c r="K48" i="3"/>
  <c r="K43" i="3"/>
  <c r="K42" i="3"/>
  <c r="K45" i="3"/>
  <c r="K46" i="3"/>
  <c r="K40" i="3"/>
  <c r="K39" i="3"/>
  <c r="K37" i="3"/>
  <c r="K36" i="3"/>
  <c r="K34" i="3"/>
  <c r="K33" i="3"/>
  <c r="K32" i="3"/>
  <c r="H32" i="3" s="1"/>
  <c r="K31" i="3"/>
  <c r="K30" i="3"/>
  <c r="K29" i="3"/>
  <c r="H29" i="3" s="1"/>
  <c r="K28" i="3"/>
  <c r="K27" i="3"/>
  <c r="K26" i="3"/>
  <c r="H26" i="3" s="1"/>
  <c r="K25" i="3"/>
  <c r="K24" i="3"/>
  <c r="K22" i="3"/>
  <c r="K21" i="3"/>
  <c r="K19" i="3"/>
  <c r="K18" i="3"/>
  <c r="K201" i="3" l="1"/>
  <c r="K200" i="3"/>
  <c r="F17" i="1"/>
  <c r="N113" i="3"/>
  <c r="E363" i="1" l="1"/>
  <c r="E212" i="1"/>
  <c r="K174" i="1"/>
  <c r="L174" i="1"/>
  <c r="M174" i="1"/>
  <c r="N174" i="1"/>
  <c r="N170" i="1" s="1"/>
  <c r="F173" i="1"/>
  <c r="K173" i="1"/>
  <c r="L173" i="1"/>
  <c r="M173" i="1"/>
  <c r="N173" i="1"/>
  <c r="N169" i="1" s="1"/>
  <c r="J87" i="1"/>
  <c r="I87" i="1"/>
  <c r="H87" i="1"/>
  <c r="G87" i="1"/>
  <c r="J86" i="1"/>
  <c r="I86" i="1"/>
  <c r="H86" i="1"/>
  <c r="G86" i="1"/>
  <c r="L16" i="1"/>
  <c r="M16" i="1"/>
  <c r="N16" i="1"/>
  <c r="K25" i="1"/>
  <c r="K24" i="1"/>
  <c r="E417" i="1"/>
  <c r="E394" i="1"/>
  <c r="E354" i="1"/>
  <c r="E345" i="1"/>
  <c r="E337" i="1"/>
  <c r="E333" i="1"/>
  <c r="E285" i="1"/>
  <c r="E277" i="1"/>
  <c r="E236" i="1"/>
  <c r="E225" i="1"/>
  <c r="E218" i="1"/>
  <c r="E197" i="1"/>
  <c r="E185" i="1"/>
  <c r="E164" i="1"/>
  <c r="E158" i="1"/>
  <c r="E152" i="1"/>
  <c r="E146" i="1"/>
  <c r="E140" i="1"/>
  <c r="E100" i="1"/>
  <c r="E94" i="1"/>
  <c r="E29" i="1"/>
  <c r="E414" i="1"/>
  <c r="E413" i="1"/>
  <c r="E391" i="1"/>
  <c r="E390" i="1"/>
  <c r="E377" i="1"/>
  <c r="E376" i="1"/>
  <c r="E375" i="1"/>
  <c r="E362" i="1"/>
  <c r="E356" i="1"/>
  <c r="E351" i="1"/>
  <c r="E350" i="1"/>
  <c r="E348" i="1"/>
  <c r="E347" i="1"/>
  <c r="E346" i="1"/>
  <c r="E342" i="1"/>
  <c r="E340" i="1"/>
  <c r="E334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87" i="1"/>
  <c r="E282" i="1"/>
  <c r="E281" i="1"/>
  <c r="E280" i="1"/>
  <c r="E279" i="1"/>
  <c r="E278" i="1"/>
  <c r="E274" i="1"/>
  <c r="E273" i="1"/>
  <c r="E272" i="1"/>
  <c r="E271" i="1"/>
  <c r="E270" i="1"/>
  <c r="E269" i="1"/>
  <c r="E267" i="1"/>
  <c r="E266" i="1"/>
  <c r="E238" i="1"/>
  <c r="E233" i="1"/>
  <c r="E232" i="1"/>
  <c r="E231" i="1"/>
  <c r="E222" i="1"/>
  <c r="E221" i="1"/>
  <c r="E220" i="1"/>
  <c r="E219" i="1"/>
  <c r="E215" i="1"/>
  <c r="E208" i="1"/>
  <c r="E207" i="1"/>
  <c r="E206" i="1"/>
  <c r="E205" i="1"/>
  <c r="E201" i="1"/>
  <c r="E194" i="1"/>
  <c r="E182" i="1"/>
  <c r="E181" i="1"/>
  <c r="E180" i="1"/>
  <c r="E179" i="1"/>
  <c r="E175" i="1"/>
  <c r="E143" i="1"/>
  <c r="E142" i="1"/>
  <c r="E141" i="1"/>
  <c r="E131" i="1"/>
  <c r="E114" i="1"/>
  <c r="E113" i="1"/>
  <c r="E112" i="1"/>
  <c r="E110" i="1"/>
  <c r="E109" i="1"/>
  <c r="E108" i="1"/>
  <c r="E97" i="1"/>
  <c r="E96" i="1"/>
  <c r="F412" i="1"/>
  <c r="F389" i="1"/>
  <c r="F374" i="1"/>
  <c r="F371" i="1"/>
  <c r="F358" i="1"/>
  <c r="F355" i="1" s="1"/>
  <c r="F293" i="1"/>
  <c r="F292" i="1" s="1"/>
  <c r="J290" i="1"/>
  <c r="I290" i="1"/>
  <c r="H290" i="1"/>
  <c r="G290" i="1"/>
  <c r="F268" i="1"/>
  <c r="F265" i="1" s="1"/>
  <c r="F193" i="1"/>
  <c r="F192" i="1"/>
  <c r="F191" i="1"/>
  <c r="F171" i="1"/>
  <c r="F290" i="1" s="1"/>
  <c r="F135" i="1"/>
  <c r="F127" i="1"/>
  <c r="F122" i="1"/>
  <c r="F111" i="1"/>
  <c r="F107" i="1"/>
  <c r="F95" i="1"/>
  <c r="F30" i="1"/>
  <c r="F16" i="1"/>
  <c r="N30" i="1"/>
  <c r="N95" i="1"/>
  <c r="N107" i="1"/>
  <c r="N111" i="1"/>
  <c r="N122" i="1"/>
  <c r="N135" i="1"/>
  <c r="N124" i="1" s="1"/>
  <c r="N160" i="1"/>
  <c r="E160" i="1" s="1"/>
  <c r="N161" i="1"/>
  <c r="E161" i="1" s="1"/>
  <c r="N171" i="1"/>
  <c r="N290" i="1" s="1"/>
  <c r="N239" i="1"/>
  <c r="N237" i="1" s="1"/>
  <c r="N268" i="1"/>
  <c r="N265" i="1" s="1"/>
  <c r="N293" i="1"/>
  <c r="N292" i="1" s="1"/>
  <c r="N358" i="1"/>
  <c r="N371" i="1"/>
  <c r="N382" i="1" s="1"/>
  <c r="N374" i="1"/>
  <c r="N386" i="1"/>
  <c r="N389" i="1"/>
  <c r="N412" i="1"/>
  <c r="F382" i="1" l="1"/>
  <c r="F370" i="1"/>
  <c r="F169" i="1"/>
  <c r="F174" i="1"/>
  <c r="F170" i="1" s="1"/>
  <c r="F25" i="1"/>
  <c r="H85" i="1"/>
  <c r="I85" i="1"/>
  <c r="G85" i="1"/>
  <c r="J85" i="1"/>
  <c r="F239" i="1"/>
  <c r="F237" i="1" s="1"/>
  <c r="N425" i="1"/>
  <c r="F338" i="1"/>
  <c r="N418" i="1"/>
  <c r="N357" i="1"/>
  <c r="N355" i="1" s="1"/>
  <c r="N338" i="1"/>
  <c r="N370" i="1"/>
  <c r="N381" i="1" s="1"/>
  <c r="N367" i="1"/>
  <c r="F58" i="1"/>
  <c r="L58" i="1"/>
  <c r="M58" i="1"/>
  <c r="N58" i="1"/>
  <c r="N55" i="1" s="1"/>
  <c r="F57" i="1"/>
  <c r="L57" i="1"/>
  <c r="M57" i="1"/>
  <c r="N57" i="1"/>
  <c r="K65" i="3"/>
  <c r="H65" i="3" s="1"/>
  <c r="N62" i="3"/>
  <c r="K62" i="3" s="1"/>
  <c r="H62" i="3" s="1"/>
  <c r="N56" i="3"/>
  <c r="K56" i="3" s="1"/>
  <c r="H56" i="3" s="1"/>
  <c r="N50" i="3"/>
  <c r="K50" i="3" s="1"/>
  <c r="H50" i="3" s="1"/>
  <c r="K38" i="3"/>
  <c r="H38" i="3" s="1"/>
  <c r="K35" i="3"/>
  <c r="H35" i="3" s="1"/>
  <c r="N23" i="3"/>
  <c r="K20" i="3"/>
  <c r="H20" i="3" s="1"/>
  <c r="K17" i="3"/>
  <c r="H17" i="3" s="1"/>
  <c r="F288" i="1" l="1"/>
  <c r="K23" i="3"/>
  <c r="H23" i="3" s="1"/>
  <c r="F289" i="1"/>
  <c r="F368" i="1"/>
  <c r="F360" i="1"/>
  <c r="M249" i="3"/>
  <c r="L249" i="3"/>
  <c r="M246" i="3"/>
  <c r="M243" i="3"/>
  <c r="M240" i="3"/>
  <c r="L240" i="3"/>
  <c r="M237" i="3"/>
  <c r="L237" i="3"/>
  <c r="M234" i="3"/>
  <c r="L234" i="3"/>
  <c r="M231" i="3"/>
  <c r="L231" i="3"/>
  <c r="M228" i="3"/>
  <c r="L228" i="3"/>
  <c r="L184" i="3"/>
  <c r="L181" i="3"/>
  <c r="L178" i="3"/>
  <c r="L175" i="3"/>
  <c r="L123" i="3"/>
  <c r="M113" i="3"/>
  <c r="L113" i="3"/>
  <c r="M110" i="3"/>
  <c r="M109" i="3"/>
  <c r="M108" i="3"/>
  <c r="M84" i="3"/>
  <c r="M81" i="3"/>
  <c r="L81" i="3"/>
  <c r="M78" i="3"/>
  <c r="K104" i="3" l="1"/>
  <c r="E43" i="1" s="1"/>
  <c r="L199" i="3"/>
  <c r="K121" i="3"/>
  <c r="F286" i="1"/>
  <c r="M107" i="3"/>
  <c r="K120" i="3"/>
  <c r="K108" i="3"/>
  <c r="L127" i="3"/>
  <c r="K109" i="3"/>
  <c r="F367" i="1"/>
  <c r="F153" i="1" l="1"/>
  <c r="F124" i="1" s="1"/>
  <c r="K41" i="3"/>
  <c r="H41" i="3" s="1"/>
  <c r="K58" i="1"/>
  <c r="E58" i="1" s="1"/>
  <c r="K57" i="1"/>
  <c r="E57" i="1" s="1"/>
  <c r="K23" i="1"/>
  <c r="P107" i="3"/>
  <c r="K56" i="1" l="1"/>
  <c r="M338" i="3"/>
  <c r="N184" i="3"/>
  <c r="O178" i="3"/>
  <c r="N178" i="3"/>
  <c r="K227" i="3" l="1"/>
  <c r="K226" i="3"/>
  <c r="P240" i="3"/>
  <c r="O240" i="3"/>
  <c r="K240" i="3" l="1"/>
  <c r="H240" i="3" s="1"/>
  <c r="E250" i="1"/>
  <c r="N107" i="3" l="1"/>
  <c r="M18" i="1" l="1"/>
  <c r="M19" i="1" l="1"/>
  <c r="M91" i="1" l="1"/>
  <c r="M90" i="1"/>
  <c r="N59" i="3"/>
  <c r="K59" i="3" s="1"/>
  <c r="H59" i="3" s="1"/>
  <c r="P132" i="3" l="1"/>
  <c r="O132" i="3"/>
  <c r="O153" i="3" s="1"/>
  <c r="P153" i="3" l="1"/>
  <c r="K132" i="3"/>
  <c r="K153" i="3" s="1"/>
  <c r="N89" i="1"/>
  <c r="M89" i="1"/>
  <c r="L89" i="1"/>
  <c r="H132" i="3" l="1"/>
  <c r="M268" i="1"/>
  <c r="M265" i="1" s="1"/>
  <c r="L268" i="1"/>
  <c r="L265" i="1" s="1"/>
  <c r="K268" i="1"/>
  <c r="L228" i="1"/>
  <c r="M111" i="1"/>
  <c r="L111" i="1"/>
  <c r="K111" i="1"/>
  <c r="M107" i="1"/>
  <c r="L107" i="1"/>
  <c r="K107" i="1"/>
  <c r="E107" i="1" l="1"/>
  <c r="E111" i="1"/>
  <c r="E230" i="1"/>
  <c r="E229" i="1"/>
  <c r="K265" i="1"/>
  <c r="E265" i="1" s="1"/>
  <c r="E268" i="1"/>
  <c r="M228" i="1"/>
  <c r="K228" i="1"/>
  <c r="E228" i="1" l="1"/>
  <c r="O110" i="3"/>
  <c r="P113" i="3" l="1"/>
  <c r="O113" i="3"/>
  <c r="K113" i="3" l="1"/>
  <c r="N19" i="1" l="1"/>
  <c r="L19" i="1"/>
  <c r="K18" i="1"/>
  <c r="K14" i="1" s="1"/>
  <c r="N18" i="1"/>
  <c r="P84" i="3"/>
  <c r="O84" i="3"/>
  <c r="N84" i="3"/>
  <c r="I84" i="3"/>
  <c r="M324" i="3"/>
  <c r="M325" i="3"/>
  <c r="N181" i="3"/>
  <c r="K91" i="1"/>
  <c r="K89" i="1" l="1"/>
  <c r="K84" i="3"/>
  <c r="H84" i="3" s="1"/>
  <c r="N24" i="1"/>
  <c r="N14" i="1" s="1"/>
  <c r="N25" i="1"/>
  <c r="N15" i="1" s="1"/>
  <c r="N49" i="1" s="1"/>
  <c r="F18" i="1"/>
  <c r="K75" i="3"/>
  <c r="F19" i="1"/>
  <c r="F15" i="1" s="1"/>
  <c r="K48" i="1"/>
  <c r="O249" i="3"/>
  <c r="F14" i="1" l="1"/>
  <c r="F48" i="1" s="1"/>
  <c r="F49" i="1"/>
  <c r="E18" i="1"/>
  <c r="N13" i="1"/>
  <c r="N48" i="1"/>
  <c r="N47" i="1" s="1"/>
  <c r="M239" i="1"/>
  <c r="P78" i="3"/>
  <c r="O78" i="3"/>
  <c r="O81" i="3"/>
  <c r="P81" i="3"/>
  <c r="F13" i="1" l="1"/>
  <c r="F47" i="1"/>
  <c r="N23" i="1"/>
  <c r="M412" i="1" l="1"/>
  <c r="L412" i="1"/>
  <c r="K412" i="1"/>
  <c r="Q249" i="3"/>
  <c r="P249" i="3"/>
  <c r="N249" i="3"/>
  <c r="K249" i="3" s="1"/>
  <c r="Q267" i="3" l="1"/>
  <c r="Q287" i="3"/>
  <c r="E412" i="1"/>
  <c r="E387" i="1"/>
  <c r="I53" i="3" l="1"/>
  <c r="N47" i="3"/>
  <c r="K47" i="3" s="1"/>
  <c r="I47" i="3"/>
  <c r="M24" i="1" l="1"/>
  <c r="M14" i="1" s="1"/>
  <c r="M25" i="1"/>
  <c r="M15" i="1" s="1"/>
  <c r="N81" i="3"/>
  <c r="K81" i="3" s="1"/>
  <c r="I81" i="3"/>
  <c r="N78" i="3"/>
  <c r="I78" i="3"/>
  <c r="K78" i="3" l="1"/>
  <c r="L24" i="1"/>
  <c r="L25" i="1"/>
  <c r="M13" i="1"/>
  <c r="M48" i="1"/>
  <c r="M423" i="1" s="1"/>
  <c r="M23" i="1"/>
  <c r="H81" i="3"/>
  <c r="L15" i="1" l="1"/>
  <c r="L14" i="1"/>
  <c r="E14" i="1" s="1"/>
  <c r="L23" i="1"/>
  <c r="H78" i="3"/>
  <c r="H338" i="3" s="1"/>
  <c r="L13" i="1" l="1"/>
  <c r="O130" i="3"/>
  <c r="M76" i="1" s="1"/>
  <c r="N123" i="3" l="1"/>
  <c r="Q184" i="3" l="1"/>
  <c r="P184" i="3"/>
  <c r="N159" i="1" s="1"/>
  <c r="E159" i="1" s="1"/>
  <c r="O184" i="3"/>
  <c r="M184" i="3"/>
  <c r="K184" i="3" s="1"/>
  <c r="L325" i="3" l="1"/>
  <c r="N325" i="3"/>
  <c r="O325" i="3"/>
  <c r="P325" i="3"/>
  <c r="L324" i="3"/>
  <c r="N324" i="3"/>
  <c r="O324" i="3"/>
  <c r="P324" i="3"/>
  <c r="E200" i="1" l="1"/>
  <c r="E199" i="1"/>
  <c r="K291" i="3"/>
  <c r="K290" i="3"/>
  <c r="Q289" i="3"/>
  <c r="P289" i="3"/>
  <c r="O289" i="3"/>
  <c r="N289" i="3"/>
  <c r="M289" i="3"/>
  <c r="L289" i="3"/>
  <c r="K289" i="3" l="1"/>
  <c r="E254" i="1" l="1"/>
  <c r="E240" i="1"/>
  <c r="N44" i="3" l="1"/>
  <c r="K44" i="3" l="1"/>
  <c r="K322" i="3"/>
  <c r="K321" i="3"/>
  <c r="K324" i="3" s="1"/>
  <c r="P320" i="3"/>
  <c r="O320" i="3"/>
  <c r="N320" i="3"/>
  <c r="M320" i="3"/>
  <c r="L320" i="3"/>
  <c r="L323" i="3" s="1"/>
  <c r="M323" i="3" l="1"/>
  <c r="P323" i="3"/>
  <c r="H320" i="3"/>
  <c r="O323" i="3"/>
  <c r="K325" i="3"/>
  <c r="L17" i="1"/>
  <c r="E213" i="1"/>
  <c r="E214" i="1"/>
  <c r="N323" i="3"/>
  <c r="K320" i="3"/>
  <c r="K323" i="3" l="1"/>
  <c r="Q178" i="3" l="1"/>
  <c r="P178" i="3"/>
  <c r="M178" i="3"/>
  <c r="K178" i="3" s="1"/>
  <c r="Q175" i="3"/>
  <c r="P175" i="3"/>
  <c r="O175" i="3"/>
  <c r="N175" i="3"/>
  <c r="N199" i="3" s="1"/>
  <c r="L153" i="1" s="1"/>
  <c r="M175" i="3"/>
  <c r="K175" i="3" l="1"/>
  <c r="E154" i="1"/>
  <c r="K303" i="3" l="1"/>
  <c r="K302" i="3"/>
  <c r="Q301" i="3"/>
  <c r="P301" i="3"/>
  <c r="O301" i="3"/>
  <c r="N301" i="3"/>
  <c r="M301" i="3"/>
  <c r="L301" i="3"/>
  <c r="K306" i="3"/>
  <c r="K305" i="3"/>
  <c r="Q304" i="3"/>
  <c r="P304" i="3"/>
  <c r="O304" i="3"/>
  <c r="N304" i="3"/>
  <c r="M304" i="3"/>
  <c r="L304" i="3"/>
  <c r="K297" i="3"/>
  <c r="K296" i="3"/>
  <c r="Q295" i="3"/>
  <c r="P295" i="3"/>
  <c r="O295" i="3"/>
  <c r="N295" i="3"/>
  <c r="M295" i="3"/>
  <c r="L295" i="3"/>
  <c r="K300" i="3"/>
  <c r="K299" i="3"/>
  <c r="Q298" i="3"/>
  <c r="P298" i="3"/>
  <c r="O298" i="3"/>
  <c r="N298" i="3"/>
  <c r="M298" i="3"/>
  <c r="L298" i="3"/>
  <c r="K301" i="3" l="1"/>
  <c r="K304" i="3"/>
  <c r="K295" i="3"/>
  <c r="K298" i="3"/>
  <c r="E388" i="1" l="1"/>
  <c r="K294" i="3"/>
  <c r="K328" i="3" s="1"/>
  <c r="K293" i="3"/>
  <c r="K327" i="3" s="1"/>
  <c r="Q292" i="3"/>
  <c r="Q336" i="3" s="1"/>
  <c r="P292" i="3"/>
  <c r="O292" i="3"/>
  <c r="N292" i="3"/>
  <c r="M292" i="3"/>
  <c r="L292" i="3"/>
  <c r="L326" i="3" s="1"/>
  <c r="F198" i="1" s="1"/>
  <c r="Q181" i="3"/>
  <c r="Q199" i="3" s="1"/>
  <c r="P181" i="3"/>
  <c r="P199" i="3" s="1"/>
  <c r="N153" i="1" s="1"/>
  <c r="O181" i="3"/>
  <c r="O199" i="3" s="1"/>
  <c r="M153" i="1" s="1"/>
  <c r="M181" i="3"/>
  <c r="M199" i="3" s="1"/>
  <c r="Q328" i="3" l="1"/>
  <c r="M198" i="1"/>
  <c r="O326" i="3"/>
  <c r="O336" i="3" s="1"/>
  <c r="L198" i="1"/>
  <c r="N326" i="3"/>
  <c r="N336" i="3" s="1"/>
  <c r="K198" i="1"/>
  <c r="M326" i="3"/>
  <c r="M336" i="3" s="1"/>
  <c r="N198" i="1"/>
  <c r="P328" i="3"/>
  <c r="P326" i="3"/>
  <c r="P337" i="3" s="1"/>
  <c r="K153" i="1"/>
  <c r="K181" i="3"/>
  <c r="K199" i="3" s="1"/>
  <c r="K292" i="3"/>
  <c r="K326" i="3" s="1"/>
  <c r="P336" i="3" l="1"/>
  <c r="E153" i="1"/>
  <c r="E198" i="1"/>
  <c r="N225" i="3"/>
  <c r="E149" i="1" l="1"/>
  <c r="E147" i="1" l="1"/>
  <c r="E148" i="1"/>
  <c r="L192" i="1" l="1"/>
  <c r="L169" i="1" s="1"/>
  <c r="L193" i="1"/>
  <c r="L170" i="1" s="1"/>
  <c r="K192" i="1"/>
  <c r="K193" i="1"/>
  <c r="K170" i="1" s="1"/>
  <c r="M275" i="3"/>
  <c r="P276" i="3"/>
  <c r="O276" i="3"/>
  <c r="N276" i="3"/>
  <c r="M193" i="1" s="1"/>
  <c r="M170" i="1" s="1"/>
  <c r="M276" i="3"/>
  <c r="L276" i="3"/>
  <c r="P275" i="3"/>
  <c r="O275" i="3"/>
  <c r="N275" i="3"/>
  <c r="M192" i="1" s="1"/>
  <c r="M169" i="1" s="1"/>
  <c r="L275" i="3"/>
  <c r="K273" i="3"/>
  <c r="K272" i="3"/>
  <c r="P271" i="3"/>
  <c r="O271" i="3"/>
  <c r="N271" i="3"/>
  <c r="M271" i="3"/>
  <c r="M274" i="3" s="1"/>
  <c r="L271" i="3"/>
  <c r="L274" i="3" s="1"/>
  <c r="I271" i="3"/>
  <c r="O274" i="3" l="1"/>
  <c r="P274" i="3"/>
  <c r="E192" i="1"/>
  <c r="K169" i="1"/>
  <c r="E193" i="1"/>
  <c r="N274" i="3"/>
  <c r="M191" i="1" s="1"/>
  <c r="K271" i="3"/>
  <c r="K274" i="3" s="1"/>
  <c r="K276" i="3"/>
  <c r="K191" i="1"/>
  <c r="L191" i="1"/>
  <c r="K275" i="3"/>
  <c r="E191" i="1" l="1"/>
  <c r="H271" i="3"/>
  <c r="M389" i="1" l="1"/>
  <c r="L389" i="1"/>
  <c r="K389" i="1"/>
  <c r="E389" i="1" s="1"/>
  <c r="K239" i="1" l="1"/>
  <c r="N130" i="3" l="1"/>
  <c r="L76" i="1" s="1"/>
  <c r="M128" i="3" l="1"/>
  <c r="K74" i="1" s="1"/>
  <c r="N128" i="3"/>
  <c r="L74" i="1" s="1"/>
  <c r="I41" i="3" l="1"/>
  <c r="K19" i="1" l="1"/>
  <c r="K15" i="1" s="1"/>
  <c r="K13" i="1" s="1"/>
  <c r="E13" i="1" s="1"/>
  <c r="K76" i="3"/>
  <c r="K15" i="3"/>
  <c r="E19" i="1" l="1"/>
  <c r="L91" i="1"/>
  <c r="N91" i="1"/>
  <c r="N87" i="1" s="1"/>
  <c r="N121" i="1" s="1"/>
  <c r="K90" i="1"/>
  <c r="L90" i="1"/>
  <c r="N90" i="1"/>
  <c r="N86" i="1" s="1"/>
  <c r="F91" i="1"/>
  <c r="F87" i="1" s="1"/>
  <c r="F90" i="1"/>
  <c r="F86" i="1" s="1"/>
  <c r="F85" i="1" l="1"/>
  <c r="E15" i="1"/>
  <c r="N85" i="1"/>
  <c r="F89" i="1"/>
  <c r="E89" i="1" s="1"/>
  <c r="N289" i="1" l="1"/>
  <c r="N424" i="1" s="1"/>
  <c r="N288" i="1"/>
  <c r="Q132" i="3"/>
  <c r="Q153" i="3" l="1"/>
  <c r="N286" i="1"/>
  <c r="P243" i="3" l="1"/>
  <c r="K243" i="3" s="1"/>
  <c r="I243" i="3"/>
  <c r="P246" i="3"/>
  <c r="K246" i="3" s="1"/>
  <c r="I246" i="3"/>
  <c r="I338" i="3" l="1"/>
  <c r="N228" i="3"/>
  <c r="O228" i="3" l="1"/>
  <c r="P228" i="3"/>
  <c r="K228" i="3" l="1"/>
  <c r="L172" i="1"/>
  <c r="L168" i="1" s="1"/>
  <c r="K16" i="3"/>
  <c r="M237" i="1" l="1"/>
  <c r="L239" i="1"/>
  <c r="L237" i="1" l="1"/>
  <c r="E239" i="1"/>
  <c r="K237" i="1"/>
  <c r="E237" i="1" s="1"/>
  <c r="E16" i="1" l="1"/>
  <c r="E173" i="1" l="1"/>
  <c r="E174" i="1"/>
  <c r="E341" i="1" l="1"/>
  <c r="E90" i="1" l="1"/>
  <c r="E91" i="1"/>
  <c r="P128" i="3"/>
  <c r="N74" i="1" s="1"/>
  <c r="N53" i="1" s="1"/>
  <c r="N119" i="1" s="1"/>
  <c r="N422" i="1" s="1"/>
  <c r="P129" i="3"/>
  <c r="N75" i="1" s="1"/>
  <c r="N54" i="1" s="1"/>
  <c r="N120" i="1" s="1"/>
  <c r="P130" i="3"/>
  <c r="N76" i="1" s="1"/>
  <c r="O128" i="3"/>
  <c r="M74" i="1" s="1"/>
  <c r="O129" i="3"/>
  <c r="M75" i="1" s="1"/>
  <c r="N129" i="3"/>
  <c r="L75" i="1" s="1"/>
  <c r="M129" i="3"/>
  <c r="K75" i="1" s="1"/>
  <c r="M130" i="3"/>
  <c r="K76" i="1" s="1"/>
  <c r="L128" i="3"/>
  <c r="L129" i="3"/>
  <c r="L130" i="3"/>
  <c r="F76" i="1" l="1"/>
  <c r="F55" i="1" s="1"/>
  <c r="F121" i="1" s="1"/>
  <c r="K130" i="3"/>
  <c r="K129" i="3"/>
  <c r="F74" i="1"/>
  <c r="K128" i="3"/>
  <c r="N52" i="1"/>
  <c r="F75" i="1"/>
  <c r="F54" i="1" s="1"/>
  <c r="E126" i="1"/>
  <c r="E130" i="1"/>
  <c r="E125" i="1"/>
  <c r="K55" i="1"/>
  <c r="M55" i="1"/>
  <c r="P237" i="3"/>
  <c r="O237" i="3"/>
  <c r="N237" i="3"/>
  <c r="P234" i="3"/>
  <c r="O234" i="3"/>
  <c r="N234" i="3"/>
  <c r="P231" i="3"/>
  <c r="O231" i="3"/>
  <c r="N231" i="3"/>
  <c r="P225" i="3"/>
  <c r="O225" i="3"/>
  <c r="K287" i="3" s="1"/>
  <c r="E187" i="1" s="1"/>
  <c r="M225" i="3"/>
  <c r="L225" i="3"/>
  <c r="P123" i="3"/>
  <c r="O123" i="3"/>
  <c r="M123" i="3"/>
  <c r="F73" i="1"/>
  <c r="P110" i="3"/>
  <c r="P119" i="3" s="1"/>
  <c r="N110" i="3"/>
  <c r="N119" i="3" s="1"/>
  <c r="O107" i="3"/>
  <c r="O119" i="3" s="1"/>
  <c r="L107" i="3"/>
  <c r="L119" i="3" s="1"/>
  <c r="P14" i="3"/>
  <c r="O14" i="3"/>
  <c r="F56" i="1" l="1"/>
  <c r="F120" i="1"/>
  <c r="K74" i="3"/>
  <c r="F172" i="1"/>
  <c r="F168" i="1" s="1"/>
  <c r="K172" i="1"/>
  <c r="K168" i="1" s="1"/>
  <c r="N172" i="1"/>
  <c r="N168" i="1" s="1"/>
  <c r="K123" i="3"/>
  <c r="K237" i="3"/>
  <c r="K107" i="3"/>
  <c r="M172" i="1"/>
  <c r="M168" i="1" s="1"/>
  <c r="F53" i="1"/>
  <c r="E74" i="1"/>
  <c r="E75" i="1"/>
  <c r="E76" i="1"/>
  <c r="K234" i="3"/>
  <c r="N423" i="1"/>
  <c r="N421" i="1" s="1"/>
  <c r="M56" i="1"/>
  <c r="K110" i="3"/>
  <c r="L56" i="1"/>
  <c r="K231" i="3"/>
  <c r="N56" i="1"/>
  <c r="M17" i="1"/>
  <c r="N17" i="1"/>
  <c r="E129" i="1"/>
  <c r="N118" i="1"/>
  <c r="N127" i="3"/>
  <c r="L73" i="1" s="1"/>
  <c r="M127" i="3"/>
  <c r="O127" i="3"/>
  <c r="M73" i="1" s="1"/>
  <c r="P127" i="3"/>
  <c r="N73" i="1" s="1"/>
  <c r="Q338" i="3"/>
  <c r="K225" i="3"/>
  <c r="L338" i="3" l="1"/>
  <c r="E168" i="1"/>
  <c r="P338" i="3"/>
  <c r="N338" i="3"/>
  <c r="O338" i="3"/>
  <c r="F52" i="1"/>
  <c r="F424" i="1"/>
  <c r="K119" i="3"/>
  <c r="F119" i="1"/>
  <c r="F118" i="1" s="1"/>
  <c r="F423" i="1"/>
  <c r="E56" i="1"/>
  <c r="K73" i="1"/>
  <c r="E73" i="1" s="1"/>
  <c r="K127" i="3"/>
  <c r="E128" i="1"/>
  <c r="E172" i="1"/>
  <c r="L55" i="1"/>
  <c r="E55" i="1" s="1"/>
  <c r="M49" i="1"/>
  <c r="H231" i="3"/>
  <c r="K14" i="3"/>
  <c r="H234" i="3"/>
  <c r="H237" i="3"/>
  <c r="K338" i="3" l="1"/>
  <c r="F422" i="1"/>
  <c r="F421" i="1" s="1"/>
  <c r="K17" i="1"/>
  <c r="E17" i="1" s="1"/>
  <c r="L289" i="1" l="1"/>
  <c r="M288" i="1"/>
  <c r="L288" i="1"/>
  <c r="K289" i="1" l="1"/>
  <c r="K288" i="1"/>
  <c r="E169" i="1"/>
  <c r="M289" i="1"/>
  <c r="E288" i="1" l="1"/>
  <c r="E170" i="1"/>
  <c r="E289" i="1"/>
  <c r="K171" i="1" l="1"/>
  <c r="L171" i="1"/>
  <c r="L290" i="1" s="1"/>
  <c r="M171" i="1"/>
  <c r="M290" i="1" s="1"/>
  <c r="M286" i="1" s="1"/>
  <c r="K290" i="1" l="1"/>
  <c r="E171" i="1"/>
  <c r="M53" i="1"/>
  <c r="K54" i="1"/>
  <c r="K53" i="1"/>
  <c r="E290" i="1" l="1"/>
  <c r="K286" i="1"/>
  <c r="L53" i="1"/>
  <c r="L119" i="1" s="1"/>
  <c r="L422" i="1" s="1"/>
  <c r="E53" i="1" l="1"/>
  <c r="K52" i="1"/>
  <c r="M119" i="1"/>
  <c r="M422" i="1" s="1"/>
  <c r="K119" i="1"/>
  <c r="K422" i="1" s="1"/>
  <c r="E119" i="1" l="1"/>
  <c r="L54" i="1" l="1"/>
  <c r="M54" i="1"/>
  <c r="E54" i="1" l="1"/>
  <c r="L52" i="1"/>
  <c r="M52" i="1"/>
  <c r="L371" i="1"/>
  <c r="L382" i="1" s="1"/>
  <c r="M371" i="1"/>
  <c r="M382" i="1" s="1"/>
  <c r="K371" i="1"/>
  <c r="K382" i="1" l="1"/>
  <c r="E371" i="1"/>
  <c r="E382" i="1" s="1"/>
  <c r="E52" i="1"/>
  <c r="E420" i="1"/>
  <c r="L418" i="1"/>
  <c r="M386" i="1"/>
  <c r="L386" i="1"/>
  <c r="M418" i="1" l="1"/>
  <c r="E386" i="1"/>
  <c r="K418" i="1"/>
  <c r="E418" i="1" s="1"/>
  <c r="E419" i="1"/>
  <c r="K135" i="1"/>
  <c r="K124" i="1" s="1"/>
  <c r="L135" i="1"/>
  <c r="L124" i="1" s="1"/>
  <c r="M135" i="1"/>
  <c r="M124" i="1" s="1"/>
  <c r="E124" i="1" l="1"/>
  <c r="E135" i="1"/>
  <c r="E127" i="1"/>
  <c r="L30" i="1"/>
  <c r="M30" i="1"/>
  <c r="K30" i="1" l="1"/>
  <c r="E30" i="1" s="1"/>
  <c r="K49" i="1"/>
  <c r="K47" i="1" l="1"/>
  <c r="L49" i="1"/>
  <c r="E49" i="1" s="1"/>
  <c r="E422" i="1" l="1"/>
  <c r="L293" i="1" l="1"/>
  <c r="M293" i="1"/>
  <c r="K293" i="1"/>
  <c r="L86" i="1"/>
  <c r="L120" i="1" s="1"/>
  <c r="M86" i="1"/>
  <c r="M120" i="1" s="1"/>
  <c r="K86" i="1"/>
  <c r="L87" i="1"/>
  <c r="L121" i="1" s="1"/>
  <c r="M87" i="1"/>
  <c r="M121" i="1" s="1"/>
  <c r="K87" i="1"/>
  <c r="K121" i="1" l="1"/>
  <c r="E87" i="1"/>
  <c r="K120" i="1"/>
  <c r="E120" i="1" s="1"/>
  <c r="E86" i="1"/>
  <c r="E293" i="1"/>
  <c r="E121" i="1"/>
  <c r="M85" i="1"/>
  <c r="L85" i="1"/>
  <c r="M357" i="1" l="1"/>
  <c r="M95" i="1" l="1"/>
  <c r="L286" i="1" l="1"/>
  <c r="E361" i="1" l="1"/>
  <c r="M374" i="1" l="1"/>
  <c r="L374" i="1"/>
  <c r="M424" i="1"/>
  <c r="M421" i="1" s="1"/>
  <c r="M367" i="1"/>
  <c r="L367" i="1"/>
  <c r="M358" i="1"/>
  <c r="L358" i="1"/>
  <c r="K358" i="1"/>
  <c r="L349" i="1"/>
  <c r="E349" i="1" s="1"/>
  <c r="M338" i="1"/>
  <c r="K357" i="1"/>
  <c r="M292" i="1"/>
  <c r="L292" i="1"/>
  <c r="K292" i="1"/>
  <c r="E286" i="1"/>
  <c r="M122" i="1"/>
  <c r="M118" i="1" s="1"/>
  <c r="L122" i="1"/>
  <c r="L118" i="1" s="1"/>
  <c r="K122" i="1"/>
  <c r="E358" i="1" l="1"/>
  <c r="E292" i="1"/>
  <c r="E122" i="1"/>
  <c r="K118" i="1"/>
  <c r="E118" i="1" s="1"/>
  <c r="E367" i="1"/>
  <c r="E368" i="1"/>
  <c r="L357" i="1"/>
  <c r="E357" i="1" s="1"/>
  <c r="E339" i="1"/>
  <c r="K374" i="1"/>
  <c r="E374" i="1" s="1"/>
  <c r="M355" i="1"/>
  <c r="K338" i="1"/>
  <c r="L338" i="1"/>
  <c r="L370" i="1"/>
  <c r="L381" i="1" s="1"/>
  <c r="L95" i="1"/>
  <c r="K425" i="1"/>
  <c r="K85" i="1"/>
  <c r="E85" i="1" s="1"/>
  <c r="M425" i="1"/>
  <c r="K355" i="1"/>
  <c r="M370" i="1"/>
  <c r="M381" i="1" s="1"/>
  <c r="L424" i="1" l="1"/>
  <c r="L355" i="1"/>
  <c r="E355" i="1" s="1"/>
  <c r="E338" i="1"/>
  <c r="E360" i="1"/>
  <c r="L48" i="1"/>
  <c r="K423" i="1"/>
  <c r="M47" i="1"/>
  <c r="K95" i="1"/>
  <c r="E95" i="1" s="1"/>
  <c r="L423" i="1" l="1"/>
  <c r="E48" i="1"/>
  <c r="L47" i="1"/>
  <c r="E47" i="1" s="1"/>
  <c r="L425" i="1"/>
  <c r="E425" i="1" s="1"/>
  <c r="L421" i="1" l="1"/>
  <c r="E423" i="1"/>
  <c r="K370" i="1" l="1"/>
  <c r="E370" i="1" l="1"/>
  <c r="E381" i="1" s="1"/>
  <c r="K381" i="1"/>
  <c r="K424" i="1"/>
  <c r="K421" i="1" s="1"/>
  <c r="E421" i="1" s="1"/>
  <c r="E424" i="1" l="1"/>
</calcChain>
</file>

<file path=xl/comments1.xml><?xml version="1.0" encoding="utf-8"?>
<comments xmlns="http://schemas.openxmlformats.org/spreadsheetml/2006/main">
  <authors>
    <author>Кравченко Ирина Анатольевна</author>
  </authors>
  <commentList>
    <comment ref="L102" authorId="0" shapeId="0">
      <text>
        <r>
          <rPr>
            <b/>
            <sz val="9"/>
            <color indexed="81"/>
            <rFont val="Tahoma"/>
            <charset val="1"/>
          </rPr>
          <t>Кравченко Ирина Анатольевна:</t>
        </r>
        <r>
          <rPr>
            <sz val="9"/>
            <color indexed="81"/>
            <rFont val="Tahoma"/>
            <charset val="1"/>
          </rPr>
          <t xml:space="preserve">
электричество</t>
        </r>
      </text>
    </comment>
    <comment ref="M102" authorId="0" shapeId="0">
      <text>
        <r>
          <rPr>
            <b/>
            <sz val="9"/>
            <color indexed="81"/>
            <rFont val="Tahoma"/>
            <charset val="1"/>
          </rPr>
          <t>Кравченко Ирина Анатольевна:</t>
        </r>
        <r>
          <rPr>
            <sz val="9"/>
            <color indexed="81"/>
            <rFont val="Tahoma"/>
            <charset val="1"/>
          </rPr>
          <t xml:space="preserve">
электричество</t>
        </r>
      </text>
    </comment>
    <comment ref="L211" authorId="0" shapeId="0">
      <text>
        <r>
          <rPr>
            <b/>
            <sz val="9"/>
            <color indexed="81"/>
            <rFont val="Tahoma"/>
            <family val="2"/>
            <charset val="204"/>
          </rPr>
          <t>Кравченко Ирина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11170,87841 добавили на газ в июне .2026</t>
        </r>
      </text>
    </comment>
    <comment ref="L217" authorId="0" shapeId="0">
      <text>
        <r>
          <rPr>
            <b/>
            <sz val="9"/>
            <color indexed="81"/>
            <rFont val="Tahoma"/>
            <charset val="1"/>
          </rPr>
          <t>Кравченко Ирина Анатольевна:</t>
        </r>
        <r>
          <rPr>
            <sz val="9"/>
            <color indexed="81"/>
            <rFont val="Tahoma"/>
            <charset val="1"/>
          </rPr>
          <t xml:space="preserve">
газ
</t>
        </r>
      </text>
    </comment>
    <comment ref="M217" authorId="0" shapeId="0">
      <text>
        <r>
          <rPr>
            <b/>
            <sz val="9"/>
            <color indexed="81"/>
            <rFont val="Tahoma"/>
            <charset val="1"/>
          </rPr>
          <t>Кравченко Ирина Анатольевна:</t>
        </r>
        <r>
          <rPr>
            <sz val="9"/>
            <color indexed="81"/>
            <rFont val="Tahoma"/>
            <charset val="1"/>
          </rPr>
          <t xml:space="preserve">
газ</t>
        </r>
      </text>
    </comment>
  </commentList>
</comments>
</file>

<file path=xl/sharedStrings.xml><?xml version="1.0" encoding="utf-8"?>
<sst xmlns="http://schemas.openxmlformats.org/spreadsheetml/2006/main" count="2407" uniqueCount="594">
  <si>
    <t>N п/п</t>
  </si>
  <si>
    <t>Срок исполнения мероприятия</t>
  </si>
  <si>
    <t>Источники финансирования</t>
  </si>
  <si>
    <t>Всего (тыс. руб.)</t>
  </si>
  <si>
    <t>Объем финансирования по годам (тыс. руб.)</t>
  </si>
  <si>
    <t>Ответственный за выполнение мероприятия программы</t>
  </si>
  <si>
    <t>1.</t>
  </si>
  <si>
    <t>Основное мероприятие 02. 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</t>
  </si>
  <si>
    <t>Итого</t>
  </si>
  <si>
    <t>Средства федерального бюджета</t>
  </si>
  <si>
    <t>Средства бюджета Московской области</t>
  </si>
  <si>
    <t>Средства бюджета  Одинцовского городского округа</t>
  </si>
  <si>
    <t>Внебюджетные источники</t>
  </si>
  <si>
    <t>1.1.</t>
  </si>
  <si>
    <t>Итого:</t>
  </si>
  <si>
    <t xml:space="preserve">Внебюджетные источники </t>
  </si>
  <si>
    <t>1.2.</t>
  </si>
  <si>
    <t>Управление жилищно-коммунального хозяйства</t>
  </si>
  <si>
    <t>Средства бюджета Одинцовского городского округа</t>
  </si>
  <si>
    <t>1.4.</t>
  </si>
  <si>
    <t>Основное мероприятие 01. 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</t>
  </si>
  <si>
    <t>1.3.</t>
  </si>
  <si>
    <t>2.</t>
  </si>
  <si>
    <t>Основное мероприятие 02. 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</t>
  </si>
  <si>
    <t>2.1.</t>
  </si>
  <si>
    <t>2.2.</t>
  </si>
  <si>
    <t>3.</t>
  </si>
  <si>
    <t>3.1.</t>
  </si>
  <si>
    <t>1.5.</t>
  </si>
  <si>
    <t xml:space="preserve">Управление жилищно-коммунального хозяйства </t>
  </si>
  <si>
    <t>1.6.</t>
  </si>
  <si>
    <t>1.7.</t>
  </si>
  <si>
    <t>1.8.</t>
  </si>
  <si>
    <t>1.9.</t>
  </si>
  <si>
    <t>Управляющие компании</t>
  </si>
  <si>
    <t>Основное мероприятие 01. Создание условий для реализации полномочий органов местного самоуправления</t>
  </si>
  <si>
    <t>ИТОГО ПО ПРОГРАММЕ:</t>
  </si>
  <si>
    <t>Мероприятие 03.02. Капитальные вложения в объекты инженерной инфраструктуры на территории военных городков</t>
  </si>
  <si>
    <t>Мероприятие 01.01. Установка (модернизация) ИПТ с установкой теплообменника отопления и аппаратуры управления отоплением</t>
  </si>
  <si>
    <t>Мероприятие 01.02. Установка терморегулирующих клапанов (терморегуляторов) на отопительных приборах</t>
  </si>
  <si>
    <t>Мероприятие 01.03. Промывка трубопроводов и стояков системы отопления</t>
  </si>
  <si>
    <t>Мероприятие 01.04. Замена светильников внутреннего освещения на светодиодные</t>
  </si>
  <si>
    <t>Мероприятие 01.05. Установка автоматизированной системы регулирования освещением, датчиков движения и  освещенности</t>
  </si>
  <si>
    <t>Мероприятие 01.06. Повышение теплозащиты наружных стен, утепление кровли и чердачных помещений</t>
  </si>
  <si>
    <t>Мероприятие 01.07. Установка насосного оборудования и электроустановок с частотно-регулируемым приводом</t>
  </si>
  <si>
    <t>Мероприятие 01.08. Модернизация трубопроводов и арматуры системы ГВС</t>
  </si>
  <si>
    <t>Мероприятие 01.09. Установка аэраторов с регулятором расхода воды</t>
  </si>
  <si>
    <t>Мероприятие 02.01. Установка, замена, поверка общедомовых приборов учета энергетических ресурсов в многоквартирных домах</t>
  </si>
  <si>
    <t>Мероприятие 01.01. Строительство газопровода к населенным пунктам с последующей газификацией</t>
  </si>
  <si>
    <t>Мероприятие 01.02. Организация в границах городского округа газоснабжения населения</t>
  </si>
  <si>
    <t>3.2.</t>
  </si>
  <si>
    <t xml:space="preserve">ПЕРЕЧЕНЬ МЕРОПРИЯТИЙ МУНИЦИПАЛЬНОЙ ПРОГРАММЫ ОДИНЦОВСКОГО ГОРОДСКОГО ОКРУГА МОСКОВСКОЙ ОБЛАСТИ </t>
  </si>
  <si>
    <t>Мероприятие подпрограммы</t>
  </si>
  <si>
    <t>Управление жилищно-коммунального хозяйства, Теруправления</t>
  </si>
  <si>
    <t>Основное мероприятие 02. Организация учета энергоресурсов в жилищном фонде Московской области</t>
  </si>
  <si>
    <t>Реконструкция ВЗУ с. Каринское, Одинцовский г.о. (в т.ч. ПИР)</t>
  </si>
  <si>
    <t>Строительство блочно-модульных очистных сооружений с. Каринское Одинцовский г.о. (в т.ч. ПИР)</t>
  </si>
  <si>
    <t>Основное мероприятие 01. Повышение энергетической эффективности муниципальных учреждений Московской области</t>
  </si>
  <si>
    <t>Строительство новых блоков грубой и биологической очистки, нового блока доочистки на очистных сооружениях, расположенных по адресу: п. ВНИИССОК, ул. Липовая, д.1-а (в том числе ПИР)</t>
  </si>
  <si>
    <t>Мероприятие 03.01. Организация работы с УК по подаче заявлений в ГУ МО "Государственная жилищная инспекция Московской области"</t>
  </si>
  <si>
    <t>Строительство сетей водоснабжения р.п.Новоивановское, г.о. Одинцовский, в т.ч. ПИР</t>
  </si>
  <si>
    <t>2023-2027</t>
  </si>
  <si>
    <t>Мероприятие 02.01. Строительство и реконструкция объектов водоснабжения муниципальной собственности</t>
  </si>
  <si>
    <t>Мероприятие 02.02. Капитальный ремонт, приобретение, монтаж и ввод в эксплуатацию объектов водоснабжения муниципальной собственности</t>
  </si>
  <si>
    <t>Мероприятие 01.01. Строительство и реконструкция объектов очистки сточных вод муниципальной собственности</t>
  </si>
  <si>
    <t>Мероприятие 02.01. Строительство (реконструкция) канализационных коллекторов, канализационных насосных станций муниципальной собственности</t>
  </si>
  <si>
    <t>Основное мероприятие 01 – Строительство, реконструкция, капитальный ремонт объектов теплоснабжения  на территории муниципальных образований Московской области</t>
  </si>
  <si>
    <t>Мероприятие 01.03 – Капитальный ремонт объектов теплоснабжения муниципальной собственности</t>
  </si>
  <si>
    <t>Мероприятие 02.01 – Строительство и реконструкция сетей водоснабжения, водоотведения, теплоснабжения муниципальной собственности</t>
  </si>
  <si>
    <t>Основное мероприятие 03.Повышение энергетической эффективности многоквартирных домов</t>
  </si>
  <si>
    <t>Мероприятие 01.01. Обеспечение деятельности муниципальных органов - учреждения в сфере жилищно-коммунального хозяйства</t>
  </si>
  <si>
    <t>Мероприятие 01.02. Расходы на обеспечение деятельности (оказание услуг) муниципальных учреждений в сфере жилищно-коммунального хозяйства</t>
  </si>
  <si>
    <t>Основное мероприятие 01 - Создание экономических условий для повышения эффективности работы организаций жилищно-коммунального хозяйства Московской области</t>
  </si>
  <si>
    <t>Реконструкция очистных сооружений производительностью 12 425 м3/сут, расположенных по адресу: Московская область, г. Звенигород, Верхний Посад, проезд Проектируемый, владение 21 (в т.ч. ПИР)</t>
  </si>
  <si>
    <t>Основное мероприятие 01. Строительство и содержание газопроводов в населенных пунктах</t>
  </si>
  <si>
    <t>2.4.</t>
  </si>
  <si>
    <t>ИТОГО по подпрограмме "Развитие газификации, топливнозаправочного 
комплекса и электроэнергетики"</t>
  </si>
  <si>
    <t xml:space="preserve"> Управление образования Администрации Одинцовского городского округа, Управление жилищно-коммунального хозяйства</t>
  </si>
  <si>
    <t>Реконструкция ВЗУ г. Кубинка Одинцовский городской округ</t>
  </si>
  <si>
    <t xml:space="preserve">Реконструкция сети водоотведения поверхностных стоков ЖК "Гусарская Баллада" Одинцовский г.о. </t>
  </si>
  <si>
    <t>Х</t>
  </si>
  <si>
    <t>Всего:</t>
  </si>
  <si>
    <t>2023 год</t>
  </si>
  <si>
    <t>2025 год</t>
  </si>
  <si>
    <t>2027 год</t>
  </si>
  <si>
    <t>Мероприятие 02.06.  
Содержание и ремонт шахтных колодцев</t>
  </si>
  <si>
    <t>-</t>
  </si>
  <si>
    <t>Установлено (модернизировано) ИТП с теплообменниками отопления и аппаратурой управления отоплением, ед.</t>
  </si>
  <si>
    <t>Установлены терморегулирующие клапаны (терморегуляторов) на отопительных приборах, ед</t>
  </si>
  <si>
    <t>Промыты трубопроводы и стояки системы отопления, км</t>
  </si>
  <si>
    <t>Заменены светильники внутреннего освещения на светодиодные, ед.</t>
  </si>
  <si>
    <t>Установлены автоматизированные системы регулирования освещением, датчики движения и освещенности, ед.</t>
  </si>
  <si>
    <t>Повышена теплозащита наружных стен, утеплена кровли и чердачные помещения, кв.м.</t>
  </si>
  <si>
    <t>Установлено насосное оборудование и электроустановки с частотно-регулируемым приводом, ед.</t>
  </si>
  <si>
    <t>Заменены трубопроводы и арматура системы ГВС, км</t>
  </si>
  <si>
    <t>Установлены аэраторы с регулятором расхода воды, ед.</t>
  </si>
  <si>
    <t>Установлены автоматизированные системы контроля за газовой безопасностью в жилых помещениях (квартирах) многоквартирных домов, ед.</t>
  </si>
  <si>
    <t>Количество утвержденных схем теплоснабжения городских округов, ед.</t>
  </si>
  <si>
    <t>Количество схем водоснабжения и водоотведения городских округов (актуализированных схем водоснабжения и водоотведения городских округов), ед.</t>
  </si>
  <si>
    <t>Количество утвержденных программ комплексного развития систем коммунальной инфраструктуры городских округов, ед.</t>
  </si>
  <si>
    <t>Мероприятие 01.05. 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</si>
  <si>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Подпрограмма 8 «Реализация полномочий в сфере жилищно-коммунального хозяйства»</t>
  </si>
  <si>
    <t>Подпрограмма 3 «Объекты теплоснабжения, инженерные коммуникации»</t>
  </si>
  <si>
    <t>Реконструкция ВЗУ д. Дунино Одинцовский городской округ</t>
  </si>
  <si>
    <t xml:space="preserve">Реконструкция тепловых сетей и сетей  ГВС п. Покровский городок (в т.ч. ПИР) </t>
  </si>
  <si>
    <t>Строительство сетей хозяйственно-бытовой канализации и водоснабжения на территории г. Одинцово, Одинцовского городского округа, Московской области (в т.ч. ПИР)</t>
  </si>
  <si>
    <t>к муниципальной программе</t>
  </si>
  <si>
    <t>№ п/п</t>
  </si>
  <si>
    <t>Наименование объекта,  сведения о регистрации права собственности</t>
  </si>
  <si>
    <t xml:space="preserve">Мощность/
прирост мощности объекта 
(кв. метр, погонный метр, место, койко-место и т.д.)
</t>
  </si>
  <si>
    <t>Адрес объекта</t>
  </si>
  <si>
    <t>Направление инвестирования</t>
  </si>
  <si>
    <t>Сроки проведения работ по проектированию, строитнельству,/реконструкции объектов (дд.мм.гг-дд.мм.гг)</t>
  </si>
  <si>
    <t>Открытие объекта/завершение работ (дд.мм.гг)</t>
  </si>
  <si>
    <t>Предельная стоимость объекта (тыс.руб.)</t>
  </si>
  <si>
    <t>Финансирование (тыс.руб.)</t>
  </si>
  <si>
    <t>Остаток сметной стоимости до ввода в эксплуатацию, тыс.руб.</t>
  </si>
  <si>
    <t xml:space="preserve">Наименование главного распорядителя средств бюджета
Одинцовского 
городского округа
</t>
  </si>
  <si>
    <t>Всего</t>
  </si>
  <si>
    <t>4080 куб.м/сутки</t>
  </si>
  <si>
    <t>Московская область, Одинцовский г.о., г. Одинцово,  ул. Ново-Спортивная, д.22</t>
  </si>
  <si>
    <t>Реконструкция</t>
  </si>
  <si>
    <t>Администрация Одинцовского городского округа</t>
  </si>
  <si>
    <t xml:space="preserve">Реконструкция ВЗУ  Н.Ромашково Одинцовский г.о. </t>
  </si>
  <si>
    <t>1200 куб.м/сутки</t>
  </si>
  <si>
    <t>Московская область, Одинцовский г.о.,с. Ромашково</t>
  </si>
  <si>
    <t>200 куб.м/сутки</t>
  </si>
  <si>
    <t xml:space="preserve">Московская область, Одинцовский г.о.,с. Ромашково. 
ул. Ноздрюхина
</t>
  </si>
  <si>
    <t xml:space="preserve">Московская область, Одинцовский г.о., п.ПМС-4 </t>
  </si>
  <si>
    <t>5.</t>
  </si>
  <si>
    <t>2150 куб.м/сутки</t>
  </si>
  <si>
    <t xml:space="preserve">Московская область, Одинцовский г.о., п.Большие Вяземы </t>
  </si>
  <si>
    <t>1750 тыс.куб.м/сутки</t>
  </si>
  <si>
    <t>9400 куб.м/сутки</t>
  </si>
  <si>
    <t>Московская область, Одинцовский г.о., г. Одинцово,  ул. Северная, 35</t>
  </si>
  <si>
    <t>Московская область, Одинцовский г.о., с. Каринское</t>
  </si>
  <si>
    <t>Средстава бюджета Московской области</t>
  </si>
  <si>
    <t>3840 куб.м/сутки</t>
  </si>
  <si>
    <t>Московской области, Одинцовский г.о., р.п. Большие 
Вяземы, ул. Институт, корпус Б</t>
  </si>
  <si>
    <t>Московской области, Одинцовский г.о., г. Кубинка</t>
  </si>
  <si>
    <t>412 куб.м/сутки</t>
  </si>
  <si>
    <t>Московской области, Одинцовский г.о., д. Дунино</t>
  </si>
  <si>
    <t>Московская область, г.Одинцово, ул. Сосновая</t>
  </si>
  <si>
    <t>3900 куб.м/сутки</t>
  </si>
  <si>
    <t>Московская область, г. Одинцово, ул. Садовая, 24</t>
  </si>
  <si>
    <t>Московская область, г.Одинцово, Подушкинское шоссе, 19</t>
  </si>
  <si>
    <t>Реконструкция (в т.ч. проектные и изыскательские работы)</t>
  </si>
  <si>
    <t>Строительство  (в т.ч. проектные и изыскательские работы)</t>
  </si>
  <si>
    <t>9500 куб.м./сут.</t>
  </si>
  <si>
    <t>Московская область, Одинцовский г.о., п. ВНИИССОК, ул. Липовая, д.1-а</t>
  </si>
  <si>
    <t>Строительство (в т.ч. проектные и изыскательские работы)</t>
  </si>
  <si>
    <t>12 425 м3/сут</t>
  </si>
  <si>
    <t xml:space="preserve"> Московская область, г. Звенигород, Верхний Посад, проезд Проектируемый, владение 21 </t>
  </si>
  <si>
    <t xml:space="preserve">Московская область, Одинцовский г.о., с.Ромашково </t>
  </si>
  <si>
    <t>Московская область, Одинцовский г.о.,п. Подушкино</t>
  </si>
  <si>
    <t>Строительство</t>
  </si>
  <si>
    <t>Строительство системы ливневой канализации д.Раздоры, Одинцовский г.о., Московская область (в т.ч. ПИР).</t>
  </si>
  <si>
    <t>15 000 м.</t>
  </si>
  <si>
    <t>Московская область, Одинцовский г.о., д. Раздоры</t>
  </si>
  <si>
    <t>Строительство (в т.ч. проектные и изыскательские работы</t>
  </si>
  <si>
    <t>1194 п.м.</t>
  </si>
  <si>
    <t>Московская область, Одинцовский г.о.,р.п.Новоивановское в районе д. Марфино</t>
  </si>
  <si>
    <t>4,8 км.</t>
  </si>
  <si>
    <t>Московская область, Одинцовский г.о., д. Мамоново</t>
  </si>
  <si>
    <t>7800 п.м.</t>
  </si>
  <si>
    <t>Московская область, Одинцовский г.о.,г. Одинцово (п. Баковка)</t>
  </si>
  <si>
    <t>10,5 км.</t>
  </si>
  <si>
    <t>Московская область,г. Одинцово, п. ВНИИССОК</t>
  </si>
  <si>
    <t>Итого по мероприятию 02.01.</t>
  </si>
  <si>
    <t>Итого по мероприятию 01.01.</t>
  </si>
  <si>
    <t>Итого по мероприятию 01.05.</t>
  </si>
  <si>
    <t>10,90 км.</t>
  </si>
  <si>
    <t>Московская область, Одинцовский г.о., п. Покровский городок</t>
  </si>
  <si>
    <t>Мероприятие 01.01 – Строительство и реконструкция объектов теплоснабжения муниципальной собственности</t>
  </si>
  <si>
    <t>Строительство хозяйственно-бытовой канализации в с. Ромашково через с. Немчиновка с реконструкцией существующих объектов (в т.ч. ПИР, в т.ч. тех. присоединение)</t>
  </si>
  <si>
    <t xml:space="preserve">Московская область, Одинцовский г.о., от д. Раздоры до д. Шульгино </t>
  </si>
  <si>
    <t>Количество отремонтированных шахтных колодцев, ед.</t>
  </si>
  <si>
    <t>Техническое обслуживание газопроводов и газового оборудования, %</t>
  </si>
  <si>
    <t>3500 куб.м/сутки</t>
  </si>
  <si>
    <t>600 куб.м/сутки</t>
  </si>
  <si>
    <t>20.01.2027-29.11.2028</t>
  </si>
  <si>
    <t>20.01.2024-29.11.2026</t>
  </si>
  <si>
    <t>Московская область, Одинцовский г.о., д. Хлюпино</t>
  </si>
  <si>
    <t>Реконструкция водозаборного узла на территории пос. Барвиха (в т.ч. ПИР)</t>
  </si>
  <si>
    <t>Московская область, Одинцовский г.о., пос. Барвиха</t>
  </si>
  <si>
    <t>Построены и реконструированы  объекты водоснабжения муниципальной собственности, ед.</t>
  </si>
  <si>
    <t>Приобретено и введено в эксплуатацию, капитально отремонтировано объектов водоснабжения муниципальной собственности, ед.</t>
  </si>
  <si>
    <t>Построены и реконструированы   объекты очистки сточных вод муниципальной собственности, ед.</t>
  </si>
  <si>
    <t>Мероприятие 01.02 – Капитальный ремонт, приобретение, монтаж и ввод в эксплуатацию объектов очистки сточных вод муниципальной собственности</t>
  </si>
  <si>
    <t>2.5.</t>
  </si>
  <si>
    <t>2.6.</t>
  </si>
  <si>
    <t>Мероприятие 02.02 – Капитальный ремонт, приобретение, монтаж и ввод в эксплуатацию канализационных коллекторов, канализационных (ливневых) насосных станций муниципальной собственности</t>
  </si>
  <si>
    <t xml:space="preserve">ИТОГО </t>
  </si>
  <si>
    <t>Построены и реконструированы  объекты теплоснабжения муниципальной собственности, ед.</t>
  </si>
  <si>
    <t>Капитально отремонтированы объекты теплоснабжения муниципальной собственности, ед.</t>
  </si>
  <si>
    <t>Построены и реконструированы сети (участки) водоснабжения, водоотведения, теплоснабжения муниципальной собственности, ед.</t>
  </si>
  <si>
    <t>Построены и реконструированы объекты коммунальной инфраструктуры на территории военных городков, ед.</t>
  </si>
  <si>
    <t>ИТОГО по подпрограмме 3 «Объекты теплоснабжения, инженерные коммуникации»</t>
  </si>
  <si>
    <t>ИТОГО</t>
  </si>
  <si>
    <t xml:space="preserve">Мероприятие 01.10. Установка, замена, поверка приборов учета энергетических ресурсов на объектах бюджетной сферы </t>
  </si>
  <si>
    <t xml:space="preserve">Мероприятие 01.11. Проведение энергоэффективных мероприятий в отношении ограждающих конструкций и внутренних инженерных систем муниципальных учреждений </t>
  </si>
  <si>
    <t>Построены и реконструированы канализационные коллектора, канализационные насосные станции, ед.</t>
  </si>
  <si>
    <t>1 квартал</t>
  </si>
  <si>
    <t>1 полугодие</t>
  </si>
  <si>
    <t>9 месяцев</t>
  </si>
  <si>
    <t>12 месяцев</t>
  </si>
  <si>
    <t>Итого 
2024 год</t>
  </si>
  <si>
    <t>В том числе:</t>
  </si>
  <si>
    <t>Проектные и изыскательские работы</t>
  </si>
  <si>
    <t>Строительство сетей хозяйственно-бытовой канализации от д. Раздоры до д. Шульгино Одинцовского г.о. (в т.ч. ПИР) 1-2 этапы</t>
  </si>
  <si>
    <t>Строительство сетей водоснабжения от д. Раздоры до д. Шульгино Одинцовский г.о. (в т.ч. ПИР) (1 и 2 этапы)</t>
  </si>
  <si>
    <t>3 км.</t>
  </si>
  <si>
    <t>5,9 км.</t>
  </si>
  <si>
    <t xml:space="preserve">Мероприятие 01. 04- 
Приобретение объектов коммунальной инфраструктуры
</t>
  </si>
  <si>
    <t xml:space="preserve">Приобретены в муниципальную собственность объекты коммунальной инфраструктуры, ед. </t>
  </si>
  <si>
    <t>5.1.</t>
  </si>
  <si>
    <t>5.2.</t>
  </si>
  <si>
    <t>5.3.</t>
  </si>
  <si>
    <t>Строительство участка тепловой сети между Котельной №1 и Котельной №2 по адресу: Московская область, Одинцовский г.о, р.п. Большие Вяземы, ул. Городок 17 (в т.ч. ПИР)</t>
  </si>
  <si>
    <t>Московская область, Одинцовский г.о., р.п. Большие Вяземы, ул. Городок 17</t>
  </si>
  <si>
    <t>01.03.2024-14.10.2024</t>
  </si>
  <si>
    <t>210 м.</t>
  </si>
  <si>
    <t>Заместитель Главы Одинцовского городского округа</t>
  </si>
  <si>
    <t>М.В. Коротаев</t>
  </si>
  <si>
    <t>Мероприятие 02.06 – Реализация первоочередных мероприятий по строительству и реконструкции сетей теплоснабжения муниципальной собственности</t>
  </si>
  <si>
    <t>Итого по мероприятию 02.06.</t>
  </si>
  <si>
    <t>Построены и реконструированы сети  теплоснабжения муниципальной собственности, ед.</t>
  </si>
  <si>
    <t>Мероприятие 01.06 – Реализация первоочередных мероприятий по строительству и реконструкции объектов теплоснабжения муниципальной собственности (в том числе технологическое присоединение)</t>
  </si>
  <si>
    <t>Мероприятие 01.05 – Реализация первоочередных мероприятий по капитальному ремонту, приобретению, монтажу и вводу в эксплуатацию объектов теплоснабжения муниципальной собственности (в том числе технологическое присоединение)</t>
  </si>
  <si>
    <t>Реконструкция котельной по адресу: Московская обл., Одинцовский г.о., г. Звенигород, ул. Ленина, д.30. , ( в т .ч. ПИР)</t>
  </si>
  <si>
    <t>Московская обл., Одинцовский г.о., г. Звенигород, ул. Ленина, д.30</t>
  </si>
  <si>
    <t>Реконструкция котельной по адресу: Московская обл., Одинцовский г.о., г. Звенигород, пер. Зареченский, 27 ( в т .ч. ПИР)</t>
  </si>
  <si>
    <t>Московская обл., Одинцовский г.о., г. Звенигород, пер. Зареченский, 27</t>
  </si>
  <si>
    <t>13 МВт</t>
  </si>
  <si>
    <t>Реконструкция котельной по адресу: Московская область, Одинцовский г.о., г. Звенигород, пр-д Ветеранов, д.6 (в т.ч. ПИР)</t>
  </si>
  <si>
    <t xml:space="preserve"> Московская область, Одинцовский г.о., г. Звенигород, пр-д Ветеранов, д.6 </t>
  </si>
  <si>
    <t>Московская область,  Одинцовский г.о., г.Кубинка, городок Кубинка-1</t>
  </si>
  <si>
    <t>Московская область,  Одинцовский г.о.,  г. Кубинка-10</t>
  </si>
  <si>
    <t>Реконструкция участков тепловых сетей по адресу: Московская область, Одинцовский г.о., п. Барвиха (в т.ч. ПИР)</t>
  </si>
  <si>
    <t>Московская область, Одинцовский г.о., п. Барвиха</t>
  </si>
  <si>
    <t>Реконструкция участков тепловых сетей по адресу: Московская область, Одинцовский г.о., р.п. Большие Вяземы, ул. Городок 17 (в т.ч. ПИР)</t>
  </si>
  <si>
    <t>Московская область, Одинцовский г.о., пос. Старый Городок</t>
  </si>
  <si>
    <t>2 МВт</t>
  </si>
  <si>
    <t>20.01.2024-14.10.2025</t>
  </si>
  <si>
    <t>Реконструкция участков тепловых сетей по адресу: Московская область, Одинцовский г.о., пос. Старый Городок (в т.ч. ПИР)</t>
  </si>
  <si>
    <t>Количество построенных и реконструированных объектов теплоснабжения, ед.</t>
  </si>
  <si>
    <t>Приобретены и введены в эксплуатацию, капитально отремонтированы объекты теплоснабжения, ед.</t>
  </si>
  <si>
    <t>Построены и реконструированы объекты теплоснабжения на территории муниципальных образований Московской области, ед.</t>
  </si>
  <si>
    <t>Итого по мероприятию 01.07.</t>
  </si>
  <si>
    <t>Строительство сетей водоснабжения и водоотведения  на территории д.Мамоново (в т.ч. ПИР)</t>
  </si>
  <si>
    <t>2.7.</t>
  </si>
  <si>
    <t>Мероприятие 02.11 – Капитальный ремонт сетей теплоснабжения на территории муниципальных образований Московской области</t>
  </si>
  <si>
    <t>2.8.</t>
  </si>
  <si>
    <t>Приложение 1 к постановлению</t>
  </si>
  <si>
    <t>Мероприятие 02.10 – Cтроительство и реконструкция сетей теплоснабжения на территории муниципальных образований Московской области</t>
  </si>
  <si>
    <t>Московская область, Одинцовский г.о., пос. ПМС-4</t>
  </si>
  <si>
    <t>Строительство водозаборного узла, расположенного по адресу: Московская область, Одинцовский г.о., д. Хлюпино. (в т.ч. ПИР)</t>
  </si>
  <si>
    <t>3100 м</t>
  </si>
  <si>
    <t>Итого по мероприятию 02.08.</t>
  </si>
  <si>
    <t>Мероприятие 02.08 – Реализация мероприятий по строительству и реконструкции сетей теплоснабжения муниципальной собственности</t>
  </si>
  <si>
    <t>Количество построенных и реконструированных (модернизированных, технически перевооруженных) сетей теплоснабжения, ед.</t>
  </si>
  <si>
    <t>Итого по мероприятию 02.10.</t>
  </si>
  <si>
    <t>Реконструкция котельной по адресу: Московская область, Одинцовский г.о., п. Кубинка-10 в/г 10 (в т.ч. ПИР)</t>
  </si>
  <si>
    <t>10 МВт</t>
  </si>
  <si>
    <t>Московская область, Одинцовский г.о., п. Кубинка-10, в/г 10</t>
  </si>
  <si>
    <t>Построены и реконструированы сети (участки) теплоснабжения муниципальной собственности, ед.</t>
  </si>
  <si>
    <t>Капитально отремонтированы сети (участки) теплоснабжения, ед.</t>
  </si>
  <si>
    <t xml:space="preserve"> L=1012,5 м. </t>
  </si>
  <si>
    <t xml:space="preserve"> L=2228 м. </t>
  </si>
  <si>
    <t>Реконструкция участков тепловых сетей по адресу: Московская область, Одинцовский г.о., г. Кубинка, Кубинка-10, в/г 10 (в т.ч. ПИР)</t>
  </si>
  <si>
    <t xml:space="preserve"> L=1487 м. </t>
  </si>
  <si>
    <t xml:space="preserve"> L=1321 м. </t>
  </si>
  <si>
    <t xml:space="preserve"> L=3356,7 м. </t>
  </si>
  <si>
    <t>Реконструкция тепловых сетей котельной по адресу: Московская обл., Одинцовский г.о., г. Звенигород, ул. Ленина, д.30 ( в т .ч. ПИР)</t>
  </si>
  <si>
    <t>Реконструкция участков тепловых сетей котельной № 278 по адресу: Московская область, Одинцовский г.о., городок Кубинка-1, Кубинка (в т.ч. ПИР)</t>
  </si>
  <si>
    <t>Количество капитально отремонтированных сетей теплоснабжения, ед.</t>
  </si>
  <si>
    <t>Мероприятие 02.09 – Реализация мероприятий по капитальному ремонту сетей теплоснабжения на территории муниципальных образований</t>
  </si>
  <si>
    <t>Итого по мероприятию 02.02.</t>
  </si>
  <si>
    <t>Приобретение, монтаж и ввод в эксплуатацию</t>
  </si>
  <si>
    <t>Московская область, Одинцовский г.о., д. Ликино</t>
  </si>
  <si>
    <t>Строительство ВЗУ и водопровода в 
п. Усово-Тупик Одинцовский г.о. (в 
т.ч.ПИР)</t>
  </si>
  <si>
    <t xml:space="preserve">Московская область, Одинцовский г.о., п. Усово-Тупик </t>
  </si>
  <si>
    <t>Реконструкция ВЗУ №1  р.п. Большие Вяземы, Одинцовский г.о.</t>
  </si>
  <si>
    <t>Реконструкция ВЗУ №6 Одинцовский городской округ</t>
  </si>
  <si>
    <t xml:space="preserve">Реконструкция ВЗУ №9 Одинцовский городской округ </t>
  </si>
  <si>
    <t xml:space="preserve">Реконструкция ВЗУ-10 Одинцовский городской округ </t>
  </si>
  <si>
    <t>Реконструкция ВЗУ №5, расположенного по адресу: Московская область, Одинцовский г.о., р.п. Большие Вяземы, ул. Институт, корпус Б</t>
  </si>
  <si>
    <t xml:space="preserve">Реконструкция ВЗУ -2   г.п. Большие Вяземы, Одинцовский г.о. </t>
  </si>
  <si>
    <t xml:space="preserve">Реконструкция ВЗУ -7 г.п. Одинцово Одинцовский г.о. </t>
  </si>
  <si>
    <t>Московская область, Одинцовский г.о., п. 
ВНИИССОК, ул. Дружбы, стр.1/1</t>
  </si>
  <si>
    <t>Реконструкция ВЗУ с инженерными коммуникациями (насосная станция 2-ого подъема), расположенного по адресу: Одинцовский г.о., п. ВНИИССОК, ул. Дружбы, стр.1/1)</t>
  </si>
  <si>
    <t>Водопроводная сеть с реконструкцией водозаборного узла "Верхнее Ромашково" по адресу: Одинцовский г.о, с. Ромашково</t>
  </si>
  <si>
    <t>Сети водоснабжения к жилым домам на территории Одинцовского городского округа в районе с. Успенское</t>
  </si>
  <si>
    <t>Московская область, Одинцовский г.о., п. Усово-Тупик</t>
  </si>
  <si>
    <t>Мероприятие 1.17. Установка специализированного оборудования на территории муниципальных образований</t>
  </si>
  <si>
    <t>Реконструкция очистных сооружений, расположенных по адресу: Московская область, Одинцовский г.о., г. Голицыно (в т.ч. ПИР)</t>
  </si>
  <si>
    <t>Московская область, Одинцовский г.о., г. Голицыно</t>
  </si>
  <si>
    <t>20.01.2026-29.12.2028</t>
  </si>
  <si>
    <t>Реконструкция ВЗУ-8 г.п. Одинцово Одинцовский г.о.</t>
  </si>
  <si>
    <t>Мероприятие 01.13 – 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</si>
  <si>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Приобретение, монтаж и ввод в эксплуатацию блочно-модульного оборудования на ВЗУ мощностью 600 куб.м/сут. по адресу: Московская область, Одинцовский г.о., пос. ПМС-4</t>
  </si>
  <si>
    <t>20.01.2023-29.11.2028</t>
  </si>
  <si>
    <t>Количество объектов теплоснабжения, переведенных с 3 на 2 категорию надежности электроснабжения при технологическом присоединении котельных, ед.</t>
  </si>
  <si>
    <t>20.01.2025-29.11.2027</t>
  </si>
  <si>
    <t>Итого 
2025 год</t>
  </si>
  <si>
    <t>2024 год</t>
  </si>
  <si>
    <t xml:space="preserve">Мероприятие И3.01 – Реализация мероприятий по модернизации коммунальной инфраструктуры (строительство и реконструкция объектов очистки сточных вод муниципальной собственности) </t>
  </si>
  <si>
    <t>Мероприятие 02.02 – Капитальный ремонт сетей водоснабжения, водоотведения</t>
  </si>
  <si>
    <t>Капитально отремонтированы сети (участки) водоснабжения, водоотведения, ед.</t>
  </si>
  <si>
    <t xml:space="preserve">Основное мероприятие 03. Проведение первоочередных мероприятий по восстановлению инфраструктуры военных городков на территории Московской области, переданных из федеральной собственности </t>
  </si>
  <si>
    <t>6.</t>
  </si>
  <si>
    <t>Мероприятие И3.01 – Реализация мероприятий по модернизации коммунальной инфраструктуры (строительство и реконструкция сетей коммунальной инфраструктуры муниципальной собственности)</t>
  </si>
  <si>
    <t>6.1.</t>
  </si>
  <si>
    <t>Мероприятие И3.02 – Реализация мероприятий по модернизации коммунальной инфраструктуры (капитальный ремонт сетей коммунальной инфраструктуры муниципальной собственности)</t>
  </si>
  <si>
    <t>6.2.</t>
  </si>
  <si>
    <t>Установлены и подключены дизель генераторные установки на специализированных площадках, ед.</t>
  </si>
  <si>
    <t>Построены и реконструированы объекты очистки сточных вод муниципальной собственности в рамках Федерального проекта «Модернизация коммунальной инфраструктуры, ед.</t>
  </si>
  <si>
    <t xml:space="preserve">Отремонтированы объекты коммунальной инфраструктуры муниципальной собственности в рамках Федерального проекта «Модернизация коммунальной инфраструктуры, ед. </t>
  </si>
  <si>
    <t xml:space="preserve">Построены и реконструированы объекты коммунальной инфраструктуры муниципальной собственности в рамках Федерального проекта «Модернизация коммунальной инфраструктуры, ед. </t>
  </si>
  <si>
    <t>01.01.2023-31.12.2025</t>
  </si>
  <si>
    <t>Мероприятие 01.07 – Реализация мероприятий по строительству и реконструкции объектов теплоснабжения муниципальной собственности</t>
  </si>
  <si>
    <t>Мероприятие 05.03. Утверждение программ комплексного развития систем коммунальной инфраструктуры муниципальных образований</t>
  </si>
  <si>
    <t>Количество приборов учета, установленных в зданиях, строениях, сооружениях органов местного самоуправления и муниципальных учреждений, ед.</t>
  </si>
  <si>
    <t>Количество зданий, строений, сооружений муниципальной собственности, которые повысили класс энергетической эффективности до нормального и выше (А, B, C, D), ед.</t>
  </si>
  <si>
    <t>Количество многоквартирных домов, в которых установлены общедомовые приборы учета энергетических ресурсов, ед.</t>
  </si>
  <si>
    <t xml:space="preserve">Количество многоквартирных домов, которым присвоен класс энергетической эффективности, ед.
</t>
  </si>
  <si>
    <t>Приложение 2 к постановлению</t>
  </si>
  <si>
    <t>6 куб. м/сут.</t>
  </si>
  <si>
    <t>4800 куб.м/сутки</t>
  </si>
  <si>
    <t>700 куб.м/сутки</t>
  </si>
  <si>
    <t>20.01.2025-29.11.2026</t>
  </si>
  <si>
    <t>1480 куб.м/сутки</t>
  </si>
  <si>
    <t xml:space="preserve">Реконструкция </t>
  </si>
  <si>
    <t>20.01.2025-29.11.2028</t>
  </si>
  <si>
    <t>20.01.2026-29.11.2027</t>
  </si>
  <si>
    <t>3024 куб.м/сутки</t>
  </si>
  <si>
    <t>проектная - 
30 000 куб.м./сут.
фактическая - 
12 000 куб.м./сут.</t>
  </si>
  <si>
    <t>Строительство 
(в т.ч. проектные 
и изыскательские 
работы)</t>
  </si>
  <si>
    <t>Строительство и реконструкция сетей водоотведения в п. Усово-Тупик Одинцовский г.о.. (в т.ч.ПИР)</t>
  </si>
  <si>
    <t>20.01.2022-29.12.2028</t>
  </si>
  <si>
    <t>Строительство сетей и сооружений водопровода и бытовой канализации в деревне Подушкино Одинцовского городского округа Московской области</t>
  </si>
  <si>
    <t xml:space="preserve"> Администрации Одинцовского
городского округа Московской области
от ______________________№____________</t>
  </si>
  <si>
    <t xml:space="preserve"> Администрации Одинцовского
городского округа Московской области
от ___________________№___________</t>
  </si>
  <si>
    <t>23.07.2024-14.10.2026</t>
  </si>
  <si>
    <t>ПРОЕКТ</t>
  </si>
  <si>
    <t>Начальник Управления бухгалтерского учета и отчетности, главный бухгалтер</t>
  </si>
  <si>
    <t>Н.А. Стародубова</t>
  </si>
  <si>
    <t>Профинансировано на 01.01.2026, тыс.руб.</t>
  </si>
  <si>
    <t>Итого
2026 год</t>
  </si>
  <si>
    <t>2028 год</t>
  </si>
  <si>
    <t>2030 год</t>
  </si>
  <si>
    <t>2029 год</t>
  </si>
  <si>
    <t>2026-2030</t>
  </si>
  <si>
    <t>Приобретено и введено в эксплуатацию, капитально отремонтированы канализационные коллектора и канализационные (ливневые) насосные станции, ед.</t>
  </si>
  <si>
    <t>Мероприятие 01.03. 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</si>
  <si>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Основное мероприятие 02 – Строительство, реконструкция, капитальный ремонт сетей водоснабжения, водоотведения, теплоснабжения муниципальной собственности</t>
  </si>
  <si>
    <t>Мероприятие 05.06 – Капитальный ремонт объектов коммунальной инфраструктуры, находящихся на территории муниципальных образований Московской области</t>
  </si>
  <si>
    <t>Капитально отремонтированы объекты коммунальной инфраструктуры на территории муниципальных образований Московской области, ед.</t>
  </si>
  <si>
    <t>5.4.</t>
  </si>
  <si>
    <t>Завершено строительство объектов инфраструктуры, ед.</t>
  </si>
  <si>
    <t>Основное мероприятие 05. 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</t>
  </si>
  <si>
    <t>Приобретено и введено в эксплуатацию, капитально отремонтированы объекты очистки сточных вод, ед.</t>
  </si>
  <si>
    <t>Приложение 3 к постановлению</t>
  </si>
  <si>
    <t xml:space="preserve"> Администрации Одинцовского
городского округа Московской области 
от __________________ №________</t>
  </si>
  <si>
    <t>Подпрограмма 2 «Системы водоотведения»</t>
  </si>
  <si>
    <t>Мероприятие 01.02 - Капитальный ремонт, приобретение, монтаж и ввод в эксплуатацию объектов очистки сточных вод муниципальной собственности</t>
  </si>
  <si>
    <t>Итого по мероприятияю:</t>
  </si>
  <si>
    <t>Приобретение монтаж и ввод в эксплуатацию блочно-модульных очистных сооружений мощностью 350 м3/сут. по адресу: Московская область, Одинцовской г.о., д. Липки</t>
  </si>
  <si>
    <t>20.01.2026-29.06.2026</t>
  </si>
  <si>
    <t>Реконструкция ВЗУ, производительностью 1 265 м3/сут деревни Липки, стр. 126, Московская область со строительством водоводов (в т.ч. ПИР)</t>
  </si>
  <si>
    <t>1265 куб.м/сутки</t>
  </si>
  <si>
    <t>20.01.2026-29.11.2026</t>
  </si>
  <si>
    <t>Приобретение, монтаж и ввод в эксплуатацию станции водоочистки на ВЗУ в дер.Липки г.о. Одинцовский</t>
  </si>
  <si>
    <t>Реконструкция очистных сооружений, производительностью 746,9 м3/сут деревни Липки, стр. 126 А, Московской области (в т.ч. ПИР)</t>
  </si>
  <si>
    <t>746,9 куб.м./сут.</t>
  </si>
  <si>
    <t>Московская область, Одинцовский г.о., д. Липки</t>
  </si>
  <si>
    <t>Мероприятие 01.29 – Реализация мероприятий по строительству и реконструкции объектов теплоснабжения муниципальной собственности (дополнительные расходы на объекты, включенные в ГП МО)</t>
  </si>
  <si>
    <t>Строительство блочно-модульной котельной, мощностью 5 МВт, расположенной по адресу: Московская область, Одинцовский г.о., д.Хлюпино ( в т.ч. ПИР)</t>
  </si>
  <si>
    <t>5 МВт</t>
  </si>
  <si>
    <t xml:space="preserve"> Московская область, Одинцовский г.о., г. дер. Хлюпино</t>
  </si>
  <si>
    <t>Технологическое приоединение</t>
  </si>
  <si>
    <t>01.09.2025-31.12.2026</t>
  </si>
  <si>
    <t>Реконструкция котельной по адресу : Московская обл., Одинцовский г.о., г. Звенигород, ул. Ленина, д.30. , ( в т .ч. ПИР)</t>
  </si>
  <si>
    <t>Строительство БМК на 3 МВт по адресу: Московская область, Одинцовский г.о., п. ПМС-4 (в т.ч. ПИР)</t>
  </si>
  <si>
    <t>3 МВт</t>
  </si>
  <si>
    <t xml:space="preserve"> Московская область, Одинцовский г.о., п. ПМС-4</t>
  </si>
  <si>
    <t>Итого по мероприятию 01.29.</t>
  </si>
  <si>
    <t>Поставка и монтаж оборудования станции обезжелезивания  производительностью 600 м куб/сут на ВЗУ  п. Покровский городок</t>
  </si>
  <si>
    <t xml:space="preserve"> 600 м куб/сут </t>
  </si>
  <si>
    <t>Московская область, Одинцовский г.о., деревня Липки</t>
  </si>
  <si>
    <t>Поставка и монтаж оборудования</t>
  </si>
  <si>
    <t>Поставка и монтаж дополнительного оборудования на станцию обезжелезивания  №9 г. Одинцово</t>
  </si>
  <si>
    <t>Московская область, г. Одинцово</t>
  </si>
  <si>
    <t>Реконструкция ВЗУ п.д.х. Жуковка-1, устройство (бурение) дополнительной скважины, увеличение РЧВ до 1560 куб. м., модернизация станции 2 подъема, модернизация станции водоочистки и обезжелезивания ( в т.ч. ПИР)</t>
  </si>
  <si>
    <t>1560 куб.м/сутки</t>
  </si>
  <si>
    <t>Московская область, Одинцовский г.о., п.д.х. Жуковка-1</t>
  </si>
  <si>
    <t>20.01.2028-29.11.2028</t>
  </si>
  <si>
    <t>20.01.2028-
29.11.2028</t>
  </si>
  <si>
    <t>Реконструкция сети водоснабжения п. Кубинка-10 (в т.ч. ПИР)</t>
  </si>
  <si>
    <t>20.01.2026-
29.11.2028</t>
  </si>
  <si>
    <t>Московская область, Одинцовский г.о., с.Успенское</t>
  </si>
  <si>
    <t>Реконструкция
(в т.ч. проектные 
и изыскательские 
работы)</t>
  </si>
  <si>
    <t>20.01.2027-
29.11.2028</t>
  </si>
  <si>
    <t>Реконструкция самотёчного коллектора Подушкинское шоссе, строение 1 с увеличением диаметра на Ду 300 мм ( в т.ч. ПИР)</t>
  </si>
  <si>
    <t>Московская область, Одинцовский г.о., д. Подушкино</t>
  </si>
  <si>
    <t>Реконструкция участка самотечного коллектора  диаметра  Ду 800 мм п.Новоивановское (в т.ч. ПИР)</t>
  </si>
  <si>
    <t>Реконструкция 
(в т.ч. проектные 
и изыскательские 
работы)</t>
  </si>
  <si>
    <t>Московская область, Одинцовский г.о., п.Новоивановское</t>
  </si>
  <si>
    <t>Реконструкция КНС-2 ул. Гвардейская ЖК"Гусарская баллада", в связи с высоким износом, для обеспечения водоотведения ( в т.ч. ПИР)</t>
  </si>
  <si>
    <t>Реконструкция КНС №1 п. Ильинское ( в т.ч. ПИР)</t>
  </si>
  <si>
    <t>Московская область, Одинцовский г.о., п. Ильинское</t>
  </si>
  <si>
    <t>Реконструкция КНС №2 п. Ильинское ( в т.ч. ПИР)</t>
  </si>
  <si>
    <t>Реконструкция КНС-3 ул. Гвардейская ЖК "Гусарская баллада" ( в т.ч. ПИР)</t>
  </si>
  <si>
    <t>Мероприятие 01.03 - Организация в границах муниципального образования водоотведения</t>
  </si>
  <si>
    <t>Управление по строительству и модернизации объектов инженерной инфраструктуры (приложение 5 
к муниципальной программе)</t>
  </si>
  <si>
    <t>Управление по строительству и модернизации объектов инженерной инфраструктуры</t>
  </si>
  <si>
    <t>Управление по строительству и модернизации объектов инженерной инфраструктуры
(приложение 5
к муниципальной программе)</t>
  </si>
  <si>
    <t>Управление по строительству и модернизации объектов инженерной инфраструктуры
(приложение 6
к муниципальной программе)</t>
  </si>
  <si>
    <t>Управление по строительству и модернизации объектов инженерной инфраструктуры (приложение 5
к муниципальной программе)</t>
  </si>
  <si>
    <t>Управление по строительству и модернизации объектов инженерной инфраструктуры, Управление благоустройства (приложение 5
к муниципальной программе)</t>
  </si>
  <si>
    <t>2026 год</t>
  </si>
  <si>
    <t xml:space="preserve">2029 год </t>
  </si>
  <si>
    <t xml:space="preserve">2026 год </t>
  </si>
  <si>
    <t>Основное мероприятие И3 –  Модернизация коммунальной инфраструктуры</t>
  </si>
  <si>
    <t>Мероприятие 05.04. Утверждение схем водоснабжения и водоотведения муниципальных образований (актуализированных схем водоснабжения и водоотведения муниципальных образований)</t>
  </si>
  <si>
    <t>Мероприятие 05.01. Утверждение схем теплоснабжения муниципальных образований (актуализированных схем теплоснабжения муниципальных образований)</t>
  </si>
  <si>
    <t xml:space="preserve">Основное мероприятие И3 – «Модернизация коммунальной инфраструктуры» 
</t>
  </si>
  <si>
    <t>"Приложение 1 к муниципальной программе</t>
  </si>
  <si>
    <t>".</t>
  </si>
  <si>
    <t>"Приложение 5</t>
  </si>
  <si>
    <t>"Приложение 6 к муниципальной программе</t>
  </si>
  <si>
    <t>Реконструкция ЦТП по адресу: Московская область, Одинцовский г.о., г. Кубинка, Кубинка-10, в/г 10 (в т.ч. ПИР)</t>
  </si>
  <si>
    <t>5,8 МВт</t>
  </si>
  <si>
    <t>Перевод с 3 на 2 категорию надежности электроснабжения объекта: котельная, Одинцовский г.о., г. Звенигород, Нахабинское ш., д. 2</t>
  </si>
  <si>
    <t>Перевод с 3 на 2 категорию надежности электроснабжения объекта: котельная, Одинцовский г.о., г. Звенигород, Ветеранов проезд</t>
  </si>
  <si>
    <t>Перевод с 3 на 2 категорию надежности электроснабжения объекта: котельная, Одинцовский г.о., г. Звенигород, ул. Лермонтова, 6</t>
  </si>
  <si>
    <t>Перевод с 3 на 2 категорию надежности электроснабжения объекта: котельная, Одинцовский г.о., г. Звенигород, ул. Ленина 30</t>
  </si>
  <si>
    <t xml:space="preserve">18.11.2024-14.10.2026
</t>
  </si>
  <si>
    <t>Управление по строительству и модернизации объектов инженерной инфраструктуры (приложение 6
к муниципальной программе)</t>
  </si>
  <si>
    <t xml:space="preserve">Управление по строительству и модернизации объектов инженерной инфраструктуры </t>
  </si>
  <si>
    <t>Капитальный ремонт сетей водоотведения от КНС 3 до КНС 12, п. Горки 10 (в т.ч. ПИР)</t>
  </si>
  <si>
    <t>Капитальный ремонт сетей водоотведения п. Гарь-Покровское (в т.ч. ПИР)</t>
  </si>
  <si>
    <t>Капитальный ремонт сетей водоснабжения п. Покровский городок (в т.ч. ПИР)</t>
  </si>
  <si>
    <t>Реконструкция сетей водоснабжения по адресу: Московская область, Одинцовский г.о., п. Большие Вяземы.,ул. Городок -17, в том числе ПИР</t>
  </si>
  <si>
    <t>Реконструкция сетей водоотведения по адресу: Московская область, Одинцовский г.о., п. Большие Вяземы.,ул. Городок -17, в том числе ПИР</t>
  </si>
  <si>
    <t>3200 м</t>
  </si>
  <si>
    <t>Московская область, Одинцовский г.о., п. Городок-17</t>
  </si>
  <si>
    <t>08.07.2024-14.10.2026</t>
  </si>
  <si>
    <t>03.03.2025-14.10.2026</t>
  </si>
  <si>
    <t>Мероприятие 02.09. – Реализация мероприятий по капитальному ремонту сетей теплоснабжения на территории муниципальных образований</t>
  </si>
  <si>
    <t>Капитальный ремонт участков тепловых сетей по адресу: Московская область, Одинцовский г.о., санаторий им. Герцена (в т.ч. ПИР)</t>
  </si>
  <si>
    <t>10.09.2024-14.10.2026</t>
  </si>
  <si>
    <t>Реконструкция ВЗУ ПМС-4 п.Часцовское г.о. Одинцовский</t>
  </si>
  <si>
    <t>2000 куб.м/сут.</t>
  </si>
  <si>
    <t>2400 куб.м/сут.</t>
  </si>
  <si>
    <t>3000 куб.м/сут.</t>
  </si>
  <si>
    <t>2500 м.</t>
  </si>
  <si>
    <t>400 м.</t>
  </si>
  <si>
    <t>1080 куб.м/сут.</t>
  </si>
  <si>
    <t>2500 куб.м/сутки</t>
  </si>
  <si>
    <t>3277 м</t>
  </si>
  <si>
    <t>1500 пог. М.</t>
  </si>
  <si>
    <t>4740 м.</t>
  </si>
  <si>
    <t>Итого по мероприятию 01.06.</t>
  </si>
  <si>
    <t>Строительство БМК по адресу: Московская область, Одинцовский городской округ, г. Голицыно, 1-й Рабочий (в т.ч. ПИР)</t>
  </si>
  <si>
    <t>0,5 МВт</t>
  </si>
  <si>
    <t>Московская область,  Одинцовский г.о., г.Голицыно</t>
  </si>
  <si>
    <t>20.01.2027-29.11.2027</t>
  </si>
  <si>
    <t>8 МВт</t>
  </si>
  <si>
    <t xml:space="preserve">20.01.2025-14.10.2026 </t>
  </si>
  <si>
    <t>350  куб.м/сутки</t>
  </si>
  <si>
    <t>Приобретение, монтаж и ввод в эксплуатацию станции водоочистки Ликино г.о. Одинцовский</t>
  </si>
  <si>
    <t xml:space="preserve">Реконструкция котельной, расположенной по адресу: Московская область, Одинцовский г.о., п. д/х "Жуковка",  Жуковка-2 
(в т.ч. ПИР) </t>
  </si>
  <si>
    <t>13 Гкал/час</t>
  </si>
  <si>
    <t>Московская область, Одинцовский г.о., п. д/х "Жуковка", Жуковка-2</t>
  </si>
  <si>
    <t xml:space="preserve">Строительство блочно-модульной котельной мощностью 1,5 Гкал/час, расположенной по адресу: Московская область, Одинцовский г.о., п. д/х "Жуковка",  Жуковка-2 
(в т.ч. ПИР) </t>
  </si>
  <si>
    <t>1,5 Гкал/ч</t>
  </si>
  <si>
    <t>Московская область, Одинцовский г.о.,п. д/х "Жуковка",  Жуковка-2</t>
  </si>
  <si>
    <t xml:space="preserve">20.01.2023-29.05.2026 </t>
  </si>
  <si>
    <t>20.01.2023-29.05.2026</t>
  </si>
  <si>
    <t>Московская область, Одинцовский г.о.,  п. Кубинка-10</t>
  </si>
  <si>
    <t>Реконструкция участков тепловых сетей от котельной №1 по адресу: Московская область, Одинцовский г.о., г. Звенигород, ул. Нахабинское шоссе д.2 (в т.ч. ПИР)</t>
  </si>
  <si>
    <t>Реконструкция участков тепловых сетей котельной по адресу: Московская область, Одинцовский г.о., г. Звенигород, пр-д Ветеранов, д.6 (в т.ч. ПИР)</t>
  </si>
  <si>
    <t>Реконструкция участков тепловых сетей по адресу: Московская область, Одинцовский г.о., п. Новошихово (в т.ч. ПИР)</t>
  </si>
  <si>
    <t>Реконструкция участков тепловых сетей по адресу: Московская область, Одинцовский г.о., п. ПМС-4 (в т.ч. ПИР)</t>
  </si>
  <si>
    <t xml:space="preserve"> L=2068 м. </t>
  </si>
  <si>
    <t xml:space="preserve"> Московская область, Одинцовский г.о., г. Звенигород, ул. Нахабинское шоссе д.2 </t>
  </si>
  <si>
    <t xml:space="preserve"> L=343,5 м. </t>
  </si>
  <si>
    <t xml:space="preserve"> L=611 м. </t>
  </si>
  <si>
    <t>Московская область, Одинцовский г.о., д. Новошихово</t>
  </si>
  <si>
    <t xml:space="preserve"> L=360 м. </t>
  </si>
  <si>
    <t>Московская область, Одинцовский г.о., п. ПМС-4</t>
  </si>
  <si>
    <t xml:space="preserve">03.03.2025-29.05.2026 </t>
  </si>
  <si>
    <t xml:space="preserve">20.01.2025-14.10.2027 </t>
  </si>
  <si>
    <t>20.01.2022-31.05.2026</t>
  </si>
  <si>
    <t>Капитальный ремонт сетей водоснабжения п. Гарь-Покровское (в т.ч. ПИР)</t>
  </si>
  <si>
    <t>Капитальный ремонт сетей водоснабжения п. Жуковка (в т.ч. ПИР)</t>
  </si>
  <si>
    <t>Капитальный ремонт сетей водоснабжения п. Лесной городок (в т.ч. ПИР)</t>
  </si>
  <si>
    <t>20.01.2026-29.11.2028</t>
  </si>
  <si>
    <t>20.01.2025-29.04.2026</t>
  </si>
  <si>
    <t>20.01.2025-31.08.2026</t>
  </si>
  <si>
    <t>Реконструкция котельной №1 c установкой дополнительного котла на 5 МВт по адресу: Московская область, Одинцовский г.о., г. Звенигород, ул. Нахабинское шоссе д.2 (в т.ч. ПИР)</t>
  </si>
  <si>
    <t xml:space="preserve">20.01.2025-29.05.2026 </t>
  </si>
  <si>
    <t>Московская область, Одинцовский г.о., г. Звенигород, ул. Нахабинское шоссе д.2</t>
  </si>
  <si>
    <t>Мероприятие 01.13. Капитальный ремонт, приобретение, монтаж и ввод в эксплуатацию объектов очистки сточных вод муниципальной собственности за счет средств местного бюджета</t>
  </si>
  <si>
    <t>Приобретено и введено в эксплуатацию, капитально отремонтированы объекты очистки сточных вод за счет средств местного бюджета, ед.</t>
  </si>
  <si>
    <t>20.03.2026-31.12.2026</t>
  </si>
  <si>
    <t>Поставка и монтаж очистного сооружения биологической очистки хоз-бытовых стоков  д. Фуньково</t>
  </si>
  <si>
    <t>2.3.</t>
  </si>
  <si>
    <t>Мероприятие 02.04 – Строительство и реконструкция сетей водоснабжения, водоотведения муниципальной собственности за счет средств местного бюджета</t>
  </si>
  <si>
    <t>Построены и реконструированы сети водоснабжения, водоотведения за счет средств местного бюджета, ед.</t>
  </si>
  <si>
    <t>Управление по строительству и модернизации объектов инженерной инфраструктуры (приложение 5 к муниципальной программе)</t>
  </si>
  <si>
    <t>Строительство сетей водоснабжения к жилым домам на территории Одинцовского городского округа в районе с. Успенское (в т.ч. ПИР)</t>
  </si>
  <si>
    <t>1500 п.м.</t>
  </si>
  <si>
    <t>Московская область,в районе с. Успенское</t>
  </si>
  <si>
    <t>Строительство сети водоснабжения и сети хозяйственно-бытовой канализации д.п. Лесной городок Одинцовский г.о., 
(в т.ч. ПИР)
 (I этап)</t>
  </si>
  <si>
    <t>1400 п.м., 
2100 п.м.</t>
  </si>
  <si>
    <t xml:space="preserve">Московская область, д.п. Лесной городок </t>
  </si>
  <si>
    <t>Итого по мероприятию 02.04.</t>
  </si>
  <si>
    <t>01.01.2023-31.12.2026</t>
  </si>
  <si>
    <t>05.06.2023-31.12.2026</t>
  </si>
  <si>
    <t>Мероприятие 01.10 –  Приобретение аварийного запаса для аварийно-диспетчерских служб для локализации и ликвидации последствий аварий на объектах водоснабжения и водоотведения</t>
  </si>
  <si>
    <t>Приобретен аварийный запас для аварийно-диспетчерских служб для локализации и ликвидации последствий аварий на объектах водоснабжения и водоотведения, ед.</t>
  </si>
  <si>
    <t>Приобретен аварийный запас для аварийно-диспетчерских служб для локализации и ликвидации последствий аварий на объектах теплоснабжения, ед.</t>
  </si>
  <si>
    <t>Мероприятие 01.11 – Приобретение аварийного запаса для аварийно-диспетчерских служб для 
локализации и ликвидации последствий аварий на объектах теплоснабжения</t>
  </si>
  <si>
    <t>Мероприятие 02.08 ‒ Аварийно-восстановительные работы на объектах и (или) сетях водоснабжения муниципальной собственности</t>
  </si>
  <si>
    <t>Выполнены аварийно-восстановительные работы на объектах и (или) участках сетей водоснабжения, ед.</t>
  </si>
  <si>
    <t>Количество разработанных проектно-сметных документаций на выполнение работ по строительству и реконструкции объектов водоотведения, ед.</t>
  </si>
  <si>
    <t>Мероприятие 02.05 – Аварийно-восстановительные работы на объектах водоотведения</t>
  </si>
  <si>
    <t>Выполнены аварийно-восстановительные работы на объектах водоотведения, ед.</t>
  </si>
  <si>
    <t>5.5.</t>
  </si>
  <si>
    <t>Мероприятие 05.02 – Строительство (реконструкция) объектов коммунальной инфраструктуры (водоотведение) муниципальной собственности</t>
  </si>
  <si>
    <t>Построены и реконструированы объекты  коммунальной инфраструктуры муниципальной собственности, ед.</t>
  </si>
  <si>
    <t>2.9.</t>
  </si>
  <si>
    <t>Мероприятие 02.25 – 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</si>
  <si>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Мероприятие 02.25 -Реализация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</si>
  <si>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Итого по мероприятию 02.25.</t>
  </si>
  <si>
    <t>Мероприятие 02.10 – Cтроительство и реконструкция сетей теплоснабжения муниципальной собственности</t>
  </si>
  <si>
    <t>01.01.2026-14.10.2026</t>
  </si>
  <si>
    <t>Управление по строительству и модернизации объектов инженерной инфраструктуры, Территориальные управления Администрации Одинцовского городского округа 
(приложение 5 
к муниципальной программе)</t>
  </si>
  <si>
    <t xml:space="preserve">Управление жилищно-коммунального хозяйства, Территориальные управления Администрации Одинцовского городского округа </t>
  </si>
  <si>
    <t xml:space="preserve">«Развитие инженерной инфраструктуры и энергоэффективности» </t>
  </si>
  <si>
    <t>Подпрограмма 1 «Чистая вода»</t>
  </si>
  <si>
    <t>ИТОГО по подпрограмме 2 «Системы водоотведения»</t>
  </si>
  <si>
    <t>ИТОГО по подпрограмме 1 «Чистая вода»</t>
  </si>
  <si>
    <t>Подпрограмма  5 «Энергосбережение и повышение энергетической эффективности»</t>
  </si>
  <si>
    <t>Подпрограмма 6 «Развитие газификации, топливнозаправочного 
комплекса и электроэнергетики»</t>
  </si>
  <si>
    <t>ИТОГО по подпрограмме 5 «Энергосбережение и повышение энергетической эффективности»</t>
  </si>
  <si>
    <t>Подпрограмма 7 «Обеспечивающая подпрограмма»</t>
  </si>
  <si>
    <t>ИТОГО по подпрограмме 7 «Обеспечивающая подпрограмма»</t>
  </si>
  <si>
    <t>ИТОГО по подпрограмме 8 «Реализация полномочий в сфере жилищно-коммунального хозяйства»</t>
  </si>
  <si>
    <t>АДРЕСНЫЙ ПЕРЕЧЕНЬ ПО СТРОИТЕЛЬСТВУ И РЕКОНСТРУКЦИИ
ОБЪЕКТОВ МУНИЦИПАЛЬНОЙ СОБСТВЕННОСТИ ОДИНЦОВСКОГО ГОРОДСКОГО ОКРУГА МОСКОВСКОЙ ОБЛАСТИ,
ФИНАНСИРОВАНИЕ КОТОРЫХ ПРЕДУСМОТРЕНО МУНИЦИПАЛЬНОЙ ПРОГРАММОЙ                                                                                                                                                                                                                 
 «Развитие инженерной инфраструктуры и энергоэффективности»</t>
  </si>
  <si>
    <t xml:space="preserve">Адресный перечень 
 по капитальному ремонту объектов инженерной инфраструктуры в рамках реализации мероприятий муниципальной программы Одинцовского городского округа Московской области
 «Развитие инженерной инфраструктуры и энергоэффективности» </t>
  </si>
  <si>
    <t>20.01.2023-29.11.2027</t>
  </si>
  <si>
    <t xml:space="preserve">18.11.2024-14.10.2027
</t>
  </si>
  <si>
    <t>1.5.1.</t>
  </si>
  <si>
    <t>1.5.2.</t>
  </si>
  <si>
    <t>1.5.3.</t>
  </si>
  <si>
    <t>Субсидия Акционерному обществу "Одинцовская Теплосеть" в качестве вклада в имущество общества, не увеличивающего его уставный капитал</t>
  </si>
  <si>
    <t>Субсидия МУП "ЖКХ Назарьево" на возмещение недополученных доходов и уменьшение непокрытого убытка на 31.12.2025</t>
  </si>
  <si>
    <t>Субсидия МП "Звенигородские инженерные сети" в целях возмещения недополученных доходов и уменьшения непокрытого убытка на 31.12.2025 года</t>
  </si>
  <si>
    <t>20.01.2027-
29.11.2029</t>
  </si>
  <si>
    <t>20.01.2024-29.11.2027</t>
  </si>
  <si>
    <t>Реконструкция котельной № 1 c установкой дополнительного котла на 5 МВт по адресу: Московская область, Одинцовский г.о., г. Звенигород, ул. Нахабинское шоссе д.2 (в т.ч. ПИР)</t>
  </si>
  <si>
    <t>"Приложение 7 к муниципальной программе</t>
  </si>
  <si>
    <t>01.01.2026-31.12.2026</t>
  </si>
  <si>
    <t>01.07.2026-31.12.2026</t>
  </si>
  <si>
    <t>Управление жилищно-коммунального хозяйства,
Управление по строительству и модернизации объектов инженерной инфраструктуры (приложение 7 к муниципальной программе)</t>
  </si>
  <si>
    <t>Строительство хозяйственно-питьевого водопровода, расположенного по адресу: Московская область, Одинцовский г.о., д. Маслово</t>
  </si>
  <si>
    <t>Строительство хозяйственно-фекальной канализации, расположенной по адресу: Московская область, Одинцовский г.о., д. Маслово</t>
  </si>
  <si>
    <t>Строительство канализационно-насосной станции (КНС), расположенной по адресу: Московская область, Одинцовский г.о., д. Маслово</t>
  </si>
  <si>
    <t>Строительство подземной электрической кабельной линии 0,4 кВ (ВРУ), расположенной по адресу: Московская область, Одинцовский г.о., д. Маслово</t>
  </si>
  <si>
    <t>Строительство электрического вводно-распределительного устройства 0,4 кВ (ВРУ),  расположенного по адресу: Московская область, Одинцовский г.о., д. Маслово</t>
  </si>
  <si>
    <t>Установка слаботочного распределительного шкафа,  расположенного по адресу: Московская область, Одинцовский г.о., д. Маслово</t>
  </si>
  <si>
    <t>Строительство газового распределительного пункта (ГПР), расположенного по адресу: Московская область, Одинцовский г.о., д. Маслово</t>
  </si>
  <si>
    <t>Мероприятие 02.12 ‒Строительство и реконструкция объектов водоснабжения муниципальной собственности за счет средств местного бюджета</t>
  </si>
  <si>
    <t>Мероприятие 02.12. Строительство и реконструкция объектов водоснабжения муниципальной собственности за счет средств местного бюджета</t>
  </si>
  <si>
    <t>Построены и реконструированы  объекты водоснабжения за счет средств местного бюджета, ед.</t>
  </si>
  <si>
    <t>Итого по мероприятию 02.12.</t>
  </si>
  <si>
    <t xml:space="preserve">Перечень мероприятий, реализуемых в рамках подпрограммы 7 «Обеспечивающая подпрограмма" муниципальной программы Одинцовского городского округа Московской области
 «Развитие инженерной инфраструктуры и энергоэффективности» </t>
  </si>
  <si>
    <t>Поставка воды для водопроводных колонок общего пользования Одинцовского городского округа</t>
  </si>
  <si>
    <t>Демонтаж, вывоз и утилизация опор</t>
  </si>
  <si>
    <t>Строительство ливневых очистных сооружения (ЛОС), расположенных по адресу: Московская область, Одинцовский г.о., д. Маслово</t>
  </si>
  <si>
    <t>Мероприятие 01. 05. Реализация мер по предупреждению банкротства муниципальных предприятий и (или) юридических лиц, 100 процентов акций (долей) которых принадлежит муниципальным образованиям Московской области, осуществляющих деятельность в сфере жилищно-коммунального хозяйства, в части погашения их просроченной задолженности, возникшей в связи с осуществлением видов деятельности в сфере жилищно-коммунального хозяйства, по налогам, сборам и иным обязательным платежам и (или) за энергоресурсы (электроэнергию, газ, тепловую энергию и теплоноситель), и (или) за транспортировку газа, и (или) за факторинговые услуги, и (или) по предупреждению привлечения к субсидиарной ответственности или исполнению обязательств в рамках субсидиарной ответственности муниципальных образований Московской области по погашению указанной задолженности</t>
  </si>
  <si>
    <t>20.01.2027-29.11.2029</t>
  </si>
  <si>
    <t>06.09.2022-29.11.2027</t>
  </si>
  <si>
    <t>Приобретение, монтаж 
и ввод в эксплуатацию станции обезжелезивания, двух РЧВ и насосной станции второго подъема на ВЗУ д. Маслово Одинцовский г.о.</t>
  </si>
  <si>
    <t>1,28 тыс.куб.м/сут.</t>
  </si>
  <si>
    <t xml:space="preserve">Приобретение, монтаж и ввод 
в эксплуатацию
</t>
  </si>
  <si>
    <t>15.07.2026-29.11.2027</t>
  </si>
  <si>
    <t>Строительство сети водоснабжения в д. Маслово Одинцовский г.о. (в т.ч. ПИР)</t>
  </si>
  <si>
    <t>3900 м</t>
  </si>
  <si>
    <t>Московская область, Одинцовский г.о., д. Маслово</t>
  </si>
  <si>
    <t>Московская область, д. Маслово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</si>
</sst>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"/>
    <numFmt numFmtId="165" formatCode="#,##0.000"/>
    <numFmt numFmtId="166" formatCode="0.00000"/>
    <numFmt numFmtId="167" formatCode="#,##0.0"/>
    <numFmt numFmtId="168" formatCode="0.0000000000"/>
    <numFmt numFmtId="169" formatCode="#,##0.0000000000"/>
  </numFmts>
  <fonts count="27" x14ac:knownFonts="1">
    <font>
      <sz val="11"/>
      <color rgb="FF000000"/>
      <name val="Calibri"/>
      <charset val="204"/>
    </font>
    <font>
      <sz val="13"/>
      <name val="Times New Roman"/>
      <family val="1"/>
      <charset val="204"/>
    </font>
    <font>
      <sz val="13"/>
      <name val="Calibri"/>
      <family val="2"/>
      <charset val="204"/>
    </font>
    <font>
      <b/>
      <sz val="13"/>
      <name val="Times New Roman"/>
      <family val="1"/>
      <charset val="204"/>
    </font>
    <font>
      <sz val="15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5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6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0">
    <xf numFmtId="0" fontId="0" fillId="0" borderId="0" xfId="0"/>
    <xf numFmtId="164" fontId="12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168" fontId="1" fillId="0" borderId="0" xfId="0" applyNumberFormat="1" applyFont="1" applyFill="1" applyBorder="1" applyAlignment="1" applyProtection="1"/>
    <xf numFmtId="169" fontId="1" fillId="0" borderId="0" xfId="0" applyNumberFormat="1" applyFont="1" applyFill="1" applyBorder="1" applyAlignment="1" applyProtection="1"/>
    <xf numFmtId="164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/>
    <xf numFmtId="0" fontId="5" fillId="0" borderId="0" xfId="0" applyFont="1" applyFill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/>
    <xf numFmtId="0" fontId="8" fillId="0" borderId="8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Fill="1"/>
    <xf numFmtId="164" fontId="5" fillId="0" borderId="0" xfId="0" applyNumberFormat="1" applyFont="1" applyFill="1"/>
    <xf numFmtId="0" fontId="15" fillId="0" borderId="0" xfId="0" applyFont="1" applyFill="1"/>
    <xf numFmtId="0" fontId="16" fillId="0" borderId="0" xfId="0" applyFont="1" applyFill="1"/>
    <xf numFmtId="166" fontId="4" fillId="0" borderId="1" xfId="0" applyNumberFormat="1" applyFont="1" applyFill="1" applyBorder="1" applyAlignment="1">
      <alignment horizontal="center" vertical="center" wrapText="1"/>
    </xf>
    <xf numFmtId="169" fontId="5" fillId="0" borderId="0" xfId="0" applyNumberFormat="1" applyFont="1" applyFill="1"/>
    <xf numFmtId="169" fontId="16" fillId="0" borderId="0" xfId="0" applyNumberFormat="1" applyFont="1" applyFill="1"/>
    <xf numFmtId="0" fontId="14" fillId="0" borderId="0" xfId="0" applyFont="1" applyFill="1"/>
    <xf numFmtId="169" fontId="15" fillId="0" borderId="0" xfId="0" applyNumberFormat="1" applyFont="1" applyFill="1"/>
    <xf numFmtId="169" fontId="13" fillId="0" borderId="0" xfId="0" applyNumberFormat="1" applyFont="1" applyFill="1"/>
    <xf numFmtId="168" fontId="13" fillId="0" borderId="0" xfId="0" applyNumberFormat="1" applyFont="1" applyFill="1"/>
    <xf numFmtId="0" fontId="17" fillId="0" borderId="1" xfId="0" applyFont="1" applyFill="1" applyBorder="1"/>
    <xf numFmtId="4" fontId="12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5" fillId="0" borderId="0" xfId="0" applyFont="1" applyFill="1" applyBorder="1"/>
    <xf numFmtId="4" fontId="18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/>
    <xf numFmtId="0" fontId="19" fillId="0" borderId="0" xfId="0" applyFont="1" applyFill="1" applyBorder="1" applyAlignment="1">
      <alignment horizontal="center"/>
    </xf>
    <xf numFmtId="0" fontId="4" fillId="0" borderId="0" xfId="0" applyFont="1" applyFill="1" applyAlignment="1">
      <alignment vertical="top"/>
    </xf>
    <xf numFmtId="167" fontId="11" fillId="0" borderId="0" xfId="0" applyNumberFormat="1" applyFont="1" applyFill="1" applyAlignment="1">
      <alignment horizontal="center" vertical="center" wrapText="1"/>
    </xf>
    <xf numFmtId="164" fontId="14" fillId="0" borderId="0" xfId="0" applyNumberFormat="1" applyFont="1" applyFill="1"/>
    <xf numFmtId="164" fontId="1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11" fillId="0" borderId="0" xfId="0" applyFont="1" applyFill="1" applyAlignment="1"/>
    <xf numFmtId="0" fontId="20" fillId="0" borderId="0" xfId="0" applyFont="1" applyFill="1" applyAlignment="1">
      <alignment vertical="top"/>
    </xf>
    <xf numFmtId="0" fontId="20" fillId="0" borderId="0" xfId="0" applyFont="1" applyFill="1" applyAlignment="1">
      <alignment vertical="top" wrapText="1"/>
    </xf>
    <xf numFmtId="0" fontId="20" fillId="0" borderId="0" xfId="0" applyFont="1" applyFill="1"/>
    <xf numFmtId="0" fontId="11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center" vertical="center"/>
    </xf>
    <xf numFmtId="164" fontId="13" fillId="0" borderId="0" xfId="0" applyNumberFormat="1" applyFont="1" applyFill="1"/>
    <xf numFmtId="17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left" vertical="top"/>
    </xf>
    <xf numFmtId="4" fontId="1" fillId="0" borderId="1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" fontId="1" fillId="0" borderId="7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" fontId="8" fillId="0" borderId="0" xfId="0" applyNumberFormat="1" applyFont="1" applyFill="1"/>
    <xf numFmtId="164" fontId="3" fillId="0" borderId="0" xfId="0" applyNumberFormat="1" applyFont="1" applyFill="1" applyBorder="1" applyAlignment="1" applyProtection="1">
      <alignment horizontal="center" vertical="center"/>
    </xf>
    <xf numFmtId="165" fontId="3" fillId="0" borderId="0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7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 wrapText="1"/>
    </xf>
    <xf numFmtId="165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2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vertical="top"/>
    </xf>
    <xf numFmtId="164" fontId="3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1" fillId="0" borderId="6" xfId="0" applyNumberFormat="1" applyFont="1" applyFill="1" applyBorder="1" applyAlignment="1" applyProtection="1">
      <alignment horizontal="center" vertical="top"/>
    </xf>
    <xf numFmtId="49" fontId="1" fillId="0" borderId="7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center"/>
    </xf>
    <xf numFmtId="164" fontId="1" fillId="0" borderId="4" xfId="0" applyNumberFormat="1" applyFont="1" applyFill="1" applyBorder="1" applyAlignment="1" applyProtection="1">
      <alignment horizontal="center" vertical="center"/>
    </xf>
    <xf numFmtId="164" fontId="1" fillId="0" borderId="5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top"/>
    </xf>
    <xf numFmtId="0" fontId="1" fillId="0" borderId="6" xfId="0" applyNumberFormat="1" applyFont="1" applyFill="1" applyBorder="1" applyAlignment="1" applyProtection="1">
      <alignment horizontal="center" vertical="top"/>
    </xf>
    <xf numFmtId="0" fontId="1" fillId="0" borderId="7" xfId="0" applyNumberFormat="1" applyFont="1" applyFill="1" applyBorder="1" applyAlignment="1" applyProtection="1">
      <alignment horizontal="center" vertical="top"/>
    </xf>
    <xf numFmtId="165" fontId="3" fillId="0" borderId="2" xfId="0" applyNumberFormat="1" applyFont="1" applyFill="1" applyBorder="1" applyAlignment="1" applyProtection="1">
      <alignment horizontal="center" vertical="center" wrapText="1"/>
    </xf>
    <xf numFmtId="165" fontId="3" fillId="0" borderId="6" xfId="0" applyNumberFormat="1" applyFont="1" applyFill="1" applyBorder="1" applyAlignment="1" applyProtection="1">
      <alignment horizontal="center" vertical="center" wrapText="1"/>
    </xf>
    <xf numFmtId="165" fontId="3" fillId="0" borderId="7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164" fontId="1" fillId="0" borderId="7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 wrapText="1"/>
    </xf>
    <xf numFmtId="164" fontId="1" fillId="0" borderId="4" xfId="0" applyNumberFormat="1" applyFont="1" applyFill="1" applyBorder="1" applyAlignment="1" applyProtection="1">
      <alignment horizontal="center" vertical="center" wrapText="1"/>
    </xf>
    <xf numFmtId="164" fontId="1" fillId="0" borderId="5" xfId="0" applyNumberFormat="1" applyFont="1" applyFill="1" applyBorder="1" applyAlignment="1" applyProtection="1">
      <alignment horizontal="center" vertical="center" wrapText="1"/>
    </xf>
    <xf numFmtId="165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2" xfId="0" applyNumberFormat="1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0" fontId="21" fillId="0" borderId="1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/>
    </xf>
    <xf numFmtId="164" fontId="3" fillId="0" borderId="5" xfId="0" applyNumberFormat="1" applyFont="1" applyFill="1" applyBorder="1" applyAlignment="1" applyProtection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 vertical="top" wrapText="1"/>
    </xf>
    <xf numFmtId="16" fontId="1" fillId="0" borderId="1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 applyProtection="1">
      <alignment horizontal="center" vertical="top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3" fillId="0" borderId="4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2" fontId="1" fillId="0" borderId="2" xfId="0" applyNumberFormat="1" applyFont="1" applyFill="1" applyBorder="1" applyAlignment="1" applyProtection="1">
      <alignment horizontal="center" vertical="top"/>
    </xf>
    <xf numFmtId="2" fontId="1" fillId="0" borderId="6" xfId="0" applyNumberFormat="1" applyFont="1" applyFill="1" applyBorder="1" applyAlignment="1" applyProtection="1">
      <alignment horizontal="center" vertical="top"/>
    </xf>
    <xf numFmtId="2" fontId="1" fillId="0" borderId="7" xfId="0" applyNumberFormat="1" applyFont="1" applyFill="1" applyBorder="1" applyAlignment="1" applyProtection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5" fontId="1" fillId="0" borderId="2" xfId="0" applyNumberFormat="1" applyFont="1" applyFill="1" applyBorder="1" applyAlignment="1" applyProtection="1">
      <alignment horizontal="center" vertical="top" wrapText="1"/>
    </xf>
    <xf numFmtId="165" fontId="1" fillId="0" borderId="6" xfId="0" applyNumberFormat="1" applyFont="1" applyFill="1" applyBorder="1" applyAlignment="1" applyProtection="1">
      <alignment horizontal="center" vertical="top" wrapText="1"/>
    </xf>
    <xf numFmtId="165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164" fontId="3" fillId="0" borderId="12" xfId="0" applyNumberFormat="1" applyFont="1" applyFill="1" applyBorder="1" applyAlignment="1" applyProtection="1">
      <alignment horizontal="center" vertical="center"/>
    </xf>
    <xf numFmtId="0" fontId="21" fillId="0" borderId="0" xfId="0" applyFont="1" applyFill="1" applyAlignment="1"/>
    <xf numFmtId="0" fontId="3" fillId="0" borderId="1" xfId="0" applyNumberFormat="1" applyFont="1" applyFill="1" applyBorder="1" applyAlignment="1" applyProtection="1">
      <alignment horizontal="center" vertical="top" wrapText="1"/>
    </xf>
    <xf numFmtId="165" fontId="3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2" xfId="0" applyNumberFormat="1" applyFont="1" applyFill="1" applyBorder="1" applyAlignment="1" applyProtection="1">
      <alignment horizontal="center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164" fontId="1" fillId="0" borderId="7" xfId="0" applyNumberFormat="1" applyFont="1" applyFill="1" applyBorder="1" applyAlignment="1" applyProtection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164" fontId="15" fillId="0" borderId="10" xfId="0" applyNumberFormat="1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0" fontId="3" fillId="0" borderId="7" xfId="0" applyNumberFormat="1" applyFont="1" applyFill="1" applyBorder="1" applyAlignment="1" applyProtection="1">
      <alignment horizontal="left" vertical="top" wrapText="1"/>
    </xf>
    <xf numFmtId="14" fontId="1" fillId="0" borderId="1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C435"/>
  <sheetViews>
    <sheetView tabSelected="1" view="pageBreakPreview" topLeftCell="A406" zoomScale="70" zoomScaleNormal="70" zoomScaleSheetLayoutView="70" zoomScalePageLayoutView="70" workbookViewId="0">
      <selection activeCell="F419" sqref="F419:J419"/>
    </sheetView>
  </sheetViews>
  <sheetFormatPr defaultColWidth="8.85546875" defaultRowHeight="75" customHeight="1" x14ac:dyDescent="0.3"/>
  <cols>
    <col min="1" max="1" width="14.140625" style="15" customWidth="1"/>
    <col min="2" max="2" width="43" style="4" customWidth="1"/>
    <col min="3" max="3" width="18" style="4" customWidth="1"/>
    <col min="4" max="4" width="37.5703125" style="4" customWidth="1"/>
    <col min="5" max="5" width="19.85546875" style="4" customWidth="1"/>
    <col min="6" max="10" width="15.85546875" style="4" customWidth="1"/>
    <col min="11" max="11" width="21" style="4" customWidth="1"/>
    <col min="12" max="12" width="20.140625" style="4" customWidth="1"/>
    <col min="13" max="13" width="23.140625" style="4" customWidth="1"/>
    <col min="14" max="14" width="19.42578125" style="4" customWidth="1"/>
    <col min="15" max="15" width="34" style="4" customWidth="1"/>
    <col min="16" max="16" width="32.85546875" style="4" customWidth="1"/>
    <col min="17" max="17" width="18.140625" style="4" customWidth="1"/>
    <col min="18" max="16384" width="8.85546875" style="4"/>
  </cols>
  <sheetData>
    <row r="1" spans="1:15" ht="33" hidden="1" customHeight="1" x14ac:dyDescent="0.3">
      <c r="A1" s="118"/>
      <c r="B1" s="118"/>
      <c r="C1" s="118"/>
      <c r="D1" s="3"/>
      <c r="E1" s="3"/>
      <c r="K1" s="112"/>
      <c r="L1" s="3"/>
      <c r="O1" s="111" t="s">
        <v>253</v>
      </c>
    </row>
    <row r="2" spans="1:15" ht="68.25" hidden="1" customHeight="1" x14ac:dyDescent="0.3">
      <c r="A2" s="118"/>
      <c r="B2" s="118"/>
      <c r="C2" s="118"/>
      <c r="D2" s="3"/>
      <c r="E2" s="3"/>
      <c r="K2" s="182" t="s">
        <v>344</v>
      </c>
      <c r="L2" s="213"/>
      <c r="N2" s="180" t="s">
        <v>342</v>
      </c>
      <c r="O2" s="180"/>
    </row>
    <row r="3" spans="1:15" ht="24.75" customHeight="1" x14ac:dyDescent="0.3">
      <c r="A3" s="3"/>
      <c r="B3" s="3"/>
      <c r="C3" s="3"/>
      <c r="D3" s="68"/>
      <c r="E3" s="3"/>
      <c r="F3" s="3"/>
      <c r="G3" s="3"/>
      <c r="H3" s="3"/>
      <c r="I3" s="3"/>
      <c r="J3" s="3"/>
      <c r="K3" s="3"/>
      <c r="L3" s="3"/>
      <c r="M3" s="3"/>
      <c r="N3" s="181" t="s">
        <v>253</v>
      </c>
      <c r="O3" s="181"/>
    </row>
    <row r="4" spans="1:15" ht="67.5" customHeight="1" x14ac:dyDescent="0.3">
      <c r="A4" s="69"/>
      <c r="B4" s="3"/>
      <c r="C4" s="3"/>
      <c r="D4" s="3"/>
      <c r="E4" s="3"/>
      <c r="F4" s="3"/>
      <c r="G4" s="182" t="s">
        <v>344</v>
      </c>
      <c r="H4" s="182"/>
      <c r="I4" s="3"/>
      <c r="J4" s="3"/>
      <c r="K4" s="3"/>
      <c r="L4" s="3"/>
      <c r="M4" s="3"/>
      <c r="N4" s="180" t="s">
        <v>342</v>
      </c>
      <c r="O4" s="181"/>
    </row>
    <row r="5" spans="1:15" ht="30.75" customHeight="1" x14ac:dyDescent="0.3">
      <c r="A5" s="214" t="s">
        <v>427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</row>
    <row r="6" spans="1:15" ht="21.75" customHeight="1" x14ac:dyDescent="0.3">
      <c r="A6" s="215" t="s">
        <v>51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</row>
    <row r="7" spans="1:15" ht="19.5" customHeight="1" x14ac:dyDescent="0.3">
      <c r="A7" s="215" t="s">
        <v>541</v>
      </c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</row>
    <row r="8" spans="1:15" ht="12" customHeight="1" x14ac:dyDescent="0.3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</row>
    <row r="9" spans="1:15" ht="29.25" customHeight="1" x14ac:dyDescent="0.3">
      <c r="A9" s="201" t="s">
        <v>0</v>
      </c>
      <c r="B9" s="164" t="s">
        <v>52</v>
      </c>
      <c r="C9" s="164" t="s">
        <v>1</v>
      </c>
      <c r="D9" s="164" t="s">
        <v>2</v>
      </c>
      <c r="E9" s="164" t="s">
        <v>3</v>
      </c>
      <c r="F9" s="191" t="s">
        <v>4</v>
      </c>
      <c r="G9" s="192"/>
      <c r="H9" s="192"/>
      <c r="I9" s="192"/>
      <c r="J9" s="192"/>
      <c r="K9" s="192"/>
      <c r="L9" s="192"/>
      <c r="M9" s="192"/>
      <c r="N9" s="193"/>
      <c r="O9" s="164" t="s">
        <v>5</v>
      </c>
    </row>
    <row r="10" spans="1:15" ht="26.25" customHeight="1" x14ac:dyDescent="0.3">
      <c r="A10" s="201"/>
      <c r="B10" s="164"/>
      <c r="C10" s="164"/>
      <c r="D10" s="164"/>
      <c r="E10" s="164"/>
      <c r="F10" s="195" t="s">
        <v>420</v>
      </c>
      <c r="G10" s="196"/>
      <c r="H10" s="196"/>
      <c r="I10" s="196"/>
      <c r="J10" s="197"/>
      <c r="K10" s="115" t="s">
        <v>84</v>
      </c>
      <c r="L10" s="115" t="s">
        <v>349</v>
      </c>
      <c r="M10" s="115" t="s">
        <v>421</v>
      </c>
      <c r="N10" s="103" t="s">
        <v>350</v>
      </c>
      <c r="O10" s="164"/>
    </row>
    <row r="11" spans="1:15" ht="17.25" customHeight="1" x14ac:dyDescent="0.3">
      <c r="A11" s="103">
        <v>1</v>
      </c>
      <c r="B11" s="103">
        <v>2</v>
      </c>
      <c r="C11" s="103">
        <v>3</v>
      </c>
      <c r="D11" s="103">
        <v>4</v>
      </c>
      <c r="E11" s="103">
        <v>5</v>
      </c>
      <c r="F11" s="195">
        <v>8</v>
      </c>
      <c r="G11" s="196"/>
      <c r="H11" s="196"/>
      <c r="I11" s="196"/>
      <c r="J11" s="197"/>
      <c r="K11" s="115">
        <v>6</v>
      </c>
      <c r="L11" s="115">
        <v>7</v>
      </c>
      <c r="M11" s="115">
        <v>8</v>
      </c>
      <c r="N11" s="103">
        <v>10</v>
      </c>
      <c r="O11" s="103">
        <v>11</v>
      </c>
    </row>
    <row r="12" spans="1:15" ht="19.5" customHeight="1" x14ac:dyDescent="0.3">
      <c r="A12" s="202" t="s">
        <v>542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</row>
    <row r="13" spans="1:15" ht="26.25" customHeight="1" x14ac:dyDescent="0.3">
      <c r="A13" s="162" t="s">
        <v>6</v>
      </c>
      <c r="B13" s="163" t="s">
        <v>7</v>
      </c>
      <c r="C13" s="162" t="s">
        <v>352</v>
      </c>
      <c r="D13" s="70" t="s">
        <v>8</v>
      </c>
      <c r="E13" s="99">
        <f>F13+K13+L13+M13+N13</f>
        <v>4371187.3432400003</v>
      </c>
      <c r="F13" s="151">
        <f>F14+F15+F16</f>
        <v>416088.74</v>
      </c>
      <c r="G13" s="152"/>
      <c r="H13" s="152"/>
      <c r="I13" s="152"/>
      <c r="J13" s="153"/>
      <c r="K13" s="99">
        <f>SUM(K14:K15)</f>
        <v>1536820.5132400002</v>
      </c>
      <c r="L13" s="98">
        <f>SUM(L14:L15)</f>
        <v>2156633.27</v>
      </c>
      <c r="M13" s="98">
        <f>SUM(M14:M15)</f>
        <v>260644.82</v>
      </c>
      <c r="N13" s="99">
        <f>SUM(N14:N15)</f>
        <v>1000</v>
      </c>
      <c r="O13" s="161"/>
    </row>
    <row r="14" spans="1:15" ht="32.25" customHeight="1" x14ac:dyDescent="0.3">
      <c r="A14" s="162"/>
      <c r="B14" s="163"/>
      <c r="C14" s="162"/>
      <c r="D14" s="102" t="s">
        <v>10</v>
      </c>
      <c r="E14" s="99">
        <f>F14+K14+L14+M14+N14</f>
        <v>2730278.24</v>
      </c>
      <c r="F14" s="151">
        <f>F18+F24+F31+F37</f>
        <v>290515.64</v>
      </c>
      <c r="G14" s="152"/>
      <c r="H14" s="152"/>
      <c r="I14" s="152"/>
      <c r="J14" s="153"/>
      <c r="K14" s="99">
        <f>K18+K24+K31+K37</f>
        <v>936233.93</v>
      </c>
      <c r="L14" s="99">
        <f t="shared" ref="L14:N15" si="0">L18+L24+L31</f>
        <v>1342029.5900000001</v>
      </c>
      <c r="M14" s="99">
        <f t="shared" si="0"/>
        <v>161499.07999999999</v>
      </c>
      <c r="N14" s="99">
        <f t="shared" si="0"/>
        <v>0</v>
      </c>
      <c r="O14" s="161"/>
    </row>
    <row r="15" spans="1:15" ht="35.25" customHeight="1" x14ac:dyDescent="0.3">
      <c r="A15" s="162"/>
      <c r="B15" s="163"/>
      <c r="C15" s="162"/>
      <c r="D15" s="102" t="s">
        <v>11</v>
      </c>
      <c r="E15" s="99">
        <f>F15+K15+L15+M15+N15</f>
        <v>1640909.1032399999</v>
      </c>
      <c r="F15" s="151">
        <f>F19+F25+F32+F43+F38</f>
        <v>125573.09999999999</v>
      </c>
      <c r="G15" s="152"/>
      <c r="H15" s="152"/>
      <c r="I15" s="152"/>
      <c r="J15" s="153"/>
      <c r="K15" s="99">
        <f>K19+K25+K32+K38+K43</f>
        <v>600586.58324000007</v>
      </c>
      <c r="L15" s="99">
        <f t="shared" si="0"/>
        <v>814603.67999999993</v>
      </c>
      <c r="M15" s="99">
        <f t="shared" si="0"/>
        <v>99145.74</v>
      </c>
      <c r="N15" s="99">
        <f t="shared" si="0"/>
        <v>1000</v>
      </c>
      <c r="O15" s="161"/>
    </row>
    <row r="16" spans="1:15" ht="23.25" customHeight="1" x14ac:dyDescent="0.3">
      <c r="A16" s="162"/>
      <c r="B16" s="163"/>
      <c r="C16" s="162"/>
      <c r="D16" s="102" t="s">
        <v>12</v>
      </c>
      <c r="E16" s="99">
        <f t="shared" ref="E16" si="1">F16+K16+L16+M16</f>
        <v>0</v>
      </c>
      <c r="F16" s="151">
        <f t="shared" ref="F16" si="2">F26</f>
        <v>0</v>
      </c>
      <c r="G16" s="152"/>
      <c r="H16" s="152"/>
      <c r="I16" s="152"/>
      <c r="J16" s="153"/>
      <c r="K16" s="99">
        <f>K26</f>
        <v>0</v>
      </c>
      <c r="L16" s="98">
        <f>L26</f>
        <v>0</v>
      </c>
      <c r="M16" s="98">
        <f t="shared" ref="M16:N16" si="3">M26</f>
        <v>0</v>
      </c>
      <c r="N16" s="99">
        <f t="shared" si="3"/>
        <v>0</v>
      </c>
      <c r="O16" s="161"/>
    </row>
    <row r="17" spans="1:15" ht="27" customHeight="1" x14ac:dyDescent="0.3">
      <c r="A17" s="162" t="s">
        <v>13</v>
      </c>
      <c r="B17" s="163" t="s">
        <v>62</v>
      </c>
      <c r="C17" s="162" t="s">
        <v>352</v>
      </c>
      <c r="D17" s="102" t="s">
        <v>8</v>
      </c>
      <c r="E17" s="99">
        <f>F17+K17+L17+M17+N17</f>
        <v>3567537.97</v>
      </c>
      <c r="F17" s="151">
        <f>'Строительство и реконструкция'!L74</f>
        <v>219046.80000000002</v>
      </c>
      <c r="G17" s="152"/>
      <c r="H17" s="152"/>
      <c r="I17" s="152"/>
      <c r="J17" s="153"/>
      <c r="K17" s="99">
        <f>'Строительство и реконструкция'!M74</f>
        <v>933213.08000000007</v>
      </c>
      <c r="L17" s="99">
        <f>'Строительство и реконструкция'!N74</f>
        <v>2155633.27</v>
      </c>
      <c r="M17" s="99">
        <f>'Строительство и реконструкция'!O74</f>
        <v>259644.82</v>
      </c>
      <c r="N17" s="99">
        <f>'Строительство и реконструкция'!P74</f>
        <v>0</v>
      </c>
      <c r="O17" s="161" t="s">
        <v>539</v>
      </c>
    </row>
    <row r="18" spans="1:15" ht="32.25" customHeight="1" x14ac:dyDescent="0.3">
      <c r="A18" s="162"/>
      <c r="B18" s="163"/>
      <c r="C18" s="162"/>
      <c r="D18" s="102" t="s">
        <v>10</v>
      </c>
      <c r="E18" s="99">
        <f t="shared" ref="E18:E19" si="4">F18+K18+L18+M18+N18</f>
        <v>2232308.91</v>
      </c>
      <c r="F18" s="151">
        <f>'Строительство и реконструкция'!L75</f>
        <v>141311.43</v>
      </c>
      <c r="G18" s="152"/>
      <c r="H18" s="152"/>
      <c r="I18" s="152"/>
      <c r="J18" s="153"/>
      <c r="K18" s="99">
        <f>'Строительство и реконструкция'!M75</f>
        <v>587468.81000000006</v>
      </c>
      <c r="L18" s="99">
        <f>'Строительство и реконструкция'!N75</f>
        <v>1342029.5900000001</v>
      </c>
      <c r="M18" s="99">
        <f>'Строительство и реконструкция'!O75</f>
        <v>161499.07999999999</v>
      </c>
      <c r="N18" s="99">
        <f>'Строительство и реконструкция'!P75</f>
        <v>0</v>
      </c>
      <c r="O18" s="161"/>
    </row>
    <row r="19" spans="1:15" ht="33.75" customHeight="1" x14ac:dyDescent="0.3">
      <c r="A19" s="162"/>
      <c r="B19" s="163"/>
      <c r="C19" s="162"/>
      <c r="D19" s="102" t="s">
        <v>11</v>
      </c>
      <c r="E19" s="99">
        <f t="shared" si="4"/>
        <v>1335229.0599999998</v>
      </c>
      <c r="F19" s="151">
        <f>'Строительство и реконструкция'!L76</f>
        <v>77735.37</v>
      </c>
      <c r="G19" s="152"/>
      <c r="H19" s="152"/>
      <c r="I19" s="152"/>
      <c r="J19" s="153"/>
      <c r="K19" s="99">
        <f>'Строительство и реконструкция'!M76</f>
        <v>345744.26999999996</v>
      </c>
      <c r="L19" s="99">
        <f>'Строительство и реконструкция'!N76</f>
        <v>813603.67999999993</v>
      </c>
      <c r="M19" s="99">
        <f>'Строительство и реконструкция'!O76</f>
        <v>98145.74</v>
      </c>
      <c r="N19" s="99">
        <f>'Строительство и реконструкция'!P76</f>
        <v>0</v>
      </c>
      <c r="O19" s="161"/>
    </row>
    <row r="20" spans="1:15" ht="23.25" customHeight="1" x14ac:dyDescent="0.3">
      <c r="A20" s="162"/>
      <c r="B20" s="163" t="s">
        <v>185</v>
      </c>
      <c r="C20" s="164" t="s">
        <v>80</v>
      </c>
      <c r="D20" s="164" t="s">
        <v>80</v>
      </c>
      <c r="E20" s="160" t="s">
        <v>81</v>
      </c>
      <c r="F20" s="165" t="s">
        <v>348</v>
      </c>
      <c r="G20" s="151" t="s">
        <v>207</v>
      </c>
      <c r="H20" s="152"/>
      <c r="I20" s="152"/>
      <c r="J20" s="153"/>
      <c r="K20" s="160" t="s">
        <v>84</v>
      </c>
      <c r="L20" s="166" t="s">
        <v>349</v>
      </c>
      <c r="M20" s="165" t="s">
        <v>351</v>
      </c>
      <c r="N20" s="172" t="s">
        <v>350</v>
      </c>
      <c r="O20" s="161"/>
    </row>
    <row r="21" spans="1:15" ht="23.25" customHeight="1" x14ac:dyDescent="0.3">
      <c r="A21" s="162"/>
      <c r="B21" s="163"/>
      <c r="C21" s="164"/>
      <c r="D21" s="164"/>
      <c r="E21" s="160"/>
      <c r="F21" s="160"/>
      <c r="G21" s="99" t="s">
        <v>202</v>
      </c>
      <c r="H21" s="99" t="s">
        <v>203</v>
      </c>
      <c r="I21" s="99" t="s">
        <v>204</v>
      </c>
      <c r="J21" s="99" t="s">
        <v>205</v>
      </c>
      <c r="K21" s="160"/>
      <c r="L21" s="167"/>
      <c r="M21" s="160"/>
      <c r="N21" s="167"/>
      <c r="O21" s="161"/>
    </row>
    <row r="22" spans="1:15" ht="24" customHeight="1" x14ac:dyDescent="0.3">
      <c r="A22" s="162"/>
      <c r="B22" s="163"/>
      <c r="C22" s="164"/>
      <c r="D22" s="164"/>
      <c r="E22" s="71">
        <f>F22+K22+L22+M22+N22</f>
        <v>20</v>
      </c>
      <c r="F22" s="71">
        <f>J22</f>
        <v>1</v>
      </c>
      <c r="G22" s="71">
        <v>0</v>
      </c>
      <c r="H22" s="71">
        <v>1</v>
      </c>
      <c r="I22" s="71">
        <v>1</v>
      </c>
      <c r="J22" s="71">
        <v>1</v>
      </c>
      <c r="K22" s="71">
        <v>2</v>
      </c>
      <c r="L22" s="133">
        <v>16</v>
      </c>
      <c r="M22" s="133">
        <v>1</v>
      </c>
      <c r="N22" s="71">
        <v>0</v>
      </c>
      <c r="O22" s="161"/>
    </row>
    <row r="23" spans="1:15" ht="27" customHeight="1" x14ac:dyDescent="0.3">
      <c r="A23" s="184" t="s">
        <v>16</v>
      </c>
      <c r="B23" s="163" t="s">
        <v>63</v>
      </c>
      <c r="C23" s="162" t="s">
        <v>352</v>
      </c>
      <c r="D23" s="102" t="s">
        <v>8</v>
      </c>
      <c r="E23" s="99">
        <f>F23+K23+L23+M23+N23</f>
        <v>738757.57000000007</v>
      </c>
      <c r="F23" s="151">
        <f>F24+F25+F26</f>
        <v>178041.94</v>
      </c>
      <c r="G23" s="152"/>
      <c r="H23" s="152"/>
      <c r="I23" s="152"/>
      <c r="J23" s="153"/>
      <c r="K23" s="99">
        <f>'Строительство и реконструкция'!M96</f>
        <v>560715.63</v>
      </c>
      <c r="L23" s="99">
        <f>'Строительство и реконструкция'!N96</f>
        <v>0</v>
      </c>
      <c r="M23" s="99">
        <f>'Строительство и реконструкция'!O96</f>
        <v>0</v>
      </c>
      <c r="N23" s="99">
        <f>'Строительство и реконструкция'!P96</f>
        <v>0</v>
      </c>
      <c r="O23" s="161" t="s">
        <v>414</v>
      </c>
    </row>
    <row r="24" spans="1:15" ht="34.5" customHeight="1" x14ac:dyDescent="0.3">
      <c r="A24" s="184"/>
      <c r="B24" s="163"/>
      <c r="C24" s="162"/>
      <c r="D24" s="102" t="s">
        <v>10</v>
      </c>
      <c r="E24" s="99">
        <f>F24+K24+L24+M24+N24</f>
        <v>497969.32999999996</v>
      </c>
      <c r="F24" s="151">
        <f>'Строительство и реконструкция'!L97</f>
        <v>149204.21</v>
      </c>
      <c r="G24" s="152"/>
      <c r="H24" s="152"/>
      <c r="I24" s="152"/>
      <c r="J24" s="153"/>
      <c r="K24" s="99">
        <f>'Строительство и реконструкция'!M97</f>
        <v>348765.12</v>
      </c>
      <c r="L24" s="99">
        <f>'Строительство и реконструкция'!N97</f>
        <v>0</v>
      </c>
      <c r="M24" s="99">
        <f>'Строительство и реконструкция'!O97</f>
        <v>0</v>
      </c>
      <c r="N24" s="99">
        <f>'Строительство и реконструкция'!P97</f>
        <v>0</v>
      </c>
      <c r="O24" s="161"/>
    </row>
    <row r="25" spans="1:15" ht="34.5" customHeight="1" x14ac:dyDescent="0.3">
      <c r="A25" s="184"/>
      <c r="B25" s="163"/>
      <c r="C25" s="162"/>
      <c r="D25" s="102" t="s">
        <v>11</v>
      </c>
      <c r="E25" s="99">
        <f>F25+K25+L25+M25+N25</f>
        <v>240788.24000000002</v>
      </c>
      <c r="F25" s="151">
        <f>'Строительство и реконструкция'!L98</f>
        <v>28837.73</v>
      </c>
      <c r="G25" s="152"/>
      <c r="H25" s="152"/>
      <c r="I25" s="152"/>
      <c r="J25" s="153"/>
      <c r="K25" s="99">
        <f>'Строительство и реконструкция'!M98</f>
        <v>211950.51</v>
      </c>
      <c r="L25" s="99">
        <f>'Строительство и реконструкция'!N98</f>
        <v>0</v>
      </c>
      <c r="M25" s="99">
        <f>'Строительство и реконструкция'!O98</f>
        <v>0</v>
      </c>
      <c r="N25" s="99">
        <f>'Строительство и реконструкция'!P98</f>
        <v>0</v>
      </c>
      <c r="O25" s="161"/>
    </row>
    <row r="26" spans="1:15" ht="21.75" customHeight="1" x14ac:dyDescent="0.3">
      <c r="A26" s="184"/>
      <c r="B26" s="163"/>
      <c r="C26" s="162"/>
      <c r="D26" s="102" t="s">
        <v>15</v>
      </c>
      <c r="E26" s="99">
        <f>F26+K26+L26+M26+N26</f>
        <v>0</v>
      </c>
      <c r="F26" s="151">
        <v>0</v>
      </c>
      <c r="G26" s="152"/>
      <c r="H26" s="152"/>
      <c r="I26" s="152"/>
      <c r="J26" s="153"/>
      <c r="K26" s="99">
        <v>0</v>
      </c>
      <c r="L26" s="99">
        <v>0</v>
      </c>
      <c r="M26" s="98">
        <v>0</v>
      </c>
      <c r="N26" s="99">
        <v>0</v>
      </c>
      <c r="O26" s="161"/>
    </row>
    <row r="27" spans="1:15" ht="22.5" customHeight="1" x14ac:dyDescent="0.3">
      <c r="A27" s="184"/>
      <c r="B27" s="163" t="s">
        <v>186</v>
      </c>
      <c r="C27" s="164" t="s">
        <v>80</v>
      </c>
      <c r="D27" s="164" t="s">
        <v>80</v>
      </c>
      <c r="E27" s="160" t="s">
        <v>81</v>
      </c>
      <c r="F27" s="165" t="s">
        <v>348</v>
      </c>
      <c r="G27" s="151" t="s">
        <v>207</v>
      </c>
      <c r="H27" s="152"/>
      <c r="I27" s="152"/>
      <c r="J27" s="153"/>
      <c r="K27" s="160" t="s">
        <v>84</v>
      </c>
      <c r="L27" s="166" t="s">
        <v>349</v>
      </c>
      <c r="M27" s="165" t="s">
        <v>351</v>
      </c>
      <c r="N27" s="172" t="s">
        <v>350</v>
      </c>
      <c r="O27" s="161"/>
    </row>
    <row r="28" spans="1:15" ht="24" customHeight="1" x14ac:dyDescent="0.3">
      <c r="A28" s="184"/>
      <c r="B28" s="163"/>
      <c r="C28" s="164"/>
      <c r="D28" s="164"/>
      <c r="E28" s="160"/>
      <c r="F28" s="160"/>
      <c r="G28" s="99" t="s">
        <v>202</v>
      </c>
      <c r="H28" s="99" t="s">
        <v>203</v>
      </c>
      <c r="I28" s="99" t="s">
        <v>204</v>
      </c>
      <c r="J28" s="99" t="s">
        <v>205</v>
      </c>
      <c r="K28" s="160"/>
      <c r="L28" s="167"/>
      <c r="M28" s="160"/>
      <c r="N28" s="167"/>
      <c r="O28" s="161"/>
    </row>
    <row r="29" spans="1:15" ht="24.75" customHeight="1" x14ac:dyDescent="0.3">
      <c r="A29" s="184"/>
      <c r="B29" s="163"/>
      <c r="C29" s="164"/>
      <c r="D29" s="164"/>
      <c r="E29" s="71">
        <f>F29+K29+L29+M29+N29</f>
        <v>6</v>
      </c>
      <c r="F29" s="71">
        <f>G29+H29+J29</f>
        <v>1</v>
      </c>
      <c r="G29" s="71">
        <v>0</v>
      </c>
      <c r="H29" s="71">
        <v>0</v>
      </c>
      <c r="I29" s="71">
        <v>0</v>
      </c>
      <c r="J29" s="71">
        <v>1</v>
      </c>
      <c r="K29" s="133">
        <v>5</v>
      </c>
      <c r="L29" s="71">
        <v>0</v>
      </c>
      <c r="M29" s="71">
        <v>0</v>
      </c>
      <c r="N29" s="71">
        <v>0</v>
      </c>
      <c r="O29" s="161"/>
    </row>
    <row r="30" spans="1:15" ht="24.75" customHeight="1" x14ac:dyDescent="0.3">
      <c r="A30" s="184" t="s">
        <v>21</v>
      </c>
      <c r="B30" s="163" t="s">
        <v>85</v>
      </c>
      <c r="C30" s="162" t="s">
        <v>352</v>
      </c>
      <c r="D30" s="102" t="s">
        <v>14</v>
      </c>
      <c r="E30" s="99">
        <f>F30+K30+L30+M30+N30</f>
        <v>5000</v>
      </c>
      <c r="F30" s="160">
        <f>F31+F32</f>
        <v>1000</v>
      </c>
      <c r="G30" s="160"/>
      <c r="H30" s="160"/>
      <c r="I30" s="160"/>
      <c r="J30" s="160"/>
      <c r="K30" s="99">
        <f>K31+K32</f>
        <v>1000</v>
      </c>
      <c r="L30" s="99">
        <f>L31+L32</f>
        <v>1000</v>
      </c>
      <c r="M30" s="99">
        <f>M31+M32</f>
        <v>1000</v>
      </c>
      <c r="N30" s="99">
        <f>N31+N32</f>
        <v>1000</v>
      </c>
      <c r="O30" s="161" t="s">
        <v>540</v>
      </c>
    </row>
    <row r="31" spans="1:15" ht="31.5" customHeight="1" x14ac:dyDescent="0.3">
      <c r="A31" s="184"/>
      <c r="B31" s="163"/>
      <c r="C31" s="162"/>
      <c r="D31" s="102" t="s">
        <v>10</v>
      </c>
      <c r="E31" s="99">
        <f>F31+K31+L31+M31+N31</f>
        <v>0</v>
      </c>
      <c r="F31" s="160">
        <v>0</v>
      </c>
      <c r="G31" s="160"/>
      <c r="H31" s="160"/>
      <c r="I31" s="160"/>
      <c r="J31" s="160"/>
      <c r="K31" s="99">
        <v>0</v>
      </c>
      <c r="L31" s="99">
        <v>0</v>
      </c>
      <c r="M31" s="99">
        <v>0</v>
      </c>
      <c r="N31" s="99">
        <v>0</v>
      </c>
      <c r="O31" s="161"/>
    </row>
    <row r="32" spans="1:15" ht="32.25" customHeight="1" x14ac:dyDescent="0.3">
      <c r="A32" s="184"/>
      <c r="B32" s="163"/>
      <c r="C32" s="162"/>
      <c r="D32" s="102" t="s">
        <v>11</v>
      </c>
      <c r="E32" s="99">
        <f>F32+K32+L32+M32+N32</f>
        <v>5000</v>
      </c>
      <c r="F32" s="160">
        <v>1000</v>
      </c>
      <c r="G32" s="160"/>
      <c r="H32" s="160"/>
      <c r="I32" s="160"/>
      <c r="J32" s="160"/>
      <c r="K32" s="99">
        <v>1000</v>
      </c>
      <c r="L32" s="99">
        <v>1000</v>
      </c>
      <c r="M32" s="99">
        <v>1000</v>
      </c>
      <c r="N32" s="99">
        <v>1000</v>
      </c>
      <c r="O32" s="161"/>
    </row>
    <row r="33" spans="1:15" ht="21.75" customHeight="1" x14ac:dyDescent="0.3">
      <c r="A33" s="184"/>
      <c r="B33" s="163" t="s">
        <v>176</v>
      </c>
      <c r="C33" s="164" t="s">
        <v>80</v>
      </c>
      <c r="D33" s="164" t="s">
        <v>80</v>
      </c>
      <c r="E33" s="160" t="s">
        <v>81</v>
      </c>
      <c r="F33" s="165" t="s">
        <v>348</v>
      </c>
      <c r="G33" s="160" t="s">
        <v>207</v>
      </c>
      <c r="H33" s="160"/>
      <c r="I33" s="160"/>
      <c r="J33" s="160"/>
      <c r="K33" s="160" t="s">
        <v>84</v>
      </c>
      <c r="L33" s="165" t="s">
        <v>349</v>
      </c>
      <c r="M33" s="165" t="s">
        <v>351</v>
      </c>
      <c r="N33" s="160" t="s">
        <v>350</v>
      </c>
      <c r="O33" s="161"/>
    </row>
    <row r="34" spans="1:15" ht="21.75" customHeight="1" x14ac:dyDescent="0.3">
      <c r="A34" s="184"/>
      <c r="B34" s="163"/>
      <c r="C34" s="164"/>
      <c r="D34" s="164"/>
      <c r="E34" s="160"/>
      <c r="F34" s="160"/>
      <c r="G34" s="99" t="s">
        <v>202</v>
      </c>
      <c r="H34" s="99" t="s">
        <v>203</v>
      </c>
      <c r="I34" s="99" t="s">
        <v>204</v>
      </c>
      <c r="J34" s="99" t="s">
        <v>205</v>
      </c>
      <c r="K34" s="160"/>
      <c r="L34" s="160"/>
      <c r="M34" s="160"/>
      <c r="N34" s="160"/>
      <c r="O34" s="161"/>
    </row>
    <row r="35" spans="1:15" ht="25.5" customHeight="1" x14ac:dyDescent="0.3">
      <c r="A35" s="184"/>
      <c r="B35" s="163"/>
      <c r="C35" s="164"/>
      <c r="D35" s="164"/>
      <c r="E35" s="71">
        <f>F35+K35+L35+M35+N35</f>
        <v>100</v>
      </c>
      <c r="F35" s="71">
        <v>20</v>
      </c>
      <c r="G35" s="71">
        <v>0</v>
      </c>
      <c r="H35" s="71">
        <v>0</v>
      </c>
      <c r="I35" s="71">
        <v>0</v>
      </c>
      <c r="J35" s="71">
        <v>20</v>
      </c>
      <c r="K35" s="71">
        <v>20</v>
      </c>
      <c r="L35" s="71">
        <v>20</v>
      </c>
      <c r="M35" s="71">
        <v>20</v>
      </c>
      <c r="N35" s="71">
        <v>20</v>
      </c>
      <c r="O35" s="161"/>
    </row>
    <row r="36" spans="1:15" ht="28.9" customHeight="1" x14ac:dyDescent="0.3">
      <c r="A36" s="142" t="s">
        <v>19</v>
      </c>
      <c r="B36" s="163" t="s">
        <v>525</v>
      </c>
      <c r="C36" s="162" t="s">
        <v>352</v>
      </c>
      <c r="D36" s="102" t="s">
        <v>14</v>
      </c>
      <c r="E36" s="99">
        <f>F36+K36+L36+M36+N36</f>
        <v>0</v>
      </c>
      <c r="F36" s="160">
        <f>F37+F38</f>
        <v>0</v>
      </c>
      <c r="G36" s="160"/>
      <c r="H36" s="160"/>
      <c r="I36" s="160"/>
      <c r="J36" s="160"/>
      <c r="K36" s="99">
        <f>K37+K38</f>
        <v>0</v>
      </c>
      <c r="L36" s="99">
        <f>L37+L38</f>
        <v>0</v>
      </c>
      <c r="M36" s="99">
        <f>M37+M38</f>
        <v>0</v>
      </c>
      <c r="N36" s="99">
        <f>N37+N38</f>
        <v>0</v>
      </c>
      <c r="O36" s="148" t="s">
        <v>17</v>
      </c>
    </row>
    <row r="37" spans="1:15" ht="36.6" customHeight="1" x14ac:dyDescent="0.3">
      <c r="A37" s="143"/>
      <c r="B37" s="163"/>
      <c r="C37" s="162"/>
      <c r="D37" s="102" t="s">
        <v>10</v>
      </c>
      <c r="E37" s="99">
        <f>F37+K37+L37+M37+N37</f>
        <v>0</v>
      </c>
      <c r="F37" s="160">
        <v>0</v>
      </c>
      <c r="G37" s="160"/>
      <c r="H37" s="160"/>
      <c r="I37" s="160"/>
      <c r="J37" s="160"/>
      <c r="K37" s="99">
        <v>0</v>
      </c>
      <c r="L37" s="99">
        <v>0</v>
      </c>
      <c r="M37" s="99">
        <v>0</v>
      </c>
      <c r="N37" s="99">
        <v>0</v>
      </c>
      <c r="O37" s="149"/>
    </row>
    <row r="38" spans="1:15" ht="39" customHeight="1" x14ac:dyDescent="0.3">
      <c r="A38" s="143"/>
      <c r="B38" s="163"/>
      <c r="C38" s="162"/>
      <c r="D38" s="102" t="s">
        <v>11</v>
      </c>
      <c r="E38" s="99">
        <f>F38+K38+L38+M38+N38</f>
        <v>0</v>
      </c>
      <c r="F38" s="160">
        <v>0</v>
      </c>
      <c r="G38" s="160"/>
      <c r="H38" s="160"/>
      <c r="I38" s="160"/>
      <c r="J38" s="160"/>
      <c r="K38" s="99">
        <v>0</v>
      </c>
      <c r="L38" s="99">
        <v>0</v>
      </c>
      <c r="M38" s="99">
        <v>0</v>
      </c>
      <c r="N38" s="99">
        <v>0</v>
      </c>
      <c r="O38" s="149"/>
    </row>
    <row r="39" spans="1:15" ht="21.75" customHeight="1" x14ac:dyDescent="0.3">
      <c r="A39" s="143"/>
      <c r="B39" s="163" t="s">
        <v>526</v>
      </c>
      <c r="C39" s="164" t="s">
        <v>80</v>
      </c>
      <c r="D39" s="164" t="s">
        <v>80</v>
      </c>
      <c r="E39" s="160" t="s">
        <v>81</v>
      </c>
      <c r="F39" s="165" t="s">
        <v>348</v>
      </c>
      <c r="G39" s="160" t="s">
        <v>207</v>
      </c>
      <c r="H39" s="160"/>
      <c r="I39" s="160"/>
      <c r="J39" s="160"/>
      <c r="K39" s="160" t="s">
        <v>84</v>
      </c>
      <c r="L39" s="165" t="s">
        <v>349</v>
      </c>
      <c r="M39" s="165" t="s">
        <v>351</v>
      </c>
      <c r="N39" s="160" t="s">
        <v>350</v>
      </c>
      <c r="O39" s="149"/>
    </row>
    <row r="40" spans="1:15" ht="21.75" customHeight="1" x14ac:dyDescent="0.3">
      <c r="A40" s="143"/>
      <c r="B40" s="163"/>
      <c r="C40" s="164"/>
      <c r="D40" s="164"/>
      <c r="E40" s="160"/>
      <c r="F40" s="160"/>
      <c r="G40" s="99" t="s">
        <v>202</v>
      </c>
      <c r="H40" s="99" t="s">
        <v>203</v>
      </c>
      <c r="I40" s="99" t="s">
        <v>204</v>
      </c>
      <c r="J40" s="99" t="s">
        <v>205</v>
      </c>
      <c r="K40" s="160"/>
      <c r="L40" s="160"/>
      <c r="M40" s="160"/>
      <c r="N40" s="160"/>
      <c r="O40" s="149"/>
    </row>
    <row r="41" spans="1:15" ht="24.75" customHeight="1" x14ac:dyDescent="0.3">
      <c r="A41" s="144"/>
      <c r="B41" s="163"/>
      <c r="C41" s="164"/>
      <c r="D41" s="164"/>
      <c r="E41" s="71">
        <f>F41+K41+L41+M41+N41</f>
        <v>0</v>
      </c>
      <c r="F41" s="71">
        <v>0</v>
      </c>
      <c r="G41" s="71">
        <v>0</v>
      </c>
      <c r="H41" s="71">
        <v>0</v>
      </c>
      <c r="I41" s="71">
        <v>0</v>
      </c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150"/>
    </row>
    <row r="42" spans="1:15" ht="34.5" customHeight="1" x14ac:dyDescent="0.3">
      <c r="A42" s="142" t="s">
        <v>28</v>
      </c>
      <c r="B42" s="163" t="s">
        <v>575</v>
      </c>
      <c r="C42" s="162" t="s">
        <v>352</v>
      </c>
      <c r="D42" s="102" t="s">
        <v>14</v>
      </c>
      <c r="E42" s="99">
        <f>'Строительство и реконструкция'!K103</f>
        <v>59891.803240000001</v>
      </c>
      <c r="F42" s="160">
        <f>'Строительство и реконструкция'!L103</f>
        <v>18000</v>
      </c>
      <c r="G42" s="160"/>
      <c r="H42" s="160"/>
      <c r="I42" s="160"/>
      <c r="J42" s="160"/>
      <c r="K42" s="99">
        <f>'Строительство и реконструкция'!M103</f>
        <v>41891.803240000001</v>
      </c>
      <c r="L42" s="99">
        <f>'Строительство и реконструкция'!N103</f>
        <v>0</v>
      </c>
      <c r="M42" s="99">
        <f>'Строительство и реконструкция'!O103</f>
        <v>0</v>
      </c>
      <c r="N42" s="99">
        <f>'Строительство и реконструкция'!P103</f>
        <v>0</v>
      </c>
      <c r="O42" s="148" t="s">
        <v>414</v>
      </c>
    </row>
    <row r="43" spans="1:15" ht="51" customHeight="1" x14ac:dyDescent="0.3">
      <c r="A43" s="143"/>
      <c r="B43" s="163"/>
      <c r="C43" s="162"/>
      <c r="D43" s="102" t="s">
        <v>11</v>
      </c>
      <c r="E43" s="99">
        <f>'Строительство и реконструкция'!K104</f>
        <v>59891.803240000001</v>
      </c>
      <c r="F43" s="160">
        <f>'Строительство и реконструкция'!L104</f>
        <v>18000</v>
      </c>
      <c r="G43" s="160"/>
      <c r="H43" s="160"/>
      <c r="I43" s="160"/>
      <c r="J43" s="160"/>
      <c r="K43" s="99">
        <f>'Строительство и реконструкция'!M104</f>
        <v>41891.803240000001</v>
      </c>
      <c r="L43" s="99">
        <f>'Строительство и реконструкция'!N104</f>
        <v>0</v>
      </c>
      <c r="M43" s="99">
        <f>'Строительство и реконструкция'!O104</f>
        <v>0</v>
      </c>
      <c r="N43" s="99">
        <f>'Строительство и реконструкция'!P104</f>
        <v>0</v>
      </c>
      <c r="O43" s="149"/>
    </row>
    <row r="44" spans="1:15" ht="21.75" customHeight="1" x14ac:dyDescent="0.3">
      <c r="A44" s="143"/>
      <c r="B44" s="163" t="s">
        <v>577</v>
      </c>
      <c r="C44" s="164" t="s">
        <v>80</v>
      </c>
      <c r="D44" s="164" t="s">
        <v>80</v>
      </c>
      <c r="E44" s="160" t="s">
        <v>81</v>
      </c>
      <c r="F44" s="165" t="s">
        <v>348</v>
      </c>
      <c r="G44" s="160" t="s">
        <v>207</v>
      </c>
      <c r="H44" s="160"/>
      <c r="I44" s="160"/>
      <c r="J44" s="160"/>
      <c r="K44" s="160" t="s">
        <v>84</v>
      </c>
      <c r="L44" s="165" t="s">
        <v>349</v>
      </c>
      <c r="M44" s="165" t="s">
        <v>351</v>
      </c>
      <c r="N44" s="160" t="s">
        <v>350</v>
      </c>
      <c r="O44" s="149"/>
    </row>
    <row r="45" spans="1:15" ht="21.75" customHeight="1" x14ac:dyDescent="0.3">
      <c r="A45" s="143"/>
      <c r="B45" s="163"/>
      <c r="C45" s="164"/>
      <c r="D45" s="164"/>
      <c r="E45" s="160"/>
      <c r="F45" s="160"/>
      <c r="G45" s="99" t="s">
        <v>202</v>
      </c>
      <c r="H45" s="99" t="s">
        <v>203</v>
      </c>
      <c r="I45" s="99" t="s">
        <v>204</v>
      </c>
      <c r="J45" s="99" t="s">
        <v>205</v>
      </c>
      <c r="K45" s="160"/>
      <c r="L45" s="160"/>
      <c r="M45" s="160"/>
      <c r="N45" s="160"/>
      <c r="O45" s="149"/>
    </row>
    <row r="46" spans="1:15" ht="24.75" customHeight="1" x14ac:dyDescent="0.3">
      <c r="A46" s="144"/>
      <c r="B46" s="163"/>
      <c r="C46" s="164"/>
      <c r="D46" s="164"/>
      <c r="E46" s="71">
        <f>F46+K46+L46+M46+N46</f>
        <v>1</v>
      </c>
      <c r="F46" s="71">
        <v>0</v>
      </c>
      <c r="G46" s="71">
        <v>0</v>
      </c>
      <c r="H46" s="71">
        <v>0</v>
      </c>
      <c r="I46" s="71">
        <v>0</v>
      </c>
      <c r="J46" s="71">
        <v>0</v>
      </c>
      <c r="K46" s="71">
        <v>1</v>
      </c>
      <c r="L46" s="71">
        <v>0</v>
      </c>
      <c r="M46" s="71">
        <v>0</v>
      </c>
      <c r="N46" s="71">
        <v>0</v>
      </c>
      <c r="O46" s="150"/>
    </row>
    <row r="47" spans="1:15" ht="25.5" customHeight="1" x14ac:dyDescent="0.3">
      <c r="A47" s="185"/>
      <c r="B47" s="177" t="s">
        <v>544</v>
      </c>
      <c r="C47" s="183"/>
      <c r="D47" s="128" t="s">
        <v>192</v>
      </c>
      <c r="E47" s="110">
        <f>F47+K47+L47+M47+N47</f>
        <v>4371187.3432400003</v>
      </c>
      <c r="F47" s="186">
        <f>SUM(F48:F50)</f>
        <v>416088.74</v>
      </c>
      <c r="G47" s="187"/>
      <c r="H47" s="187"/>
      <c r="I47" s="187"/>
      <c r="J47" s="188"/>
      <c r="K47" s="110">
        <f>SUM(K48:K50)</f>
        <v>1536820.5132400002</v>
      </c>
      <c r="L47" s="114">
        <f>SUM(L48:L50)</f>
        <v>2156633.27</v>
      </c>
      <c r="M47" s="114">
        <f>SUM(M48:M50)</f>
        <v>260644.82</v>
      </c>
      <c r="N47" s="110">
        <f>SUM(N48:N50)</f>
        <v>1000</v>
      </c>
      <c r="O47" s="162"/>
    </row>
    <row r="48" spans="1:15" ht="33.75" customHeight="1" x14ac:dyDescent="0.3">
      <c r="A48" s="185"/>
      <c r="B48" s="177"/>
      <c r="C48" s="183"/>
      <c r="D48" s="128" t="s">
        <v>10</v>
      </c>
      <c r="E48" s="110">
        <f>F48+K48+L48+M48+N48</f>
        <v>2730278.24</v>
      </c>
      <c r="F48" s="186">
        <f>F14</f>
        <v>290515.64</v>
      </c>
      <c r="G48" s="187"/>
      <c r="H48" s="187"/>
      <c r="I48" s="187"/>
      <c r="J48" s="188"/>
      <c r="K48" s="110">
        <f t="shared" ref="K48:N49" si="5">K14</f>
        <v>936233.93</v>
      </c>
      <c r="L48" s="114">
        <f t="shared" si="5"/>
        <v>1342029.5900000001</v>
      </c>
      <c r="M48" s="114">
        <f t="shared" si="5"/>
        <v>161499.07999999999</v>
      </c>
      <c r="N48" s="110">
        <f t="shared" si="5"/>
        <v>0</v>
      </c>
      <c r="O48" s="162"/>
    </row>
    <row r="49" spans="1:15" ht="36" customHeight="1" x14ac:dyDescent="0.3">
      <c r="A49" s="185"/>
      <c r="B49" s="177"/>
      <c r="C49" s="183"/>
      <c r="D49" s="128" t="s">
        <v>18</v>
      </c>
      <c r="E49" s="110">
        <f>F49+K49+L49+M49+N49</f>
        <v>1640909.1032399999</v>
      </c>
      <c r="F49" s="186">
        <f>F15</f>
        <v>125573.09999999999</v>
      </c>
      <c r="G49" s="187"/>
      <c r="H49" s="187"/>
      <c r="I49" s="187"/>
      <c r="J49" s="188"/>
      <c r="K49" s="110">
        <f t="shared" si="5"/>
        <v>600586.58324000007</v>
      </c>
      <c r="L49" s="114">
        <f t="shared" si="5"/>
        <v>814603.67999999993</v>
      </c>
      <c r="M49" s="114">
        <f t="shared" si="5"/>
        <v>99145.74</v>
      </c>
      <c r="N49" s="110">
        <f t="shared" si="5"/>
        <v>1000</v>
      </c>
      <c r="O49" s="162"/>
    </row>
    <row r="50" spans="1:15" ht="21" customHeight="1" x14ac:dyDescent="0.3">
      <c r="A50" s="185"/>
      <c r="B50" s="177"/>
      <c r="C50" s="183"/>
      <c r="D50" s="128" t="s">
        <v>15</v>
      </c>
      <c r="E50" s="110">
        <f>F50+K50+L50+M50+N50</f>
        <v>0</v>
      </c>
      <c r="F50" s="186">
        <v>0</v>
      </c>
      <c r="G50" s="187"/>
      <c r="H50" s="187"/>
      <c r="I50" s="187"/>
      <c r="J50" s="188"/>
      <c r="K50" s="110">
        <v>0</v>
      </c>
      <c r="L50" s="114">
        <v>0</v>
      </c>
      <c r="M50" s="114">
        <v>0</v>
      </c>
      <c r="N50" s="110">
        <v>0</v>
      </c>
      <c r="O50" s="162"/>
    </row>
    <row r="51" spans="1:15" ht="30" customHeight="1" x14ac:dyDescent="0.3">
      <c r="A51" s="202" t="s">
        <v>364</v>
      </c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4"/>
    </row>
    <row r="52" spans="1:15" ht="27" customHeight="1" x14ac:dyDescent="0.3">
      <c r="A52" s="162" t="s">
        <v>6</v>
      </c>
      <c r="B52" s="163" t="s">
        <v>20</v>
      </c>
      <c r="C52" s="162" t="s">
        <v>352</v>
      </c>
      <c r="D52" s="102" t="s">
        <v>8</v>
      </c>
      <c r="E52" s="99">
        <f>F52+K52+L52+M52+N52</f>
        <v>3476813.7</v>
      </c>
      <c r="F52" s="151">
        <f>F55+F54+F53</f>
        <v>1893800.21</v>
      </c>
      <c r="G52" s="152"/>
      <c r="H52" s="152"/>
      <c r="I52" s="152"/>
      <c r="J52" s="153"/>
      <c r="K52" s="99">
        <f>K55+K54+K53</f>
        <v>1488331.54</v>
      </c>
      <c r="L52" s="98">
        <f>L55+L54+L53</f>
        <v>94681.95</v>
      </c>
      <c r="M52" s="98">
        <f t="shared" ref="M52:N52" si="6">M55+M54+M53</f>
        <v>0</v>
      </c>
      <c r="N52" s="99">
        <f t="shared" si="6"/>
        <v>0</v>
      </c>
      <c r="O52" s="161"/>
    </row>
    <row r="53" spans="1:15" ht="28.5" customHeight="1" x14ac:dyDescent="0.3">
      <c r="A53" s="162"/>
      <c r="B53" s="163"/>
      <c r="C53" s="162"/>
      <c r="D53" s="102" t="s">
        <v>9</v>
      </c>
      <c r="E53" s="99">
        <f t="shared" ref="E53:E58" si="7">F53+K53+L53+M53+N53</f>
        <v>0</v>
      </c>
      <c r="F53" s="151">
        <f t="shared" ref="F53" si="8">F74</f>
        <v>0</v>
      </c>
      <c r="G53" s="152"/>
      <c r="H53" s="152"/>
      <c r="I53" s="152"/>
      <c r="J53" s="153"/>
      <c r="K53" s="99">
        <f t="shared" ref="K53" si="9">K74</f>
        <v>0</v>
      </c>
      <c r="L53" s="98">
        <f>L74</f>
        <v>0</v>
      </c>
      <c r="M53" s="98">
        <f t="shared" ref="M53:N53" si="10">M74</f>
        <v>0</v>
      </c>
      <c r="N53" s="99">
        <f t="shared" si="10"/>
        <v>0</v>
      </c>
      <c r="O53" s="161"/>
    </row>
    <row r="54" spans="1:15" ht="33.75" customHeight="1" x14ac:dyDescent="0.3">
      <c r="A54" s="162"/>
      <c r="B54" s="163"/>
      <c r="C54" s="162"/>
      <c r="D54" s="102" t="s">
        <v>10</v>
      </c>
      <c r="E54" s="99">
        <f>F54+K54+L54+M54+N54</f>
        <v>2911055.05</v>
      </c>
      <c r="F54" s="151">
        <f>F57+F75+F63</f>
        <v>1550616.51</v>
      </c>
      <c r="G54" s="152"/>
      <c r="H54" s="152"/>
      <c r="I54" s="152"/>
      <c r="J54" s="153"/>
      <c r="K54" s="99">
        <f>K57+K75</f>
        <v>1301262.33</v>
      </c>
      <c r="L54" s="98">
        <f>L57+L75</f>
        <v>59176.21</v>
      </c>
      <c r="M54" s="98">
        <f>M57+M75</f>
        <v>0</v>
      </c>
      <c r="N54" s="99">
        <f>N57+N75</f>
        <v>0</v>
      </c>
      <c r="O54" s="161"/>
    </row>
    <row r="55" spans="1:15" ht="40.5" customHeight="1" x14ac:dyDescent="0.3">
      <c r="A55" s="162"/>
      <c r="B55" s="163"/>
      <c r="C55" s="162"/>
      <c r="D55" s="102" t="s">
        <v>11</v>
      </c>
      <c r="E55" s="99">
        <f>F55+K55+L55+M55+N55</f>
        <v>565758.65</v>
      </c>
      <c r="F55" s="151">
        <f>F58+F76+F64+F81+F69</f>
        <v>343183.7</v>
      </c>
      <c r="G55" s="152"/>
      <c r="H55" s="152"/>
      <c r="I55" s="152"/>
      <c r="J55" s="153"/>
      <c r="K55" s="99">
        <f>+K58+K64+K76</f>
        <v>187069.21000000002</v>
      </c>
      <c r="L55" s="98">
        <f>+L58+L64+L76</f>
        <v>35505.74</v>
      </c>
      <c r="M55" s="98">
        <f>+M58+M64+M76</f>
        <v>0</v>
      </c>
      <c r="N55" s="99">
        <f>+N58+N64</f>
        <v>0</v>
      </c>
      <c r="O55" s="189"/>
    </row>
    <row r="56" spans="1:15" ht="27" customHeight="1" x14ac:dyDescent="0.3">
      <c r="A56" s="173" t="s">
        <v>13</v>
      </c>
      <c r="B56" s="163" t="s">
        <v>64</v>
      </c>
      <c r="C56" s="161" t="s">
        <v>352</v>
      </c>
      <c r="D56" s="102" t="s">
        <v>8</v>
      </c>
      <c r="E56" s="99">
        <f t="shared" si="7"/>
        <v>1198134.47</v>
      </c>
      <c r="F56" s="168">
        <f>'Строительство и реконструкция'!L119</f>
        <v>524212.89999999997</v>
      </c>
      <c r="G56" s="169"/>
      <c r="H56" s="169"/>
      <c r="I56" s="169"/>
      <c r="J56" s="170"/>
      <c r="K56" s="99">
        <f>'Строительство и реконструкция'!M119</f>
        <v>579239.62</v>
      </c>
      <c r="L56" s="99">
        <f>'Строительство и реконструкция'!N119</f>
        <v>94681.95</v>
      </c>
      <c r="M56" s="99">
        <f>'Строительство и реконструкция'!O119</f>
        <v>0</v>
      </c>
      <c r="N56" s="99">
        <f>'Строительство и реконструкция'!P119</f>
        <v>0</v>
      </c>
      <c r="O56" s="161" t="s">
        <v>416</v>
      </c>
    </row>
    <row r="57" spans="1:15" ht="33.75" customHeight="1" x14ac:dyDescent="0.3">
      <c r="A57" s="173"/>
      <c r="B57" s="163"/>
      <c r="C57" s="161"/>
      <c r="D57" s="102" t="s">
        <v>10</v>
      </c>
      <c r="E57" s="99">
        <f t="shared" si="7"/>
        <v>788945.5199999999</v>
      </c>
      <c r="F57" s="168">
        <f>'Строительство и реконструкция'!L120</f>
        <v>328506.98</v>
      </c>
      <c r="G57" s="169"/>
      <c r="H57" s="169"/>
      <c r="I57" s="169"/>
      <c r="J57" s="170"/>
      <c r="K57" s="99">
        <f>'Строительство и реконструкция'!M120</f>
        <v>401262.32999999996</v>
      </c>
      <c r="L57" s="99">
        <f>'Строительство и реконструкция'!N120</f>
        <v>59176.21</v>
      </c>
      <c r="M57" s="99">
        <f>'Строительство и реконструкция'!O120</f>
        <v>0</v>
      </c>
      <c r="N57" s="99">
        <f>'Строительство и реконструкция'!P120</f>
        <v>0</v>
      </c>
      <c r="O57" s="161"/>
    </row>
    <row r="58" spans="1:15" ht="30.75" customHeight="1" x14ac:dyDescent="0.3">
      <c r="A58" s="173"/>
      <c r="B58" s="163"/>
      <c r="C58" s="161"/>
      <c r="D58" s="102" t="s">
        <v>11</v>
      </c>
      <c r="E58" s="99">
        <f t="shared" si="7"/>
        <v>409188.95</v>
      </c>
      <c r="F58" s="168">
        <f>'Строительство и реконструкция'!L121</f>
        <v>195705.92</v>
      </c>
      <c r="G58" s="169"/>
      <c r="H58" s="169"/>
      <c r="I58" s="169"/>
      <c r="J58" s="170"/>
      <c r="K58" s="99">
        <f>'Строительство и реконструкция'!M121</f>
        <v>177977.29</v>
      </c>
      <c r="L58" s="99">
        <f>'Строительство и реконструкция'!N121</f>
        <v>35505.74</v>
      </c>
      <c r="M58" s="99">
        <f>'Строительство и реконструкция'!O121</f>
        <v>0</v>
      </c>
      <c r="N58" s="99">
        <f>'Строительство и реконструкция'!P121</f>
        <v>0</v>
      </c>
      <c r="O58" s="161"/>
    </row>
    <row r="59" spans="1:15" ht="21.75" customHeight="1" x14ac:dyDescent="0.3">
      <c r="A59" s="173"/>
      <c r="B59" s="163" t="s">
        <v>187</v>
      </c>
      <c r="C59" s="164" t="s">
        <v>80</v>
      </c>
      <c r="D59" s="164" t="s">
        <v>80</v>
      </c>
      <c r="E59" s="160" t="s">
        <v>81</v>
      </c>
      <c r="F59" s="165" t="s">
        <v>348</v>
      </c>
      <c r="G59" s="151" t="s">
        <v>207</v>
      </c>
      <c r="H59" s="152"/>
      <c r="I59" s="152"/>
      <c r="J59" s="153"/>
      <c r="K59" s="160" t="s">
        <v>84</v>
      </c>
      <c r="L59" s="166" t="s">
        <v>349</v>
      </c>
      <c r="M59" s="165" t="s">
        <v>351</v>
      </c>
      <c r="N59" s="172" t="s">
        <v>350</v>
      </c>
      <c r="O59" s="161"/>
    </row>
    <row r="60" spans="1:15" ht="24" customHeight="1" x14ac:dyDescent="0.3">
      <c r="A60" s="173"/>
      <c r="B60" s="163"/>
      <c r="C60" s="164"/>
      <c r="D60" s="164"/>
      <c r="E60" s="160"/>
      <c r="F60" s="160"/>
      <c r="G60" s="105" t="s">
        <v>202</v>
      </c>
      <c r="H60" s="105" t="s">
        <v>203</v>
      </c>
      <c r="I60" s="105" t="s">
        <v>204</v>
      </c>
      <c r="J60" s="105" t="s">
        <v>205</v>
      </c>
      <c r="K60" s="160"/>
      <c r="L60" s="167"/>
      <c r="M60" s="160"/>
      <c r="N60" s="167"/>
      <c r="O60" s="161"/>
    </row>
    <row r="61" spans="1:15" ht="26.25" customHeight="1" x14ac:dyDescent="0.3">
      <c r="A61" s="173"/>
      <c r="B61" s="163"/>
      <c r="C61" s="164"/>
      <c r="D61" s="164"/>
      <c r="E61" s="71">
        <f>F61+K61+L61+M61+N61</f>
        <v>3</v>
      </c>
      <c r="F61" s="71">
        <f>G61+H61+I61+J61</f>
        <v>0</v>
      </c>
      <c r="G61" s="71">
        <v>0</v>
      </c>
      <c r="H61" s="71">
        <v>0</v>
      </c>
      <c r="I61" s="71">
        <v>0</v>
      </c>
      <c r="J61" s="133">
        <v>0</v>
      </c>
      <c r="K61" s="133">
        <v>2</v>
      </c>
      <c r="L61" s="71">
        <v>1</v>
      </c>
      <c r="M61" s="71">
        <v>0</v>
      </c>
      <c r="N61" s="71">
        <v>0</v>
      </c>
      <c r="O61" s="161"/>
    </row>
    <row r="62" spans="1:15" ht="26.25" customHeight="1" x14ac:dyDescent="0.3">
      <c r="A62" s="206" t="s">
        <v>16</v>
      </c>
      <c r="B62" s="145" t="s">
        <v>188</v>
      </c>
      <c r="C62" s="148" t="s">
        <v>352</v>
      </c>
      <c r="D62" s="102" t="s">
        <v>8</v>
      </c>
      <c r="E62" s="99">
        <f>'Капитальный ремонт'!E14</f>
        <v>212000</v>
      </c>
      <c r="F62" s="151">
        <f>'Капитальный ремонт'!F14</f>
        <v>212000</v>
      </c>
      <c r="G62" s="152"/>
      <c r="H62" s="152"/>
      <c r="I62" s="152"/>
      <c r="J62" s="153"/>
      <c r="K62" s="99">
        <f>'Капитальный ремонт'!G14</f>
        <v>0</v>
      </c>
      <c r="L62" s="99">
        <f>'Капитальный ремонт'!H14</f>
        <v>0</v>
      </c>
      <c r="M62" s="99">
        <f>'Капитальный ремонт'!I14</f>
        <v>0</v>
      </c>
      <c r="N62" s="99">
        <f>'Капитальный ремонт'!J14</f>
        <v>0</v>
      </c>
      <c r="O62" s="148" t="s">
        <v>417</v>
      </c>
    </row>
    <row r="63" spans="1:15" ht="35.25" customHeight="1" x14ac:dyDescent="0.3">
      <c r="A63" s="207"/>
      <c r="B63" s="146"/>
      <c r="C63" s="149"/>
      <c r="D63" s="102" t="s">
        <v>10</v>
      </c>
      <c r="E63" s="99">
        <f>'Капитальный ремонт'!E15</f>
        <v>131864</v>
      </c>
      <c r="F63" s="151">
        <f>'Капитальный ремонт'!F15</f>
        <v>131864</v>
      </c>
      <c r="G63" s="152"/>
      <c r="H63" s="152"/>
      <c r="I63" s="152"/>
      <c r="J63" s="153"/>
      <c r="K63" s="99">
        <f>'Капитальный ремонт'!G15</f>
        <v>0</v>
      </c>
      <c r="L63" s="99">
        <f>'Капитальный ремонт'!H15</f>
        <v>0</v>
      </c>
      <c r="M63" s="99">
        <f>'Капитальный ремонт'!I15</f>
        <v>0</v>
      </c>
      <c r="N63" s="99">
        <f>'Капитальный ремонт'!J15</f>
        <v>0</v>
      </c>
      <c r="O63" s="149"/>
    </row>
    <row r="64" spans="1:15" ht="37.5" customHeight="1" x14ac:dyDescent="0.3">
      <c r="A64" s="207"/>
      <c r="B64" s="147"/>
      <c r="C64" s="150"/>
      <c r="D64" s="102" t="s">
        <v>11</v>
      </c>
      <c r="E64" s="99">
        <f>'Капитальный ремонт'!E16</f>
        <v>80136</v>
      </c>
      <c r="F64" s="151">
        <f>'Капитальный ремонт'!F16</f>
        <v>80136</v>
      </c>
      <c r="G64" s="152"/>
      <c r="H64" s="152"/>
      <c r="I64" s="152"/>
      <c r="J64" s="153"/>
      <c r="K64" s="99">
        <f>'Капитальный ремонт'!G16</f>
        <v>0</v>
      </c>
      <c r="L64" s="99">
        <f>'Капитальный ремонт'!H16</f>
        <v>0</v>
      </c>
      <c r="M64" s="99">
        <f>'Капитальный ремонт'!I16</f>
        <v>0</v>
      </c>
      <c r="N64" s="99">
        <f>'Капитальный ремонт'!J16</f>
        <v>0</v>
      </c>
      <c r="O64" s="149"/>
    </row>
    <row r="65" spans="1:15" ht="23.25" customHeight="1" x14ac:dyDescent="0.3">
      <c r="A65" s="207"/>
      <c r="B65" s="163" t="s">
        <v>361</v>
      </c>
      <c r="C65" s="164" t="s">
        <v>80</v>
      </c>
      <c r="D65" s="164" t="s">
        <v>80</v>
      </c>
      <c r="E65" s="160" t="s">
        <v>81</v>
      </c>
      <c r="F65" s="165" t="s">
        <v>348</v>
      </c>
      <c r="G65" s="151" t="s">
        <v>207</v>
      </c>
      <c r="H65" s="152"/>
      <c r="I65" s="152"/>
      <c r="J65" s="153"/>
      <c r="K65" s="160" t="s">
        <v>84</v>
      </c>
      <c r="L65" s="166" t="s">
        <v>349</v>
      </c>
      <c r="M65" s="165" t="s">
        <v>351</v>
      </c>
      <c r="N65" s="172" t="s">
        <v>350</v>
      </c>
      <c r="O65" s="149"/>
    </row>
    <row r="66" spans="1:15" ht="24" customHeight="1" x14ac:dyDescent="0.3">
      <c r="A66" s="207"/>
      <c r="B66" s="163"/>
      <c r="C66" s="164"/>
      <c r="D66" s="164"/>
      <c r="E66" s="160"/>
      <c r="F66" s="160"/>
      <c r="G66" s="105" t="s">
        <v>202</v>
      </c>
      <c r="H66" s="105" t="s">
        <v>203</v>
      </c>
      <c r="I66" s="105" t="s">
        <v>204</v>
      </c>
      <c r="J66" s="105" t="s">
        <v>205</v>
      </c>
      <c r="K66" s="160"/>
      <c r="L66" s="167"/>
      <c r="M66" s="160"/>
      <c r="N66" s="167"/>
      <c r="O66" s="149"/>
    </row>
    <row r="67" spans="1:15" ht="27" customHeight="1" x14ac:dyDescent="0.3">
      <c r="A67" s="208"/>
      <c r="B67" s="163"/>
      <c r="C67" s="164"/>
      <c r="D67" s="164"/>
      <c r="E67" s="71">
        <f t="shared" ref="E67:E76" si="11">F67+K67+L67+M67+N67</f>
        <v>1</v>
      </c>
      <c r="F67" s="71">
        <v>1</v>
      </c>
      <c r="G67" s="71">
        <v>0</v>
      </c>
      <c r="H67" s="71">
        <v>0</v>
      </c>
      <c r="I67" s="71">
        <v>0</v>
      </c>
      <c r="J67" s="71">
        <v>1</v>
      </c>
      <c r="K67" s="71">
        <v>0</v>
      </c>
      <c r="L67" s="71">
        <v>0</v>
      </c>
      <c r="M67" s="71">
        <v>0</v>
      </c>
      <c r="N67" s="71">
        <v>0</v>
      </c>
      <c r="O67" s="150"/>
    </row>
    <row r="68" spans="1:15" ht="27" customHeight="1" x14ac:dyDescent="0.3">
      <c r="A68" s="173" t="s">
        <v>21</v>
      </c>
      <c r="B68" s="163" t="s">
        <v>413</v>
      </c>
      <c r="C68" s="161" t="s">
        <v>352</v>
      </c>
      <c r="D68" s="102" t="s">
        <v>8</v>
      </c>
      <c r="E68" s="99">
        <f t="shared" si="11"/>
        <v>8490</v>
      </c>
      <c r="F68" s="160">
        <f>F69</f>
        <v>8490</v>
      </c>
      <c r="G68" s="160"/>
      <c r="H68" s="160"/>
      <c r="I68" s="160"/>
      <c r="J68" s="160"/>
      <c r="K68" s="99">
        <f>'Капитальный ремонт'!G72</f>
        <v>0</v>
      </c>
      <c r="L68" s="99">
        <f>'Капитальный ремонт'!H72</f>
        <v>0</v>
      </c>
      <c r="M68" s="99">
        <f>'Капитальный ремонт'!I72</f>
        <v>0</v>
      </c>
      <c r="N68" s="99">
        <f>'Капитальный ремонт'!J72</f>
        <v>0</v>
      </c>
      <c r="O68" s="161" t="s">
        <v>415</v>
      </c>
    </row>
    <row r="69" spans="1:15" ht="31.5" customHeight="1" x14ac:dyDescent="0.3">
      <c r="A69" s="173"/>
      <c r="B69" s="163"/>
      <c r="C69" s="161"/>
      <c r="D69" s="102" t="s">
        <v>11</v>
      </c>
      <c r="E69" s="99">
        <f t="shared" si="11"/>
        <v>8490</v>
      </c>
      <c r="F69" s="160">
        <f>8000+490</f>
        <v>8490</v>
      </c>
      <c r="G69" s="160"/>
      <c r="H69" s="160"/>
      <c r="I69" s="160"/>
      <c r="J69" s="160"/>
      <c r="K69" s="99">
        <f>'Капитальный ремонт'!G74</f>
        <v>0</v>
      </c>
      <c r="L69" s="99">
        <f>'Капитальный ремонт'!H74</f>
        <v>0</v>
      </c>
      <c r="M69" s="99">
        <f>'Капитальный ремонт'!I74</f>
        <v>0</v>
      </c>
      <c r="N69" s="99">
        <f>'Капитальный ремонт'!J74</f>
        <v>0</v>
      </c>
      <c r="O69" s="161"/>
    </row>
    <row r="70" spans="1:15" ht="27" customHeight="1" x14ac:dyDescent="0.3">
      <c r="A70" s="173"/>
      <c r="B70" s="163" t="s">
        <v>527</v>
      </c>
      <c r="C70" s="164" t="s">
        <v>80</v>
      </c>
      <c r="D70" s="164" t="s">
        <v>80</v>
      </c>
      <c r="E70" s="160" t="s">
        <v>81</v>
      </c>
      <c r="F70" s="165" t="s">
        <v>348</v>
      </c>
      <c r="G70" s="160" t="s">
        <v>207</v>
      </c>
      <c r="H70" s="160"/>
      <c r="I70" s="160"/>
      <c r="J70" s="160"/>
      <c r="K70" s="160" t="s">
        <v>84</v>
      </c>
      <c r="L70" s="165" t="s">
        <v>349</v>
      </c>
      <c r="M70" s="165" t="s">
        <v>351</v>
      </c>
      <c r="N70" s="160" t="s">
        <v>350</v>
      </c>
      <c r="O70" s="161"/>
    </row>
    <row r="71" spans="1:15" ht="27.75" customHeight="1" x14ac:dyDescent="0.3">
      <c r="A71" s="173"/>
      <c r="B71" s="163"/>
      <c r="C71" s="164"/>
      <c r="D71" s="164"/>
      <c r="E71" s="160"/>
      <c r="F71" s="160"/>
      <c r="G71" s="99" t="s">
        <v>202</v>
      </c>
      <c r="H71" s="99" t="s">
        <v>203</v>
      </c>
      <c r="I71" s="99" t="s">
        <v>204</v>
      </c>
      <c r="J71" s="99" t="s">
        <v>205</v>
      </c>
      <c r="K71" s="160"/>
      <c r="L71" s="160"/>
      <c r="M71" s="160"/>
      <c r="N71" s="160"/>
      <c r="O71" s="161"/>
    </row>
    <row r="72" spans="1:15" ht="27" customHeight="1" x14ac:dyDescent="0.3">
      <c r="A72" s="173"/>
      <c r="B72" s="163"/>
      <c r="C72" s="164"/>
      <c r="D72" s="164"/>
      <c r="E72" s="71">
        <f t="shared" ref="E72" si="12">F72+K72+L72+M72+N72</f>
        <v>1</v>
      </c>
      <c r="F72" s="71">
        <v>1</v>
      </c>
      <c r="G72" s="71">
        <v>0</v>
      </c>
      <c r="H72" s="71">
        <v>0</v>
      </c>
      <c r="I72" s="71">
        <v>0</v>
      </c>
      <c r="J72" s="71">
        <v>1</v>
      </c>
      <c r="K72" s="71">
        <v>0</v>
      </c>
      <c r="L72" s="71">
        <v>0</v>
      </c>
      <c r="M72" s="71">
        <v>0</v>
      </c>
      <c r="N72" s="71">
        <v>0</v>
      </c>
      <c r="O72" s="161"/>
    </row>
    <row r="73" spans="1:15" ht="35.25" customHeight="1" x14ac:dyDescent="0.3">
      <c r="A73" s="173" t="s">
        <v>19</v>
      </c>
      <c r="B73" s="163" t="s">
        <v>100</v>
      </c>
      <c r="C73" s="161" t="s">
        <v>352</v>
      </c>
      <c r="D73" s="102" t="s">
        <v>8</v>
      </c>
      <c r="E73" s="99">
        <f t="shared" si="11"/>
        <v>2010351.23</v>
      </c>
      <c r="F73" s="160">
        <f>'Строительство и реконструкция'!L127</f>
        <v>1101259.31</v>
      </c>
      <c r="G73" s="160"/>
      <c r="H73" s="160"/>
      <c r="I73" s="160"/>
      <c r="J73" s="160"/>
      <c r="K73" s="99">
        <f>'Строительство и реконструкция'!M127</f>
        <v>909091.92</v>
      </c>
      <c r="L73" s="99">
        <f>'Строительство и реконструкция'!N127</f>
        <v>0</v>
      </c>
      <c r="M73" s="99">
        <f>'Строительство и реконструкция'!O127</f>
        <v>0</v>
      </c>
      <c r="N73" s="99">
        <f>'Строительство и реконструкция'!P127</f>
        <v>0</v>
      </c>
      <c r="O73" s="161" t="s">
        <v>418</v>
      </c>
    </row>
    <row r="74" spans="1:15" ht="35.25" customHeight="1" x14ac:dyDescent="0.3">
      <c r="A74" s="173"/>
      <c r="B74" s="163"/>
      <c r="C74" s="161"/>
      <c r="D74" s="102" t="s">
        <v>9</v>
      </c>
      <c r="E74" s="99">
        <f t="shared" si="11"/>
        <v>0</v>
      </c>
      <c r="F74" s="160">
        <f>'Строительство и реконструкция'!L128</f>
        <v>0</v>
      </c>
      <c r="G74" s="160"/>
      <c r="H74" s="160"/>
      <c r="I74" s="160"/>
      <c r="J74" s="160"/>
      <c r="K74" s="99">
        <f>'Строительство и реконструкция'!M128</f>
        <v>0</v>
      </c>
      <c r="L74" s="99">
        <f>'Строительство и реконструкция'!N128</f>
        <v>0</v>
      </c>
      <c r="M74" s="99">
        <f>'Строительство и реконструкция'!O128</f>
        <v>0</v>
      </c>
      <c r="N74" s="99">
        <f>'Строительство и реконструкция'!P128</f>
        <v>0</v>
      </c>
      <c r="O74" s="161"/>
    </row>
    <row r="75" spans="1:15" ht="35.25" customHeight="1" x14ac:dyDescent="0.3">
      <c r="A75" s="173"/>
      <c r="B75" s="163"/>
      <c r="C75" s="161"/>
      <c r="D75" s="102" t="s">
        <v>10</v>
      </c>
      <c r="E75" s="99">
        <f t="shared" si="11"/>
        <v>1990245.53</v>
      </c>
      <c r="F75" s="160">
        <f>'Строительство и реконструкция'!L129</f>
        <v>1090245.53</v>
      </c>
      <c r="G75" s="160"/>
      <c r="H75" s="160"/>
      <c r="I75" s="160"/>
      <c r="J75" s="160"/>
      <c r="K75" s="99">
        <f>'Строительство и реконструкция'!M129</f>
        <v>900000</v>
      </c>
      <c r="L75" s="99">
        <f>'Строительство и реконструкция'!N129</f>
        <v>0</v>
      </c>
      <c r="M75" s="99">
        <f>'Строительство и реконструкция'!O129</f>
        <v>0</v>
      </c>
      <c r="N75" s="99">
        <f>'Строительство и реконструкция'!P129</f>
        <v>0</v>
      </c>
      <c r="O75" s="161"/>
    </row>
    <row r="76" spans="1:15" ht="42.75" customHeight="1" x14ac:dyDescent="0.3">
      <c r="A76" s="173"/>
      <c r="B76" s="163"/>
      <c r="C76" s="161"/>
      <c r="D76" s="102" t="s">
        <v>11</v>
      </c>
      <c r="E76" s="99">
        <f t="shared" si="11"/>
        <v>20105.7</v>
      </c>
      <c r="F76" s="160">
        <f>'Строительство и реконструкция'!L130</f>
        <v>11013.78</v>
      </c>
      <c r="G76" s="160"/>
      <c r="H76" s="160"/>
      <c r="I76" s="160"/>
      <c r="J76" s="160"/>
      <c r="K76" s="99">
        <f>'Строительство и реконструкция'!M130</f>
        <v>9091.92</v>
      </c>
      <c r="L76" s="99">
        <f>'Строительство и реконструкция'!N130</f>
        <v>0</v>
      </c>
      <c r="M76" s="99">
        <f>'Строительство и реконструкция'!O130</f>
        <v>0</v>
      </c>
      <c r="N76" s="99">
        <f>'Строительство и реконструкция'!P130</f>
        <v>0</v>
      </c>
      <c r="O76" s="161"/>
    </row>
    <row r="77" spans="1:15" ht="18.75" customHeight="1" x14ac:dyDescent="0.3">
      <c r="A77" s="173"/>
      <c r="B77" s="163" t="s">
        <v>359</v>
      </c>
      <c r="C77" s="164" t="s">
        <v>80</v>
      </c>
      <c r="D77" s="164" t="s">
        <v>80</v>
      </c>
      <c r="E77" s="160" t="s">
        <v>81</v>
      </c>
      <c r="F77" s="165" t="s">
        <v>348</v>
      </c>
      <c r="G77" s="160" t="s">
        <v>207</v>
      </c>
      <c r="H77" s="160"/>
      <c r="I77" s="160"/>
      <c r="J77" s="160"/>
      <c r="K77" s="160" t="s">
        <v>84</v>
      </c>
      <c r="L77" s="165" t="s">
        <v>349</v>
      </c>
      <c r="M77" s="165" t="s">
        <v>351</v>
      </c>
      <c r="N77" s="160" t="s">
        <v>350</v>
      </c>
      <c r="O77" s="161"/>
    </row>
    <row r="78" spans="1:15" ht="19.5" customHeight="1" x14ac:dyDescent="0.3">
      <c r="A78" s="173"/>
      <c r="B78" s="163"/>
      <c r="C78" s="164"/>
      <c r="D78" s="164"/>
      <c r="E78" s="160"/>
      <c r="F78" s="160"/>
      <c r="G78" s="99" t="s">
        <v>202</v>
      </c>
      <c r="H78" s="99" t="s">
        <v>203</v>
      </c>
      <c r="I78" s="99" t="s">
        <v>204</v>
      </c>
      <c r="J78" s="99" t="s">
        <v>205</v>
      </c>
      <c r="K78" s="160"/>
      <c r="L78" s="160"/>
      <c r="M78" s="160"/>
      <c r="N78" s="160"/>
      <c r="O78" s="161"/>
    </row>
    <row r="79" spans="1:15" ht="27" customHeight="1" x14ac:dyDescent="0.3">
      <c r="A79" s="173"/>
      <c r="B79" s="163"/>
      <c r="C79" s="164"/>
      <c r="D79" s="164"/>
      <c r="E79" s="71">
        <f t="shared" ref="E79:E89" si="13">F79+K79+L79+M79+N79</f>
        <v>1</v>
      </c>
      <c r="F79" s="71">
        <v>0</v>
      </c>
      <c r="G79" s="71">
        <v>0</v>
      </c>
      <c r="H79" s="71">
        <v>0</v>
      </c>
      <c r="I79" s="71">
        <v>0</v>
      </c>
      <c r="J79" s="71">
        <v>0</v>
      </c>
      <c r="K79" s="71">
        <v>1</v>
      </c>
      <c r="L79" s="71">
        <v>0</v>
      </c>
      <c r="M79" s="71">
        <v>0</v>
      </c>
      <c r="N79" s="71">
        <v>0</v>
      </c>
      <c r="O79" s="161"/>
    </row>
    <row r="80" spans="1:15" ht="36.75" customHeight="1" x14ac:dyDescent="0.3">
      <c r="A80" s="206" t="s">
        <v>28</v>
      </c>
      <c r="B80" s="145" t="s">
        <v>504</v>
      </c>
      <c r="C80" s="148" t="s">
        <v>352</v>
      </c>
      <c r="D80" s="102" t="s">
        <v>8</v>
      </c>
      <c r="E80" s="99">
        <f>'Капитальный ремонт'!E21</f>
        <v>47838</v>
      </c>
      <c r="F80" s="151">
        <f>'Капитальный ремонт'!F21</f>
        <v>47838</v>
      </c>
      <c r="G80" s="152"/>
      <c r="H80" s="152"/>
      <c r="I80" s="152"/>
      <c r="J80" s="153"/>
      <c r="K80" s="99">
        <f>'Капитальный ремонт'!G34</f>
        <v>0</v>
      </c>
      <c r="L80" s="99">
        <f>'Капитальный ремонт'!H34</f>
        <v>0</v>
      </c>
      <c r="M80" s="99">
        <f>'Капитальный ремонт'!I34</f>
        <v>0</v>
      </c>
      <c r="N80" s="99">
        <f>'Капитальный ремонт'!J34</f>
        <v>0</v>
      </c>
      <c r="O80" s="148" t="s">
        <v>417</v>
      </c>
    </row>
    <row r="81" spans="1:15" ht="60.75" customHeight="1" x14ac:dyDescent="0.3">
      <c r="A81" s="207"/>
      <c r="B81" s="147"/>
      <c r="C81" s="150"/>
      <c r="D81" s="102" t="s">
        <v>11</v>
      </c>
      <c r="E81" s="99">
        <f>'Капитальный ремонт'!E22</f>
        <v>47838</v>
      </c>
      <c r="F81" s="151">
        <f>'Капитальный ремонт'!F22</f>
        <v>47838</v>
      </c>
      <c r="G81" s="152"/>
      <c r="H81" s="152"/>
      <c r="I81" s="152"/>
      <c r="J81" s="153"/>
      <c r="K81" s="99">
        <f>'Капитальный ремонт'!G36</f>
        <v>0</v>
      </c>
      <c r="L81" s="99">
        <f>'Капитальный ремонт'!H36</f>
        <v>0</v>
      </c>
      <c r="M81" s="99">
        <f>'Капитальный ремонт'!I36</f>
        <v>0</v>
      </c>
      <c r="N81" s="99">
        <f>'Капитальный ремонт'!J36</f>
        <v>0</v>
      </c>
      <c r="O81" s="149"/>
    </row>
    <row r="82" spans="1:15" ht="23.25" customHeight="1" x14ac:dyDescent="0.3">
      <c r="A82" s="207"/>
      <c r="B82" s="163" t="s">
        <v>505</v>
      </c>
      <c r="C82" s="164" t="s">
        <v>80</v>
      </c>
      <c r="D82" s="164" t="s">
        <v>80</v>
      </c>
      <c r="E82" s="160" t="s">
        <v>81</v>
      </c>
      <c r="F82" s="165" t="s">
        <v>348</v>
      </c>
      <c r="G82" s="151" t="s">
        <v>207</v>
      </c>
      <c r="H82" s="152"/>
      <c r="I82" s="152"/>
      <c r="J82" s="153"/>
      <c r="K82" s="160" t="s">
        <v>84</v>
      </c>
      <c r="L82" s="166" t="s">
        <v>349</v>
      </c>
      <c r="M82" s="165" t="s">
        <v>351</v>
      </c>
      <c r="N82" s="172" t="s">
        <v>350</v>
      </c>
      <c r="O82" s="149"/>
    </row>
    <row r="83" spans="1:15" ht="24" customHeight="1" x14ac:dyDescent="0.3">
      <c r="A83" s="207"/>
      <c r="B83" s="163"/>
      <c r="C83" s="164"/>
      <c r="D83" s="164"/>
      <c r="E83" s="160"/>
      <c r="F83" s="160"/>
      <c r="G83" s="105" t="s">
        <v>202</v>
      </c>
      <c r="H83" s="105" t="s">
        <v>203</v>
      </c>
      <c r="I83" s="105" t="s">
        <v>204</v>
      </c>
      <c r="J83" s="105" t="s">
        <v>205</v>
      </c>
      <c r="K83" s="160"/>
      <c r="L83" s="167"/>
      <c r="M83" s="160"/>
      <c r="N83" s="167"/>
      <c r="O83" s="149"/>
    </row>
    <row r="84" spans="1:15" ht="25.5" customHeight="1" x14ac:dyDescent="0.3">
      <c r="A84" s="208"/>
      <c r="B84" s="163"/>
      <c r="C84" s="164"/>
      <c r="D84" s="164"/>
      <c r="E84" s="71">
        <f t="shared" ref="E84" si="14">F84+K84+L84+M84+N84</f>
        <v>1</v>
      </c>
      <c r="F84" s="71">
        <v>1</v>
      </c>
      <c r="G84" s="71">
        <v>0</v>
      </c>
      <c r="H84" s="71">
        <v>0</v>
      </c>
      <c r="I84" s="71">
        <v>0</v>
      </c>
      <c r="J84" s="71">
        <v>1</v>
      </c>
      <c r="K84" s="71">
        <v>0</v>
      </c>
      <c r="L84" s="71">
        <v>0</v>
      </c>
      <c r="M84" s="71">
        <v>0</v>
      </c>
      <c r="N84" s="71">
        <v>0</v>
      </c>
      <c r="O84" s="150"/>
    </row>
    <row r="85" spans="1:15" ht="30.75" customHeight="1" x14ac:dyDescent="0.3">
      <c r="A85" s="162" t="s">
        <v>22</v>
      </c>
      <c r="B85" s="163" t="s">
        <v>23</v>
      </c>
      <c r="C85" s="162" t="s">
        <v>352</v>
      </c>
      <c r="D85" s="102" t="s">
        <v>8</v>
      </c>
      <c r="E85" s="99">
        <f>F85+K85+L85+M85+N85</f>
        <v>1059134.32</v>
      </c>
      <c r="F85" s="160">
        <f t="shared" ref="F85:N85" si="15">SUM(F86:F88)</f>
        <v>59000</v>
      </c>
      <c r="G85" s="160">
        <f t="shared" si="15"/>
        <v>0</v>
      </c>
      <c r="H85" s="160">
        <f t="shared" si="15"/>
        <v>0</v>
      </c>
      <c r="I85" s="160">
        <f t="shared" si="15"/>
        <v>0</v>
      </c>
      <c r="J85" s="160">
        <f t="shared" si="15"/>
        <v>0</v>
      </c>
      <c r="K85" s="99">
        <f t="shared" si="15"/>
        <v>348355.2</v>
      </c>
      <c r="L85" s="99">
        <f t="shared" si="15"/>
        <v>519779.12</v>
      </c>
      <c r="M85" s="99">
        <f t="shared" si="15"/>
        <v>132000</v>
      </c>
      <c r="N85" s="99">
        <f t="shared" si="15"/>
        <v>0</v>
      </c>
      <c r="O85" s="161"/>
    </row>
    <row r="86" spans="1:15" ht="33" customHeight="1" x14ac:dyDescent="0.3">
      <c r="A86" s="162"/>
      <c r="B86" s="163"/>
      <c r="C86" s="162"/>
      <c r="D86" s="102" t="s">
        <v>10</v>
      </c>
      <c r="E86" s="99">
        <f>F86+K86+L86+M86+N86</f>
        <v>668395.06000000006</v>
      </c>
      <c r="F86" s="160">
        <f t="shared" ref="F86:J86" si="16">F90+F96</f>
        <v>36108</v>
      </c>
      <c r="G86" s="160">
        <f t="shared" si="16"/>
        <v>0</v>
      </c>
      <c r="H86" s="160">
        <f t="shared" si="16"/>
        <v>0</v>
      </c>
      <c r="I86" s="160">
        <f t="shared" si="16"/>
        <v>0</v>
      </c>
      <c r="J86" s="160">
        <f t="shared" si="16"/>
        <v>0</v>
      </c>
      <c r="K86" s="99">
        <f>K90+K96</f>
        <v>227643</v>
      </c>
      <c r="L86" s="99">
        <f t="shared" ref="L86:N87" si="17">L90+L96</f>
        <v>322540.07</v>
      </c>
      <c r="M86" s="99">
        <f t="shared" si="17"/>
        <v>82103.989999999991</v>
      </c>
      <c r="N86" s="99">
        <f t="shared" si="17"/>
        <v>0</v>
      </c>
      <c r="O86" s="161"/>
    </row>
    <row r="87" spans="1:15" ht="33" customHeight="1" x14ac:dyDescent="0.3">
      <c r="A87" s="162"/>
      <c r="B87" s="163"/>
      <c r="C87" s="162"/>
      <c r="D87" s="102" t="s">
        <v>18</v>
      </c>
      <c r="E87" s="99">
        <f>F87+K87+L87+M87+N87</f>
        <v>390739.26</v>
      </c>
      <c r="F87" s="160">
        <f>F91+F97</f>
        <v>22892</v>
      </c>
      <c r="G87" s="160">
        <f t="shared" ref="G87:J87" si="18">G91+G97</f>
        <v>0</v>
      </c>
      <c r="H87" s="160">
        <f t="shared" si="18"/>
        <v>0</v>
      </c>
      <c r="I87" s="160">
        <f t="shared" si="18"/>
        <v>0</v>
      </c>
      <c r="J87" s="160">
        <f t="shared" si="18"/>
        <v>0</v>
      </c>
      <c r="K87" s="99">
        <f>K91+K97</f>
        <v>120712.2</v>
      </c>
      <c r="L87" s="99">
        <f t="shared" si="17"/>
        <v>197239.05000000002</v>
      </c>
      <c r="M87" s="99">
        <f t="shared" si="17"/>
        <v>49896.01</v>
      </c>
      <c r="N87" s="99">
        <f t="shared" si="17"/>
        <v>0</v>
      </c>
      <c r="O87" s="161"/>
    </row>
    <row r="88" spans="1:15" ht="26.25" customHeight="1" x14ac:dyDescent="0.3">
      <c r="A88" s="162"/>
      <c r="B88" s="163"/>
      <c r="C88" s="162"/>
      <c r="D88" s="102" t="s">
        <v>15</v>
      </c>
      <c r="E88" s="99">
        <f t="shared" si="13"/>
        <v>0</v>
      </c>
      <c r="F88" s="151">
        <v>0</v>
      </c>
      <c r="G88" s="152"/>
      <c r="H88" s="152"/>
      <c r="I88" s="152"/>
      <c r="J88" s="153"/>
      <c r="K88" s="99">
        <v>0</v>
      </c>
      <c r="L88" s="99">
        <v>0</v>
      </c>
      <c r="M88" s="99">
        <v>0</v>
      </c>
      <c r="N88" s="99">
        <v>0</v>
      </c>
      <c r="O88" s="161"/>
    </row>
    <row r="89" spans="1:15" ht="23.25" customHeight="1" x14ac:dyDescent="0.3">
      <c r="A89" s="162" t="s">
        <v>24</v>
      </c>
      <c r="B89" s="163" t="s">
        <v>65</v>
      </c>
      <c r="C89" s="162" t="s">
        <v>352</v>
      </c>
      <c r="D89" s="102" t="s">
        <v>8</v>
      </c>
      <c r="E89" s="99">
        <f t="shared" si="13"/>
        <v>1059134.32</v>
      </c>
      <c r="F89" s="151">
        <f>'Строительство и реконструкция'!L153</f>
        <v>59000</v>
      </c>
      <c r="G89" s="152"/>
      <c r="H89" s="152"/>
      <c r="I89" s="152"/>
      <c r="J89" s="153"/>
      <c r="K89" s="99">
        <f>'Строительство и реконструкция'!M153</f>
        <v>348355.2</v>
      </c>
      <c r="L89" s="99">
        <f>'Строительство и реконструкция'!N153</f>
        <v>519779.12</v>
      </c>
      <c r="M89" s="99">
        <f>'Строительство и реконструкция'!O153</f>
        <v>132000</v>
      </c>
      <c r="N89" s="99">
        <f>'Строительство и реконструкция'!P153</f>
        <v>0</v>
      </c>
      <c r="O89" s="161" t="s">
        <v>418</v>
      </c>
    </row>
    <row r="90" spans="1:15" ht="33" customHeight="1" x14ac:dyDescent="0.3">
      <c r="A90" s="162"/>
      <c r="B90" s="163"/>
      <c r="C90" s="162"/>
      <c r="D90" s="102" t="s">
        <v>10</v>
      </c>
      <c r="E90" s="99">
        <f t="shared" ref="E90:E91" si="19">F90+K90+L90+M90+N90</f>
        <v>668395.06000000006</v>
      </c>
      <c r="F90" s="151">
        <f>'Строительство и реконструкция'!L154</f>
        <v>36108</v>
      </c>
      <c r="G90" s="152"/>
      <c r="H90" s="152"/>
      <c r="I90" s="152"/>
      <c r="J90" s="153"/>
      <c r="K90" s="99">
        <f>'Строительство и реконструкция'!M154</f>
        <v>227643</v>
      </c>
      <c r="L90" s="99">
        <f>'Строительство и реконструкция'!N154</f>
        <v>322540.07</v>
      </c>
      <c r="M90" s="99">
        <f>'Строительство и реконструкция'!O154</f>
        <v>82103.989999999991</v>
      </c>
      <c r="N90" s="99">
        <f>'Строительство и реконструкция'!P154</f>
        <v>0</v>
      </c>
      <c r="O90" s="161"/>
    </row>
    <row r="91" spans="1:15" ht="33.75" customHeight="1" x14ac:dyDescent="0.3">
      <c r="A91" s="162"/>
      <c r="B91" s="163"/>
      <c r="C91" s="162"/>
      <c r="D91" s="102" t="s">
        <v>18</v>
      </c>
      <c r="E91" s="99">
        <f t="shared" si="19"/>
        <v>390739.26</v>
      </c>
      <c r="F91" s="151">
        <f>'Строительство и реконструкция'!L155</f>
        <v>22892</v>
      </c>
      <c r="G91" s="152"/>
      <c r="H91" s="152"/>
      <c r="I91" s="152"/>
      <c r="J91" s="153"/>
      <c r="K91" s="99">
        <f>'Строительство и реконструкция'!M155</f>
        <v>120712.2</v>
      </c>
      <c r="L91" s="99">
        <f>'Строительство и реконструкция'!N155</f>
        <v>197239.05000000002</v>
      </c>
      <c r="M91" s="99">
        <f>'Строительство и реконструкция'!O155</f>
        <v>49896.01</v>
      </c>
      <c r="N91" s="99">
        <f>'Строительство и реконструкция'!P155</f>
        <v>0</v>
      </c>
      <c r="O91" s="161"/>
    </row>
    <row r="92" spans="1:15" ht="21.75" customHeight="1" x14ac:dyDescent="0.3">
      <c r="A92" s="162"/>
      <c r="B92" s="163" t="s">
        <v>201</v>
      </c>
      <c r="C92" s="164" t="s">
        <v>80</v>
      </c>
      <c r="D92" s="164" t="s">
        <v>80</v>
      </c>
      <c r="E92" s="160" t="s">
        <v>81</v>
      </c>
      <c r="F92" s="165" t="s">
        <v>348</v>
      </c>
      <c r="G92" s="151" t="s">
        <v>207</v>
      </c>
      <c r="H92" s="152"/>
      <c r="I92" s="152"/>
      <c r="J92" s="153"/>
      <c r="K92" s="160" t="s">
        <v>84</v>
      </c>
      <c r="L92" s="166" t="s">
        <v>349</v>
      </c>
      <c r="M92" s="165" t="s">
        <v>351</v>
      </c>
      <c r="N92" s="172" t="s">
        <v>350</v>
      </c>
      <c r="O92" s="161"/>
    </row>
    <row r="93" spans="1:15" ht="21" customHeight="1" x14ac:dyDescent="0.3">
      <c r="A93" s="162"/>
      <c r="B93" s="163"/>
      <c r="C93" s="164"/>
      <c r="D93" s="164"/>
      <c r="E93" s="160"/>
      <c r="F93" s="160"/>
      <c r="G93" s="105" t="s">
        <v>202</v>
      </c>
      <c r="H93" s="105" t="s">
        <v>203</v>
      </c>
      <c r="I93" s="105" t="s">
        <v>204</v>
      </c>
      <c r="J93" s="105" t="s">
        <v>205</v>
      </c>
      <c r="K93" s="160"/>
      <c r="L93" s="167"/>
      <c r="M93" s="160"/>
      <c r="N93" s="167"/>
      <c r="O93" s="161"/>
    </row>
    <row r="94" spans="1:15" ht="22.5" customHeight="1" x14ac:dyDescent="0.3">
      <c r="A94" s="162"/>
      <c r="B94" s="163"/>
      <c r="C94" s="164"/>
      <c r="D94" s="164"/>
      <c r="E94" s="71">
        <f>F94+K94+L94+M94+N94</f>
        <v>7</v>
      </c>
      <c r="F94" s="71">
        <v>0</v>
      </c>
      <c r="G94" s="71">
        <v>0</v>
      </c>
      <c r="H94" s="71">
        <v>0</v>
      </c>
      <c r="I94" s="71">
        <v>0</v>
      </c>
      <c r="J94" s="71">
        <v>0</v>
      </c>
      <c r="K94" s="71">
        <v>0</v>
      </c>
      <c r="L94" s="71">
        <v>6</v>
      </c>
      <c r="M94" s="71">
        <v>1</v>
      </c>
      <c r="N94" s="71">
        <v>0</v>
      </c>
      <c r="O94" s="161"/>
    </row>
    <row r="95" spans="1:15" ht="30" customHeight="1" x14ac:dyDescent="0.3">
      <c r="A95" s="162" t="s">
        <v>25</v>
      </c>
      <c r="B95" s="163" t="s">
        <v>191</v>
      </c>
      <c r="C95" s="162" t="s">
        <v>352</v>
      </c>
      <c r="D95" s="102" t="s">
        <v>8</v>
      </c>
      <c r="E95" s="99">
        <f t="shared" ref="E95:E97" si="20">F95+K95+L95+M95+N95</f>
        <v>0</v>
      </c>
      <c r="F95" s="151">
        <f>F96+F97</f>
        <v>0</v>
      </c>
      <c r="G95" s="152"/>
      <c r="H95" s="152"/>
      <c r="I95" s="152"/>
      <c r="J95" s="153"/>
      <c r="K95" s="99">
        <f>K96+K97</f>
        <v>0</v>
      </c>
      <c r="L95" s="99">
        <f>L96+L97</f>
        <v>0</v>
      </c>
      <c r="M95" s="98">
        <f>M96+M97</f>
        <v>0</v>
      </c>
      <c r="N95" s="99">
        <f>N96+N97</f>
        <v>0</v>
      </c>
      <c r="O95" s="161" t="s">
        <v>415</v>
      </c>
    </row>
    <row r="96" spans="1:15" ht="34.5" customHeight="1" x14ac:dyDescent="0.3">
      <c r="A96" s="162"/>
      <c r="B96" s="163"/>
      <c r="C96" s="162"/>
      <c r="D96" s="102" t="s">
        <v>10</v>
      </c>
      <c r="E96" s="99">
        <f t="shared" si="20"/>
        <v>0</v>
      </c>
      <c r="F96" s="151">
        <v>0</v>
      </c>
      <c r="G96" s="152"/>
      <c r="H96" s="152"/>
      <c r="I96" s="152"/>
      <c r="J96" s="153"/>
      <c r="K96" s="99">
        <v>0</v>
      </c>
      <c r="L96" s="99">
        <v>0</v>
      </c>
      <c r="M96" s="98">
        <v>0</v>
      </c>
      <c r="N96" s="99">
        <v>0</v>
      </c>
      <c r="O96" s="161"/>
    </row>
    <row r="97" spans="1:15" ht="33.75" customHeight="1" x14ac:dyDescent="0.3">
      <c r="A97" s="162"/>
      <c r="B97" s="163"/>
      <c r="C97" s="162"/>
      <c r="D97" s="102" t="s">
        <v>11</v>
      </c>
      <c r="E97" s="99">
        <f t="shared" si="20"/>
        <v>0</v>
      </c>
      <c r="F97" s="151">
        <v>0</v>
      </c>
      <c r="G97" s="152"/>
      <c r="H97" s="152"/>
      <c r="I97" s="152"/>
      <c r="J97" s="153"/>
      <c r="K97" s="99">
        <v>0</v>
      </c>
      <c r="L97" s="99">
        <v>0</v>
      </c>
      <c r="M97" s="98">
        <v>0</v>
      </c>
      <c r="N97" s="99">
        <v>0</v>
      </c>
      <c r="O97" s="161"/>
    </row>
    <row r="98" spans="1:15" ht="28.5" customHeight="1" x14ac:dyDescent="0.3">
      <c r="A98" s="162"/>
      <c r="B98" s="163" t="s">
        <v>353</v>
      </c>
      <c r="C98" s="164" t="s">
        <v>80</v>
      </c>
      <c r="D98" s="164" t="s">
        <v>80</v>
      </c>
      <c r="E98" s="160" t="s">
        <v>81</v>
      </c>
      <c r="F98" s="165" t="s">
        <v>348</v>
      </c>
      <c r="G98" s="151" t="s">
        <v>207</v>
      </c>
      <c r="H98" s="152"/>
      <c r="I98" s="152"/>
      <c r="J98" s="153"/>
      <c r="K98" s="160" t="s">
        <v>84</v>
      </c>
      <c r="L98" s="166" t="s">
        <v>349</v>
      </c>
      <c r="M98" s="165" t="s">
        <v>351</v>
      </c>
      <c r="N98" s="172" t="s">
        <v>350</v>
      </c>
      <c r="O98" s="161"/>
    </row>
    <row r="99" spans="1:15" ht="24" customHeight="1" x14ac:dyDescent="0.3">
      <c r="A99" s="162"/>
      <c r="B99" s="163"/>
      <c r="C99" s="164"/>
      <c r="D99" s="164"/>
      <c r="E99" s="160"/>
      <c r="F99" s="160"/>
      <c r="G99" s="105" t="s">
        <v>202</v>
      </c>
      <c r="H99" s="105" t="s">
        <v>203</v>
      </c>
      <c r="I99" s="105" t="s">
        <v>204</v>
      </c>
      <c r="J99" s="105" t="s">
        <v>205</v>
      </c>
      <c r="K99" s="160"/>
      <c r="L99" s="167"/>
      <c r="M99" s="160"/>
      <c r="N99" s="167"/>
      <c r="O99" s="161"/>
    </row>
    <row r="100" spans="1:15" ht="30" customHeight="1" x14ac:dyDescent="0.3">
      <c r="A100" s="162"/>
      <c r="B100" s="163"/>
      <c r="C100" s="164"/>
      <c r="D100" s="164"/>
      <c r="E100" s="71">
        <f>F100+K100+L100+M100+N100</f>
        <v>0</v>
      </c>
      <c r="F100" s="71">
        <v>0</v>
      </c>
      <c r="G100" s="71">
        <v>0</v>
      </c>
      <c r="H100" s="71">
        <v>0</v>
      </c>
      <c r="I100" s="71">
        <v>0</v>
      </c>
      <c r="J100" s="71">
        <v>0</v>
      </c>
      <c r="K100" s="71">
        <v>0</v>
      </c>
      <c r="L100" s="71">
        <v>0</v>
      </c>
      <c r="M100" s="71">
        <v>0</v>
      </c>
      <c r="N100" s="71">
        <v>0</v>
      </c>
      <c r="O100" s="161"/>
    </row>
    <row r="101" spans="1:15" ht="21.75" customHeight="1" x14ac:dyDescent="0.3">
      <c r="A101" s="162" t="s">
        <v>508</v>
      </c>
      <c r="B101" s="163" t="s">
        <v>528</v>
      </c>
      <c r="C101" s="162" t="s">
        <v>352</v>
      </c>
      <c r="D101" s="102" t="s">
        <v>8</v>
      </c>
      <c r="E101" s="99">
        <f t="shared" ref="E101:E103" si="21">F101+K101+L101+M101+N101</f>
        <v>0</v>
      </c>
      <c r="F101" s="160">
        <f>F102+F103</f>
        <v>0</v>
      </c>
      <c r="G101" s="160"/>
      <c r="H101" s="160"/>
      <c r="I101" s="160"/>
      <c r="J101" s="160"/>
      <c r="K101" s="99">
        <f>K102+K103</f>
        <v>0</v>
      </c>
      <c r="L101" s="99">
        <f>L102+L103</f>
        <v>0</v>
      </c>
      <c r="M101" s="99">
        <f>M102+M103</f>
        <v>0</v>
      </c>
      <c r="N101" s="99">
        <f>N102+N103</f>
        <v>0</v>
      </c>
      <c r="O101" s="161" t="s">
        <v>415</v>
      </c>
    </row>
    <row r="102" spans="1:15" ht="34.5" customHeight="1" x14ac:dyDescent="0.3">
      <c r="A102" s="162"/>
      <c r="B102" s="163"/>
      <c r="C102" s="162"/>
      <c r="D102" s="102" t="s">
        <v>10</v>
      </c>
      <c r="E102" s="99">
        <f t="shared" si="21"/>
        <v>0</v>
      </c>
      <c r="F102" s="160">
        <v>0</v>
      </c>
      <c r="G102" s="160"/>
      <c r="H102" s="160"/>
      <c r="I102" s="160"/>
      <c r="J102" s="160"/>
      <c r="K102" s="99">
        <v>0</v>
      </c>
      <c r="L102" s="99">
        <v>0</v>
      </c>
      <c r="M102" s="99">
        <v>0</v>
      </c>
      <c r="N102" s="99">
        <v>0</v>
      </c>
      <c r="O102" s="161"/>
    </row>
    <row r="103" spans="1:15" ht="33.75" customHeight="1" x14ac:dyDescent="0.3">
      <c r="A103" s="162"/>
      <c r="B103" s="163"/>
      <c r="C103" s="162"/>
      <c r="D103" s="102" t="s">
        <v>11</v>
      </c>
      <c r="E103" s="99">
        <f t="shared" si="21"/>
        <v>0</v>
      </c>
      <c r="F103" s="160">
        <v>0</v>
      </c>
      <c r="G103" s="160"/>
      <c r="H103" s="160"/>
      <c r="I103" s="160"/>
      <c r="J103" s="160"/>
      <c r="K103" s="99">
        <v>0</v>
      </c>
      <c r="L103" s="99">
        <v>0</v>
      </c>
      <c r="M103" s="99">
        <v>0</v>
      </c>
      <c r="N103" s="99">
        <v>0</v>
      </c>
      <c r="O103" s="161"/>
    </row>
    <row r="104" spans="1:15" ht="24" customHeight="1" x14ac:dyDescent="0.3">
      <c r="A104" s="162"/>
      <c r="B104" s="163" t="s">
        <v>529</v>
      </c>
      <c r="C104" s="164" t="s">
        <v>80</v>
      </c>
      <c r="D104" s="164" t="s">
        <v>80</v>
      </c>
      <c r="E104" s="160" t="s">
        <v>81</v>
      </c>
      <c r="F104" s="165" t="s">
        <v>348</v>
      </c>
      <c r="G104" s="160" t="s">
        <v>207</v>
      </c>
      <c r="H104" s="160"/>
      <c r="I104" s="160"/>
      <c r="J104" s="160"/>
      <c r="K104" s="160" t="s">
        <v>84</v>
      </c>
      <c r="L104" s="165" t="s">
        <v>349</v>
      </c>
      <c r="M104" s="165" t="s">
        <v>351</v>
      </c>
      <c r="N104" s="160" t="s">
        <v>350</v>
      </c>
      <c r="O104" s="161"/>
    </row>
    <row r="105" spans="1:15" ht="24" customHeight="1" x14ac:dyDescent="0.3">
      <c r="A105" s="162"/>
      <c r="B105" s="163"/>
      <c r="C105" s="164"/>
      <c r="D105" s="164"/>
      <c r="E105" s="160"/>
      <c r="F105" s="160"/>
      <c r="G105" s="99" t="s">
        <v>202</v>
      </c>
      <c r="H105" s="99" t="s">
        <v>203</v>
      </c>
      <c r="I105" s="99" t="s">
        <v>204</v>
      </c>
      <c r="J105" s="99" t="s">
        <v>205</v>
      </c>
      <c r="K105" s="160"/>
      <c r="L105" s="160"/>
      <c r="M105" s="160"/>
      <c r="N105" s="160"/>
      <c r="O105" s="161"/>
    </row>
    <row r="106" spans="1:15" ht="24.75" customHeight="1" x14ac:dyDescent="0.3">
      <c r="A106" s="162"/>
      <c r="B106" s="163"/>
      <c r="C106" s="164"/>
      <c r="D106" s="164"/>
      <c r="E106" s="71">
        <f>F106+K106+L106+M106+N106</f>
        <v>0</v>
      </c>
      <c r="F106" s="71">
        <v>0</v>
      </c>
      <c r="G106" s="71">
        <v>0</v>
      </c>
      <c r="H106" s="71">
        <v>0</v>
      </c>
      <c r="I106" s="71">
        <v>0</v>
      </c>
      <c r="J106" s="71">
        <v>0</v>
      </c>
      <c r="K106" s="71">
        <v>0</v>
      </c>
      <c r="L106" s="71">
        <v>0</v>
      </c>
      <c r="M106" s="71">
        <v>0</v>
      </c>
      <c r="N106" s="71">
        <v>0</v>
      </c>
      <c r="O106" s="161"/>
    </row>
    <row r="107" spans="1:15" ht="21.75" customHeight="1" x14ac:dyDescent="0.3">
      <c r="A107" s="162" t="s">
        <v>26</v>
      </c>
      <c r="B107" s="163" t="s">
        <v>423</v>
      </c>
      <c r="C107" s="162" t="s">
        <v>352</v>
      </c>
      <c r="D107" s="102" t="s">
        <v>8</v>
      </c>
      <c r="E107" s="99">
        <f t="shared" ref="E107:E114" si="22">F107+K107+L107+M107+N107</f>
        <v>0</v>
      </c>
      <c r="F107" s="160">
        <f t="shared" ref="F107" si="23">F108+F109</f>
        <v>0</v>
      </c>
      <c r="G107" s="160"/>
      <c r="H107" s="160"/>
      <c r="I107" s="160"/>
      <c r="J107" s="160"/>
      <c r="K107" s="99">
        <f>K108+K109</f>
        <v>0</v>
      </c>
      <c r="L107" s="99">
        <f t="shared" ref="L107:M107" si="24">L108+L109</f>
        <v>0</v>
      </c>
      <c r="M107" s="99">
        <f t="shared" si="24"/>
        <v>0</v>
      </c>
      <c r="N107" s="99">
        <f t="shared" ref="N107" si="25">N108+N109</f>
        <v>0</v>
      </c>
      <c r="O107" s="161"/>
    </row>
    <row r="108" spans="1:15" ht="34.5" customHeight="1" x14ac:dyDescent="0.3">
      <c r="A108" s="162"/>
      <c r="B108" s="163"/>
      <c r="C108" s="162"/>
      <c r="D108" s="102" t="s">
        <v>10</v>
      </c>
      <c r="E108" s="99">
        <f t="shared" si="22"/>
        <v>0</v>
      </c>
      <c r="F108" s="160">
        <v>0</v>
      </c>
      <c r="G108" s="160"/>
      <c r="H108" s="160"/>
      <c r="I108" s="160"/>
      <c r="J108" s="160"/>
      <c r="K108" s="99">
        <v>0</v>
      </c>
      <c r="L108" s="99">
        <v>0</v>
      </c>
      <c r="M108" s="99">
        <v>0</v>
      </c>
      <c r="N108" s="99">
        <v>0</v>
      </c>
      <c r="O108" s="161"/>
    </row>
    <row r="109" spans="1:15" ht="34.5" customHeight="1" x14ac:dyDescent="0.3">
      <c r="A109" s="162"/>
      <c r="B109" s="163"/>
      <c r="C109" s="162"/>
      <c r="D109" s="102" t="s">
        <v>11</v>
      </c>
      <c r="E109" s="99">
        <f t="shared" si="22"/>
        <v>0</v>
      </c>
      <c r="F109" s="160">
        <v>0</v>
      </c>
      <c r="G109" s="160"/>
      <c r="H109" s="160"/>
      <c r="I109" s="160"/>
      <c r="J109" s="160"/>
      <c r="K109" s="99">
        <v>0</v>
      </c>
      <c r="L109" s="99">
        <v>0</v>
      </c>
      <c r="M109" s="99">
        <v>0</v>
      </c>
      <c r="N109" s="99">
        <v>0</v>
      </c>
      <c r="O109" s="161"/>
    </row>
    <row r="110" spans="1:15" ht="23.25" customHeight="1" x14ac:dyDescent="0.3">
      <c r="A110" s="162"/>
      <c r="B110" s="163"/>
      <c r="C110" s="162"/>
      <c r="D110" s="102" t="s">
        <v>12</v>
      </c>
      <c r="E110" s="99">
        <f t="shared" si="22"/>
        <v>0</v>
      </c>
      <c r="F110" s="160">
        <v>0</v>
      </c>
      <c r="G110" s="160"/>
      <c r="H110" s="160"/>
      <c r="I110" s="160"/>
      <c r="J110" s="160"/>
      <c r="K110" s="99">
        <v>0</v>
      </c>
      <c r="L110" s="99">
        <v>0</v>
      </c>
      <c r="M110" s="99">
        <v>0</v>
      </c>
      <c r="N110" s="99">
        <v>0</v>
      </c>
      <c r="O110" s="161"/>
    </row>
    <row r="111" spans="1:15" ht="21.75" customHeight="1" x14ac:dyDescent="0.3">
      <c r="A111" s="154" t="s">
        <v>27</v>
      </c>
      <c r="B111" s="163" t="s">
        <v>306</v>
      </c>
      <c r="C111" s="162" t="s">
        <v>352</v>
      </c>
      <c r="D111" s="102" t="s">
        <v>8</v>
      </c>
      <c r="E111" s="99">
        <f t="shared" si="22"/>
        <v>0</v>
      </c>
      <c r="F111" s="160">
        <f t="shared" ref="F111" si="26">F112+F113</f>
        <v>0</v>
      </c>
      <c r="G111" s="160"/>
      <c r="H111" s="160"/>
      <c r="I111" s="160"/>
      <c r="J111" s="160"/>
      <c r="K111" s="99">
        <f>K112+K113</f>
        <v>0</v>
      </c>
      <c r="L111" s="99">
        <f t="shared" ref="L111:M111" si="27">L112+L113</f>
        <v>0</v>
      </c>
      <c r="M111" s="99">
        <f t="shared" si="27"/>
        <v>0</v>
      </c>
      <c r="N111" s="99">
        <f t="shared" ref="N111" si="28">N112+N113</f>
        <v>0</v>
      </c>
      <c r="O111" s="148" t="s">
        <v>415</v>
      </c>
    </row>
    <row r="112" spans="1:15" ht="33" customHeight="1" x14ac:dyDescent="0.3">
      <c r="A112" s="155"/>
      <c r="B112" s="163"/>
      <c r="C112" s="162"/>
      <c r="D112" s="102" t="s">
        <v>10</v>
      </c>
      <c r="E112" s="99">
        <f t="shared" si="22"/>
        <v>0</v>
      </c>
      <c r="F112" s="160">
        <v>0</v>
      </c>
      <c r="G112" s="160"/>
      <c r="H112" s="160"/>
      <c r="I112" s="160"/>
      <c r="J112" s="160"/>
      <c r="K112" s="99">
        <v>0</v>
      </c>
      <c r="L112" s="99">
        <v>0</v>
      </c>
      <c r="M112" s="99">
        <v>0</v>
      </c>
      <c r="N112" s="99">
        <v>0</v>
      </c>
      <c r="O112" s="149"/>
    </row>
    <row r="113" spans="1:15" ht="33" customHeight="1" x14ac:dyDescent="0.3">
      <c r="A113" s="155"/>
      <c r="B113" s="163"/>
      <c r="C113" s="162"/>
      <c r="D113" s="102" t="s">
        <v>11</v>
      </c>
      <c r="E113" s="99">
        <f t="shared" si="22"/>
        <v>0</v>
      </c>
      <c r="F113" s="160">
        <v>0</v>
      </c>
      <c r="G113" s="160"/>
      <c r="H113" s="160"/>
      <c r="I113" s="160"/>
      <c r="J113" s="160"/>
      <c r="K113" s="99">
        <v>0</v>
      </c>
      <c r="L113" s="99">
        <v>0</v>
      </c>
      <c r="M113" s="99">
        <v>0</v>
      </c>
      <c r="N113" s="99">
        <v>0</v>
      </c>
      <c r="O113" s="149"/>
    </row>
    <row r="114" spans="1:15" ht="21.75" customHeight="1" x14ac:dyDescent="0.3">
      <c r="A114" s="155"/>
      <c r="B114" s="163"/>
      <c r="C114" s="162"/>
      <c r="D114" s="102" t="s">
        <v>12</v>
      </c>
      <c r="E114" s="99">
        <f t="shared" si="22"/>
        <v>0</v>
      </c>
      <c r="F114" s="160">
        <v>0</v>
      </c>
      <c r="G114" s="160"/>
      <c r="H114" s="160"/>
      <c r="I114" s="160"/>
      <c r="J114" s="160"/>
      <c r="K114" s="99">
        <v>0</v>
      </c>
      <c r="L114" s="99">
        <v>0</v>
      </c>
      <c r="M114" s="99">
        <v>0</v>
      </c>
      <c r="N114" s="99">
        <v>0</v>
      </c>
      <c r="O114" s="149"/>
    </row>
    <row r="115" spans="1:15" ht="23.25" customHeight="1" x14ac:dyDescent="0.3">
      <c r="A115" s="155"/>
      <c r="B115" s="163" t="s">
        <v>316</v>
      </c>
      <c r="C115" s="164" t="s">
        <v>80</v>
      </c>
      <c r="D115" s="164" t="s">
        <v>80</v>
      </c>
      <c r="E115" s="160" t="s">
        <v>81</v>
      </c>
      <c r="F115" s="165" t="s">
        <v>348</v>
      </c>
      <c r="G115" s="160" t="s">
        <v>207</v>
      </c>
      <c r="H115" s="160"/>
      <c r="I115" s="160"/>
      <c r="J115" s="160"/>
      <c r="K115" s="160" t="s">
        <v>84</v>
      </c>
      <c r="L115" s="165" t="s">
        <v>349</v>
      </c>
      <c r="M115" s="165" t="s">
        <v>351</v>
      </c>
      <c r="N115" s="160" t="s">
        <v>350</v>
      </c>
      <c r="O115" s="149"/>
    </row>
    <row r="116" spans="1:15" ht="23.25" customHeight="1" x14ac:dyDescent="0.3">
      <c r="A116" s="155"/>
      <c r="B116" s="163"/>
      <c r="C116" s="164"/>
      <c r="D116" s="164"/>
      <c r="E116" s="160"/>
      <c r="F116" s="160"/>
      <c r="G116" s="99" t="s">
        <v>202</v>
      </c>
      <c r="H116" s="99" t="s">
        <v>203</v>
      </c>
      <c r="I116" s="99" t="s">
        <v>204</v>
      </c>
      <c r="J116" s="99" t="s">
        <v>205</v>
      </c>
      <c r="K116" s="160"/>
      <c r="L116" s="160"/>
      <c r="M116" s="160"/>
      <c r="N116" s="160"/>
      <c r="O116" s="149"/>
    </row>
    <row r="117" spans="1:15" ht="34.5" customHeight="1" x14ac:dyDescent="0.3">
      <c r="A117" s="156"/>
      <c r="B117" s="163"/>
      <c r="C117" s="164"/>
      <c r="D117" s="164"/>
      <c r="E117" s="71">
        <f>F117+K117+L117+M117+N117</f>
        <v>0</v>
      </c>
      <c r="F117" s="71">
        <v>0</v>
      </c>
      <c r="G117" s="71">
        <v>0</v>
      </c>
      <c r="H117" s="71">
        <v>0</v>
      </c>
      <c r="I117" s="71">
        <v>0</v>
      </c>
      <c r="J117" s="71">
        <v>0</v>
      </c>
      <c r="K117" s="71">
        <v>0</v>
      </c>
      <c r="L117" s="71">
        <v>0</v>
      </c>
      <c r="M117" s="71">
        <v>0</v>
      </c>
      <c r="N117" s="71">
        <v>0</v>
      </c>
      <c r="O117" s="150"/>
    </row>
    <row r="118" spans="1:15" ht="39.75" customHeight="1" x14ac:dyDescent="0.3">
      <c r="A118" s="185"/>
      <c r="B118" s="177" t="s">
        <v>543</v>
      </c>
      <c r="C118" s="183"/>
      <c r="D118" s="128" t="s">
        <v>192</v>
      </c>
      <c r="E118" s="110">
        <f>F118+K118+L118+M118+N118</f>
        <v>4535948.0200000005</v>
      </c>
      <c r="F118" s="178">
        <f>SUM(F119:F122)</f>
        <v>1952800.21</v>
      </c>
      <c r="G118" s="178"/>
      <c r="H118" s="178"/>
      <c r="I118" s="178"/>
      <c r="J118" s="178"/>
      <c r="K118" s="110">
        <f>SUM(K119:K122)</f>
        <v>1836686.7400000002</v>
      </c>
      <c r="L118" s="110">
        <f t="shared" ref="L118:N118" si="29">SUM(L119:L122)</f>
        <v>614461.07000000007</v>
      </c>
      <c r="M118" s="110">
        <f>SUM(M119:M122)</f>
        <v>132000</v>
      </c>
      <c r="N118" s="110">
        <f t="shared" si="29"/>
        <v>0</v>
      </c>
      <c r="O118" s="162"/>
    </row>
    <row r="119" spans="1:15" ht="35.25" customHeight="1" x14ac:dyDescent="0.3">
      <c r="A119" s="185"/>
      <c r="B119" s="177"/>
      <c r="C119" s="183"/>
      <c r="D119" s="128" t="s">
        <v>9</v>
      </c>
      <c r="E119" s="110">
        <f t="shared" ref="E119:E122" si="30">F119+K119+L119+M119+N119</f>
        <v>0</v>
      </c>
      <c r="F119" s="178">
        <f>F53</f>
        <v>0</v>
      </c>
      <c r="G119" s="178"/>
      <c r="H119" s="178"/>
      <c r="I119" s="178"/>
      <c r="J119" s="178"/>
      <c r="K119" s="110">
        <f>K53</f>
        <v>0</v>
      </c>
      <c r="L119" s="110">
        <f>L53</f>
        <v>0</v>
      </c>
      <c r="M119" s="110">
        <f>M53</f>
        <v>0</v>
      </c>
      <c r="N119" s="110">
        <f>N53</f>
        <v>0</v>
      </c>
      <c r="O119" s="162"/>
    </row>
    <row r="120" spans="1:15" ht="35.25" customHeight="1" x14ac:dyDescent="0.3">
      <c r="A120" s="185"/>
      <c r="B120" s="177"/>
      <c r="C120" s="183"/>
      <c r="D120" s="128" t="s">
        <v>10</v>
      </c>
      <c r="E120" s="110">
        <f t="shared" si="30"/>
        <v>3579450.1100000003</v>
      </c>
      <c r="F120" s="178">
        <f>F86+F54</f>
        <v>1586724.51</v>
      </c>
      <c r="G120" s="178"/>
      <c r="H120" s="178"/>
      <c r="I120" s="178"/>
      <c r="J120" s="178"/>
      <c r="K120" s="110">
        <f t="shared" ref="K120:N121" si="31">K86+K54</f>
        <v>1528905.33</v>
      </c>
      <c r="L120" s="110">
        <f t="shared" si="31"/>
        <v>381716.28</v>
      </c>
      <c r="M120" s="110">
        <f t="shared" si="31"/>
        <v>82103.989999999991</v>
      </c>
      <c r="N120" s="110">
        <f t="shared" si="31"/>
        <v>0</v>
      </c>
      <c r="O120" s="162"/>
    </row>
    <row r="121" spans="1:15" ht="37.5" customHeight="1" x14ac:dyDescent="0.3">
      <c r="A121" s="185"/>
      <c r="B121" s="177"/>
      <c r="C121" s="183"/>
      <c r="D121" s="128" t="s">
        <v>18</v>
      </c>
      <c r="E121" s="110">
        <f t="shared" si="30"/>
        <v>956497.91000000015</v>
      </c>
      <c r="F121" s="178">
        <f>F87+F55</f>
        <v>366075.7</v>
      </c>
      <c r="G121" s="178"/>
      <c r="H121" s="178"/>
      <c r="I121" s="178"/>
      <c r="J121" s="178"/>
      <c r="K121" s="110">
        <f t="shared" si="31"/>
        <v>307781.41000000003</v>
      </c>
      <c r="L121" s="110">
        <f t="shared" si="31"/>
        <v>232744.79</v>
      </c>
      <c r="M121" s="110">
        <f t="shared" si="31"/>
        <v>49896.01</v>
      </c>
      <c r="N121" s="110">
        <f t="shared" si="31"/>
        <v>0</v>
      </c>
      <c r="O121" s="162"/>
    </row>
    <row r="122" spans="1:15" ht="34.5" customHeight="1" x14ac:dyDescent="0.3">
      <c r="A122" s="185"/>
      <c r="B122" s="177"/>
      <c r="C122" s="183"/>
      <c r="D122" s="128" t="s">
        <v>15</v>
      </c>
      <c r="E122" s="110">
        <f t="shared" si="30"/>
        <v>0</v>
      </c>
      <c r="F122" s="178">
        <f>F88</f>
        <v>0</v>
      </c>
      <c r="G122" s="178"/>
      <c r="H122" s="178"/>
      <c r="I122" s="178"/>
      <c r="J122" s="178"/>
      <c r="K122" s="110">
        <f>K88</f>
        <v>0</v>
      </c>
      <c r="L122" s="110">
        <f>L88</f>
        <v>0</v>
      </c>
      <c r="M122" s="110">
        <f>M88</f>
        <v>0</v>
      </c>
      <c r="N122" s="110">
        <f>N88</f>
        <v>0</v>
      </c>
      <c r="O122" s="162"/>
    </row>
    <row r="123" spans="1:15" s="3" customFormat="1" ht="31.5" customHeight="1" x14ac:dyDescent="0.25">
      <c r="A123" s="205" t="s">
        <v>102</v>
      </c>
      <c r="B123" s="205"/>
      <c r="C123" s="205"/>
      <c r="D123" s="205"/>
      <c r="E123" s="205"/>
      <c r="F123" s="205"/>
      <c r="G123" s="205"/>
      <c r="H123" s="205"/>
      <c r="I123" s="205"/>
      <c r="J123" s="205"/>
      <c r="K123" s="205"/>
      <c r="L123" s="205"/>
      <c r="M123" s="205"/>
      <c r="N123" s="205"/>
      <c r="O123" s="205"/>
    </row>
    <row r="124" spans="1:15" s="3" customFormat="1" ht="36" customHeight="1" x14ac:dyDescent="0.25">
      <c r="A124" s="162" t="s">
        <v>6</v>
      </c>
      <c r="B124" s="163" t="s">
        <v>66</v>
      </c>
      <c r="C124" s="162" t="s">
        <v>352</v>
      </c>
      <c r="D124" s="102" t="s">
        <v>14</v>
      </c>
      <c r="E124" s="104">
        <f>F124+K124+L124+M124+N124</f>
        <v>1200645.1611300001</v>
      </c>
      <c r="F124" s="165">
        <f>F128+F135+F141+F147+F153+F159+F165</f>
        <v>714198.30747000012</v>
      </c>
      <c r="G124" s="165"/>
      <c r="H124" s="165"/>
      <c r="I124" s="165"/>
      <c r="J124" s="165"/>
      <c r="K124" s="104">
        <f>K128+K135+K141+K147+K153+K159+K165</f>
        <v>486446.85366000002</v>
      </c>
      <c r="L124" s="104">
        <f>L128+L135+L141+L147+L153+L159</f>
        <v>0</v>
      </c>
      <c r="M124" s="104">
        <f>M128+M135+M141+M147+M153+M159</f>
        <v>0</v>
      </c>
      <c r="N124" s="104">
        <f t="shared" ref="N124" si="32">N128+N135+N141+N147</f>
        <v>0</v>
      </c>
      <c r="O124" s="161"/>
    </row>
    <row r="125" spans="1:15" s="3" customFormat="1" ht="36" customHeight="1" x14ac:dyDescent="0.25">
      <c r="A125" s="162"/>
      <c r="B125" s="163"/>
      <c r="C125" s="162"/>
      <c r="D125" s="102" t="s">
        <v>10</v>
      </c>
      <c r="E125" s="104">
        <f>F125+K125+L125+M125+N125</f>
        <v>655208.89</v>
      </c>
      <c r="F125" s="165">
        <f>F129+F136+F142+F148+F154+F160+F166</f>
        <v>379623.02000000008</v>
      </c>
      <c r="G125" s="165"/>
      <c r="H125" s="165"/>
      <c r="I125" s="165"/>
      <c r="J125" s="165"/>
      <c r="K125" s="104">
        <f>K129+K136+K142+K148+K154+K160+K166</f>
        <v>275585.86999999994</v>
      </c>
      <c r="L125" s="104">
        <f t="shared" ref="L125:L126" si="33">L129+L136+L142+L148+L154+L160</f>
        <v>0</v>
      </c>
      <c r="M125" s="104">
        <f>M129+M136+M142+M148+M154+M160</f>
        <v>0</v>
      </c>
      <c r="N125" s="104">
        <f t="shared" ref="N125:N126" si="34">N129+N136+N142+N148</f>
        <v>0</v>
      </c>
      <c r="O125" s="161"/>
    </row>
    <row r="126" spans="1:15" s="3" customFormat="1" ht="36" customHeight="1" x14ac:dyDescent="0.25">
      <c r="A126" s="162"/>
      <c r="B126" s="163"/>
      <c r="C126" s="162"/>
      <c r="D126" s="102" t="s">
        <v>18</v>
      </c>
      <c r="E126" s="104">
        <f>F126+K126+L126+M126+N126</f>
        <v>545436.27113000001</v>
      </c>
      <c r="F126" s="165">
        <f>F130+F137+F143+F149+F155+F161+F167</f>
        <v>334575.28746999998</v>
      </c>
      <c r="G126" s="165"/>
      <c r="H126" s="165"/>
      <c r="I126" s="165"/>
      <c r="J126" s="165"/>
      <c r="K126" s="104">
        <f>K130+K137+K143+K149+K155+K161+K165</f>
        <v>210860.98366</v>
      </c>
      <c r="L126" s="104">
        <f t="shared" si="33"/>
        <v>0</v>
      </c>
      <c r="M126" s="104">
        <f>M130+M137+M143+M149+M155+M161</f>
        <v>0</v>
      </c>
      <c r="N126" s="104">
        <f t="shared" si="34"/>
        <v>0</v>
      </c>
      <c r="O126" s="161"/>
    </row>
    <row r="127" spans="1:15" s="3" customFormat="1" ht="28.5" customHeight="1" x14ac:dyDescent="0.25">
      <c r="A127" s="162"/>
      <c r="B127" s="163"/>
      <c r="C127" s="162"/>
      <c r="D127" s="102" t="s">
        <v>12</v>
      </c>
      <c r="E127" s="104">
        <f t="shared" ref="E127:E131" si="35">F127+K127+L127+M127+N127</f>
        <v>0</v>
      </c>
      <c r="F127" s="165">
        <f t="shared" ref="F127" si="36">F131</f>
        <v>0</v>
      </c>
      <c r="G127" s="165"/>
      <c r="H127" s="165"/>
      <c r="I127" s="165"/>
      <c r="J127" s="165"/>
      <c r="K127" s="104">
        <f t="shared" ref="K127:N127" si="37">K131</f>
        <v>0</v>
      </c>
      <c r="L127" s="104">
        <f t="shared" si="37"/>
        <v>0</v>
      </c>
      <c r="M127" s="104">
        <f t="shared" si="37"/>
        <v>0</v>
      </c>
      <c r="N127" s="104">
        <f t="shared" si="37"/>
        <v>0</v>
      </c>
      <c r="O127" s="161"/>
    </row>
    <row r="128" spans="1:15" s="3" customFormat="1" ht="33.75" customHeight="1" x14ac:dyDescent="0.25">
      <c r="A128" s="162" t="s">
        <v>13</v>
      </c>
      <c r="B128" s="163" t="s">
        <v>173</v>
      </c>
      <c r="C128" s="162" t="s">
        <v>352</v>
      </c>
      <c r="D128" s="102" t="s">
        <v>14</v>
      </c>
      <c r="E128" s="104">
        <f t="shared" si="35"/>
        <v>66411.86</v>
      </c>
      <c r="F128" s="168">
        <f>'Строительство и реконструкция'!L164</f>
        <v>66411.86</v>
      </c>
      <c r="G128" s="169"/>
      <c r="H128" s="169"/>
      <c r="I128" s="169"/>
      <c r="J128" s="170"/>
      <c r="K128" s="104">
        <v>0</v>
      </c>
      <c r="L128" s="104">
        <v>0</v>
      </c>
      <c r="M128" s="106">
        <v>0</v>
      </c>
      <c r="N128" s="104">
        <v>0</v>
      </c>
      <c r="O128" s="161" t="s">
        <v>418</v>
      </c>
    </row>
    <row r="129" spans="1:15" s="3" customFormat="1" ht="33.75" customHeight="1" x14ac:dyDescent="0.25">
      <c r="A129" s="162"/>
      <c r="B129" s="163"/>
      <c r="C129" s="162"/>
      <c r="D129" s="102" t="s">
        <v>10</v>
      </c>
      <c r="E129" s="104">
        <f t="shared" si="35"/>
        <v>40781.9</v>
      </c>
      <c r="F129" s="168">
        <f>'Строительство и реконструкция'!L165</f>
        <v>40781.9</v>
      </c>
      <c r="G129" s="169"/>
      <c r="H129" s="169"/>
      <c r="I129" s="169"/>
      <c r="J129" s="170"/>
      <c r="K129" s="104">
        <v>0</v>
      </c>
      <c r="L129" s="104">
        <v>0</v>
      </c>
      <c r="M129" s="106">
        <v>0</v>
      </c>
      <c r="N129" s="104">
        <v>0</v>
      </c>
      <c r="O129" s="161"/>
    </row>
    <row r="130" spans="1:15" s="3" customFormat="1" ht="33.75" customHeight="1" x14ac:dyDescent="0.25">
      <c r="A130" s="162"/>
      <c r="B130" s="163"/>
      <c r="C130" s="162"/>
      <c r="D130" s="102" t="s">
        <v>18</v>
      </c>
      <c r="E130" s="104">
        <f t="shared" si="35"/>
        <v>25629.96</v>
      </c>
      <c r="F130" s="168">
        <f>'Строительство и реконструкция'!L166</f>
        <v>25629.96</v>
      </c>
      <c r="G130" s="169"/>
      <c r="H130" s="169"/>
      <c r="I130" s="169"/>
      <c r="J130" s="170"/>
      <c r="K130" s="104">
        <v>0</v>
      </c>
      <c r="L130" s="104">
        <v>0</v>
      </c>
      <c r="M130" s="106">
        <v>0</v>
      </c>
      <c r="N130" s="104">
        <v>0</v>
      </c>
      <c r="O130" s="161"/>
    </row>
    <row r="131" spans="1:15" s="3" customFormat="1" ht="26.25" customHeight="1" x14ac:dyDescent="0.25">
      <c r="A131" s="162"/>
      <c r="B131" s="163"/>
      <c r="C131" s="162"/>
      <c r="D131" s="102" t="s">
        <v>12</v>
      </c>
      <c r="E131" s="104">
        <f t="shared" si="35"/>
        <v>0</v>
      </c>
      <c r="F131" s="168">
        <v>0</v>
      </c>
      <c r="G131" s="169"/>
      <c r="H131" s="169"/>
      <c r="I131" s="169"/>
      <c r="J131" s="170"/>
      <c r="K131" s="104">
        <v>0</v>
      </c>
      <c r="L131" s="104">
        <v>0</v>
      </c>
      <c r="M131" s="106">
        <v>0</v>
      </c>
      <c r="N131" s="104">
        <v>0</v>
      </c>
      <c r="O131" s="161"/>
    </row>
    <row r="132" spans="1:15" ht="23.25" customHeight="1" x14ac:dyDescent="0.3">
      <c r="A132" s="162"/>
      <c r="B132" s="163" t="s">
        <v>193</v>
      </c>
      <c r="C132" s="164" t="s">
        <v>80</v>
      </c>
      <c r="D132" s="164" t="s">
        <v>80</v>
      </c>
      <c r="E132" s="160" t="s">
        <v>81</v>
      </c>
      <c r="F132" s="165" t="s">
        <v>348</v>
      </c>
      <c r="G132" s="151" t="s">
        <v>207</v>
      </c>
      <c r="H132" s="152"/>
      <c r="I132" s="152"/>
      <c r="J132" s="153"/>
      <c r="K132" s="160" t="s">
        <v>84</v>
      </c>
      <c r="L132" s="166" t="s">
        <v>349</v>
      </c>
      <c r="M132" s="165" t="s">
        <v>351</v>
      </c>
      <c r="N132" s="172" t="s">
        <v>350</v>
      </c>
      <c r="O132" s="161"/>
    </row>
    <row r="133" spans="1:15" ht="23.25" customHeight="1" x14ac:dyDescent="0.3">
      <c r="A133" s="162"/>
      <c r="B133" s="163"/>
      <c r="C133" s="164"/>
      <c r="D133" s="164"/>
      <c r="E133" s="160"/>
      <c r="F133" s="160"/>
      <c r="G133" s="99" t="s">
        <v>202</v>
      </c>
      <c r="H133" s="99" t="s">
        <v>203</v>
      </c>
      <c r="I133" s="99" t="s">
        <v>204</v>
      </c>
      <c r="J133" s="99" t="s">
        <v>205</v>
      </c>
      <c r="K133" s="160"/>
      <c r="L133" s="167"/>
      <c r="M133" s="160"/>
      <c r="N133" s="167"/>
      <c r="O133" s="161"/>
    </row>
    <row r="134" spans="1:15" ht="27" customHeight="1" x14ac:dyDescent="0.3">
      <c r="A134" s="162"/>
      <c r="B134" s="163"/>
      <c r="C134" s="164"/>
      <c r="D134" s="164"/>
      <c r="E134" s="71">
        <f>F134+K134+L134+M134+N134</f>
        <v>2</v>
      </c>
      <c r="F134" s="71">
        <v>2</v>
      </c>
      <c r="G134" s="71">
        <v>0</v>
      </c>
      <c r="H134" s="71">
        <v>2</v>
      </c>
      <c r="I134" s="71">
        <v>2</v>
      </c>
      <c r="J134" s="71">
        <v>2</v>
      </c>
      <c r="K134" s="71">
        <v>0</v>
      </c>
      <c r="L134" s="71">
        <v>0</v>
      </c>
      <c r="M134" s="71">
        <v>0</v>
      </c>
      <c r="N134" s="71">
        <v>0</v>
      </c>
      <c r="O134" s="161"/>
    </row>
    <row r="135" spans="1:15" s="3" customFormat="1" ht="30" customHeight="1" x14ac:dyDescent="0.25">
      <c r="A135" s="162" t="s">
        <v>16</v>
      </c>
      <c r="B135" s="163" t="s">
        <v>67</v>
      </c>
      <c r="C135" s="161" t="s">
        <v>352</v>
      </c>
      <c r="D135" s="102" t="s">
        <v>14</v>
      </c>
      <c r="E135" s="104">
        <f>F135+K135+L135+M135+N135</f>
        <v>0</v>
      </c>
      <c r="F135" s="165">
        <f t="shared" ref="F135" si="38">F136+F137</f>
        <v>0</v>
      </c>
      <c r="G135" s="165"/>
      <c r="H135" s="165"/>
      <c r="I135" s="165"/>
      <c r="J135" s="165"/>
      <c r="K135" s="104">
        <f t="shared" ref="K135:N135" si="39">K136+K137</f>
        <v>0</v>
      </c>
      <c r="L135" s="104">
        <f t="shared" si="39"/>
        <v>0</v>
      </c>
      <c r="M135" s="104">
        <f t="shared" si="39"/>
        <v>0</v>
      </c>
      <c r="N135" s="104">
        <f t="shared" si="39"/>
        <v>0</v>
      </c>
      <c r="O135" s="161" t="s">
        <v>415</v>
      </c>
    </row>
    <row r="136" spans="1:15" s="3" customFormat="1" ht="36" customHeight="1" x14ac:dyDescent="0.25">
      <c r="A136" s="162"/>
      <c r="B136" s="163"/>
      <c r="C136" s="161"/>
      <c r="D136" s="102" t="s">
        <v>10</v>
      </c>
      <c r="E136" s="104">
        <f>F136+K136+L136+M136+N136</f>
        <v>0</v>
      </c>
      <c r="F136" s="165">
        <v>0</v>
      </c>
      <c r="G136" s="165"/>
      <c r="H136" s="165"/>
      <c r="I136" s="165"/>
      <c r="J136" s="165"/>
      <c r="K136" s="104">
        <v>0</v>
      </c>
      <c r="L136" s="104">
        <v>0</v>
      </c>
      <c r="M136" s="104">
        <v>0</v>
      </c>
      <c r="N136" s="104">
        <v>0</v>
      </c>
      <c r="O136" s="161"/>
    </row>
    <row r="137" spans="1:15" s="3" customFormat="1" ht="36" customHeight="1" x14ac:dyDescent="0.25">
      <c r="A137" s="162"/>
      <c r="B137" s="163"/>
      <c r="C137" s="161"/>
      <c r="D137" s="102" t="s">
        <v>18</v>
      </c>
      <c r="E137" s="104">
        <f>F137+K137+L137+M137+N137</f>
        <v>0</v>
      </c>
      <c r="F137" s="165">
        <v>0</v>
      </c>
      <c r="G137" s="165"/>
      <c r="H137" s="165"/>
      <c r="I137" s="165"/>
      <c r="J137" s="165"/>
      <c r="K137" s="104">
        <v>0</v>
      </c>
      <c r="L137" s="104">
        <v>0</v>
      </c>
      <c r="M137" s="104">
        <v>0</v>
      </c>
      <c r="N137" s="104">
        <v>0</v>
      </c>
      <c r="O137" s="161"/>
    </row>
    <row r="138" spans="1:15" ht="23.25" customHeight="1" x14ac:dyDescent="0.3">
      <c r="A138" s="162"/>
      <c r="B138" s="163" t="s">
        <v>194</v>
      </c>
      <c r="C138" s="164" t="s">
        <v>80</v>
      </c>
      <c r="D138" s="164" t="s">
        <v>80</v>
      </c>
      <c r="E138" s="160" t="s">
        <v>81</v>
      </c>
      <c r="F138" s="165" t="s">
        <v>348</v>
      </c>
      <c r="G138" s="160" t="s">
        <v>207</v>
      </c>
      <c r="H138" s="160"/>
      <c r="I138" s="160"/>
      <c r="J138" s="160"/>
      <c r="K138" s="160" t="s">
        <v>84</v>
      </c>
      <c r="L138" s="165" t="s">
        <v>349</v>
      </c>
      <c r="M138" s="165" t="s">
        <v>351</v>
      </c>
      <c r="N138" s="160" t="s">
        <v>350</v>
      </c>
      <c r="O138" s="161"/>
    </row>
    <row r="139" spans="1:15" ht="23.25" customHeight="1" x14ac:dyDescent="0.3">
      <c r="A139" s="162"/>
      <c r="B139" s="163"/>
      <c r="C139" s="164"/>
      <c r="D139" s="164"/>
      <c r="E139" s="160"/>
      <c r="F139" s="160"/>
      <c r="G139" s="99" t="s">
        <v>202</v>
      </c>
      <c r="H139" s="99" t="s">
        <v>203</v>
      </c>
      <c r="I139" s="99" t="s">
        <v>204</v>
      </c>
      <c r="J139" s="99" t="s">
        <v>205</v>
      </c>
      <c r="K139" s="160"/>
      <c r="L139" s="160"/>
      <c r="M139" s="160"/>
      <c r="N139" s="160"/>
      <c r="O139" s="161"/>
    </row>
    <row r="140" spans="1:15" ht="24.75" customHeight="1" x14ac:dyDescent="0.3">
      <c r="A140" s="162"/>
      <c r="B140" s="163"/>
      <c r="C140" s="164"/>
      <c r="D140" s="164"/>
      <c r="E140" s="71">
        <f>F140+K140+L140+M140+N140</f>
        <v>0</v>
      </c>
      <c r="F140" s="71">
        <v>0</v>
      </c>
      <c r="G140" s="71">
        <v>0</v>
      </c>
      <c r="H140" s="71">
        <v>0</v>
      </c>
      <c r="I140" s="71">
        <v>0</v>
      </c>
      <c r="J140" s="71">
        <v>0</v>
      </c>
      <c r="K140" s="71">
        <v>0</v>
      </c>
      <c r="L140" s="71">
        <v>0</v>
      </c>
      <c r="M140" s="71">
        <v>0</v>
      </c>
      <c r="N140" s="71">
        <v>0</v>
      </c>
      <c r="O140" s="161"/>
    </row>
    <row r="141" spans="1:15" s="3" customFormat="1" ht="39" customHeight="1" x14ac:dyDescent="0.25">
      <c r="A141" s="162" t="s">
        <v>21</v>
      </c>
      <c r="B141" s="163" t="s">
        <v>228</v>
      </c>
      <c r="C141" s="161" t="s">
        <v>352</v>
      </c>
      <c r="D141" s="102" t="s">
        <v>14</v>
      </c>
      <c r="E141" s="104">
        <f t="shared" ref="E141:E143" si="40">F141+K141+L141+M141+N141</f>
        <v>0</v>
      </c>
      <c r="F141" s="165">
        <v>0</v>
      </c>
      <c r="G141" s="165"/>
      <c r="H141" s="165"/>
      <c r="I141" s="165"/>
      <c r="J141" s="165"/>
      <c r="K141" s="104">
        <v>0</v>
      </c>
      <c r="L141" s="104">
        <v>0</v>
      </c>
      <c r="M141" s="104">
        <v>0</v>
      </c>
      <c r="N141" s="104">
        <v>0</v>
      </c>
      <c r="O141" s="161" t="s">
        <v>415</v>
      </c>
    </row>
    <row r="142" spans="1:15" s="3" customFormat="1" ht="39" customHeight="1" x14ac:dyDescent="0.25">
      <c r="A142" s="162"/>
      <c r="B142" s="163"/>
      <c r="C142" s="161"/>
      <c r="D142" s="102" t="s">
        <v>10</v>
      </c>
      <c r="E142" s="104">
        <f t="shared" si="40"/>
        <v>0</v>
      </c>
      <c r="F142" s="165">
        <v>0</v>
      </c>
      <c r="G142" s="165"/>
      <c r="H142" s="165"/>
      <c r="I142" s="165"/>
      <c r="J142" s="165"/>
      <c r="K142" s="104">
        <v>0</v>
      </c>
      <c r="L142" s="104">
        <v>0</v>
      </c>
      <c r="M142" s="104">
        <v>0</v>
      </c>
      <c r="N142" s="104">
        <v>0</v>
      </c>
      <c r="O142" s="161"/>
    </row>
    <row r="143" spans="1:15" s="3" customFormat="1" ht="49.5" customHeight="1" x14ac:dyDescent="0.25">
      <c r="A143" s="162"/>
      <c r="B143" s="163"/>
      <c r="C143" s="161"/>
      <c r="D143" s="102" t="s">
        <v>18</v>
      </c>
      <c r="E143" s="104">
        <f t="shared" si="40"/>
        <v>0</v>
      </c>
      <c r="F143" s="165">
        <v>0</v>
      </c>
      <c r="G143" s="165"/>
      <c r="H143" s="165"/>
      <c r="I143" s="165"/>
      <c r="J143" s="165"/>
      <c r="K143" s="104">
        <v>0</v>
      </c>
      <c r="L143" s="104">
        <v>0</v>
      </c>
      <c r="M143" s="104">
        <v>0</v>
      </c>
      <c r="N143" s="104">
        <v>0</v>
      </c>
      <c r="O143" s="161"/>
    </row>
    <row r="144" spans="1:15" ht="23.25" customHeight="1" x14ac:dyDescent="0.3">
      <c r="A144" s="162"/>
      <c r="B144" s="163" t="s">
        <v>246</v>
      </c>
      <c r="C144" s="164" t="s">
        <v>80</v>
      </c>
      <c r="D144" s="164" t="s">
        <v>80</v>
      </c>
      <c r="E144" s="160" t="s">
        <v>81</v>
      </c>
      <c r="F144" s="165" t="s">
        <v>348</v>
      </c>
      <c r="G144" s="160" t="s">
        <v>207</v>
      </c>
      <c r="H144" s="160"/>
      <c r="I144" s="160"/>
      <c r="J144" s="160"/>
      <c r="K144" s="160" t="s">
        <v>84</v>
      </c>
      <c r="L144" s="165" t="s">
        <v>349</v>
      </c>
      <c r="M144" s="165" t="s">
        <v>351</v>
      </c>
      <c r="N144" s="160" t="s">
        <v>350</v>
      </c>
      <c r="O144" s="161"/>
    </row>
    <row r="145" spans="1:15" ht="23.25" customHeight="1" x14ac:dyDescent="0.3">
      <c r="A145" s="162"/>
      <c r="B145" s="163"/>
      <c r="C145" s="164"/>
      <c r="D145" s="164"/>
      <c r="E145" s="160"/>
      <c r="F145" s="160"/>
      <c r="G145" s="99" t="s">
        <v>202</v>
      </c>
      <c r="H145" s="99" t="s">
        <v>203</v>
      </c>
      <c r="I145" s="99" t="s">
        <v>204</v>
      </c>
      <c r="J145" s="99" t="s">
        <v>205</v>
      </c>
      <c r="K145" s="160"/>
      <c r="L145" s="160"/>
      <c r="M145" s="160"/>
      <c r="N145" s="160"/>
      <c r="O145" s="161"/>
    </row>
    <row r="146" spans="1:15" ht="24.75" customHeight="1" x14ac:dyDescent="0.3">
      <c r="A146" s="162"/>
      <c r="B146" s="163"/>
      <c r="C146" s="164"/>
      <c r="D146" s="164"/>
      <c r="E146" s="71">
        <f>F146+K146+L146+M146+N146</f>
        <v>0</v>
      </c>
      <c r="F146" s="71">
        <v>0</v>
      </c>
      <c r="G146" s="71">
        <v>0</v>
      </c>
      <c r="H146" s="71">
        <v>0</v>
      </c>
      <c r="I146" s="71">
        <v>0</v>
      </c>
      <c r="J146" s="71">
        <v>0</v>
      </c>
      <c r="K146" s="71">
        <v>0</v>
      </c>
      <c r="L146" s="71">
        <v>0</v>
      </c>
      <c r="M146" s="71">
        <v>0</v>
      </c>
      <c r="N146" s="71">
        <v>0</v>
      </c>
      <c r="O146" s="161"/>
    </row>
    <row r="147" spans="1:15" s="3" customFormat="1" ht="30" customHeight="1" x14ac:dyDescent="0.25">
      <c r="A147" s="162" t="s">
        <v>19</v>
      </c>
      <c r="B147" s="163" t="s">
        <v>227</v>
      </c>
      <c r="C147" s="161" t="s">
        <v>352</v>
      </c>
      <c r="D147" s="102" t="s">
        <v>14</v>
      </c>
      <c r="E147" s="104">
        <f t="shared" ref="E147:E149" si="41">F147+K147+L147+M147+N147</f>
        <v>0</v>
      </c>
      <c r="F147" s="165">
        <v>0</v>
      </c>
      <c r="G147" s="165"/>
      <c r="H147" s="165"/>
      <c r="I147" s="165"/>
      <c r="J147" s="165"/>
      <c r="K147" s="104">
        <v>0</v>
      </c>
      <c r="L147" s="104">
        <v>0</v>
      </c>
      <c r="M147" s="104">
        <v>0</v>
      </c>
      <c r="N147" s="104">
        <v>0</v>
      </c>
      <c r="O147" s="161" t="s">
        <v>418</v>
      </c>
    </row>
    <row r="148" spans="1:15" s="3" customFormat="1" ht="36" customHeight="1" x14ac:dyDescent="0.25">
      <c r="A148" s="162"/>
      <c r="B148" s="163"/>
      <c r="C148" s="161"/>
      <c r="D148" s="102" t="s">
        <v>10</v>
      </c>
      <c r="E148" s="104">
        <f t="shared" si="41"/>
        <v>0</v>
      </c>
      <c r="F148" s="165">
        <v>0</v>
      </c>
      <c r="G148" s="165"/>
      <c r="H148" s="165"/>
      <c r="I148" s="165"/>
      <c r="J148" s="165"/>
      <c r="K148" s="104">
        <v>0</v>
      </c>
      <c r="L148" s="104">
        <v>0</v>
      </c>
      <c r="M148" s="104">
        <v>0</v>
      </c>
      <c r="N148" s="104">
        <v>0</v>
      </c>
      <c r="O148" s="161"/>
    </row>
    <row r="149" spans="1:15" s="3" customFormat="1" ht="36" customHeight="1" x14ac:dyDescent="0.25">
      <c r="A149" s="162"/>
      <c r="B149" s="163"/>
      <c r="C149" s="161"/>
      <c r="D149" s="102" t="s">
        <v>18</v>
      </c>
      <c r="E149" s="104">
        <f t="shared" si="41"/>
        <v>0</v>
      </c>
      <c r="F149" s="165">
        <v>0</v>
      </c>
      <c r="G149" s="165"/>
      <c r="H149" s="165"/>
      <c r="I149" s="165"/>
      <c r="J149" s="165"/>
      <c r="K149" s="104">
        <v>0</v>
      </c>
      <c r="L149" s="104">
        <v>0</v>
      </c>
      <c r="M149" s="104">
        <v>0</v>
      </c>
      <c r="N149" s="104">
        <v>0</v>
      </c>
      <c r="O149" s="161"/>
    </row>
    <row r="150" spans="1:15" ht="23.25" customHeight="1" x14ac:dyDescent="0.3">
      <c r="A150" s="162"/>
      <c r="B150" s="163" t="s">
        <v>247</v>
      </c>
      <c r="C150" s="164" t="s">
        <v>80</v>
      </c>
      <c r="D150" s="164" t="s">
        <v>80</v>
      </c>
      <c r="E150" s="160" t="s">
        <v>81</v>
      </c>
      <c r="F150" s="165" t="s">
        <v>348</v>
      </c>
      <c r="G150" s="160" t="s">
        <v>207</v>
      </c>
      <c r="H150" s="160"/>
      <c r="I150" s="160"/>
      <c r="J150" s="160"/>
      <c r="K150" s="160" t="s">
        <v>84</v>
      </c>
      <c r="L150" s="165" t="s">
        <v>349</v>
      </c>
      <c r="M150" s="165" t="s">
        <v>351</v>
      </c>
      <c r="N150" s="160" t="s">
        <v>350</v>
      </c>
      <c r="O150" s="161"/>
    </row>
    <row r="151" spans="1:15" ht="23.25" customHeight="1" x14ac:dyDescent="0.3">
      <c r="A151" s="162"/>
      <c r="B151" s="163"/>
      <c r="C151" s="164"/>
      <c r="D151" s="164"/>
      <c r="E151" s="160"/>
      <c r="F151" s="160"/>
      <c r="G151" s="99" t="s">
        <v>202</v>
      </c>
      <c r="H151" s="99" t="s">
        <v>203</v>
      </c>
      <c r="I151" s="99" t="s">
        <v>204</v>
      </c>
      <c r="J151" s="99" t="s">
        <v>205</v>
      </c>
      <c r="K151" s="160"/>
      <c r="L151" s="160"/>
      <c r="M151" s="160"/>
      <c r="N151" s="160"/>
      <c r="O151" s="161"/>
    </row>
    <row r="152" spans="1:15" ht="24.75" customHeight="1" x14ac:dyDescent="0.3">
      <c r="A152" s="162"/>
      <c r="B152" s="163"/>
      <c r="C152" s="164"/>
      <c r="D152" s="164"/>
      <c r="E152" s="71">
        <f>F152+K152+L152+M152+N152</f>
        <v>0</v>
      </c>
      <c r="F152" s="71">
        <v>0</v>
      </c>
      <c r="G152" s="71">
        <v>0</v>
      </c>
      <c r="H152" s="71">
        <v>0</v>
      </c>
      <c r="I152" s="71">
        <v>0</v>
      </c>
      <c r="J152" s="71">
        <v>0</v>
      </c>
      <c r="K152" s="71">
        <v>0</v>
      </c>
      <c r="L152" s="71">
        <v>0</v>
      </c>
      <c r="M152" s="71">
        <v>0</v>
      </c>
      <c r="N152" s="71">
        <v>0</v>
      </c>
      <c r="O152" s="161"/>
    </row>
    <row r="153" spans="1:15" s="3" customFormat="1" ht="30" customHeight="1" x14ac:dyDescent="0.25">
      <c r="A153" s="162" t="s">
        <v>28</v>
      </c>
      <c r="B153" s="163" t="s">
        <v>320</v>
      </c>
      <c r="C153" s="161" t="s">
        <v>352</v>
      </c>
      <c r="D153" s="102" t="s">
        <v>14</v>
      </c>
      <c r="E153" s="104">
        <f t="shared" ref="E153:E154" si="42">F153+K153+L153+M153+N153</f>
        <v>982476.71000000008</v>
      </c>
      <c r="F153" s="165">
        <f>'Строительство и реконструкция'!L199</f>
        <v>542790.87000000011</v>
      </c>
      <c r="G153" s="165"/>
      <c r="H153" s="165"/>
      <c r="I153" s="165"/>
      <c r="J153" s="165"/>
      <c r="K153" s="104">
        <f>'Строительство и реконструкция'!M199</f>
        <v>439685.83999999997</v>
      </c>
      <c r="L153" s="104">
        <f>'Строительство и реконструкция'!N199</f>
        <v>0</v>
      </c>
      <c r="M153" s="104">
        <f>'Строительство и реконструкция'!O199</f>
        <v>0</v>
      </c>
      <c r="N153" s="104">
        <f>'Строительство и реконструкция'!P199</f>
        <v>0</v>
      </c>
      <c r="O153" s="161" t="s">
        <v>418</v>
      </c>
    </row>
    <row r="154" spans="1:15" s="3" customFormat="1" ht="36" customHeight="1" x14ac:dyDescent="0.25">
      <c r="A154" s="162"/>
      <c r="B154" s="163"/>
      <c r="C154" s="161"/>
      <c r="D154" s="102" t="s">
        <v>10</v>
      </c>
      <c r="E154" s="104">
        <f t="shared" si="42"/>
        <v>609318.37</v>
      </c>
      <c r="F154" s="165">
        <f>'Строительство и реконструкция'!L200</f>
        <v>335492.66000000003</v>
      </c>
      <c r="G154" s="165"/>
      <c r="H154" s="165"/>
      <c r="I154" s="165"/>
      <c r="J154" s="165"/>
      <c r="K154" s="104">
        <f>'Строительство и реконструкция'!M200</f>
        <v>273825.70999999996</v>
      </c>
      <c r="L154" s="104">
        <f>'Строительство и реконструкция'!N200</f>
        <v>0</v>
      </c>
      <c r="M154" s="104">
        <f>'Строительство и реконструкция'!O200</f>
        <v>0</v>
      </c>
      <c r="N154" s="104">
        <f>'Строительство и реконструкция'!P200</f>
        <v>0</v>
      </c>
      <c r="O154" s="161"/>
    </row>
    <row r="155" spans="1:15" s="3" customFormat="1" ht="36" customHeight="1" x14ac:dyDescent="0.25">
      <c r="A155" s="162"/>
      <c r="B155" s="163"/>
      <c r="C155" s="161"/>
      <c r="D155" s="102" t="s">
        <v>18</v>
      </c>
      <c r="E155" s="104">
        <f>F155+K155+L155+M155+N155</f>
        <v>373158.33999999997</v>
      </c>
      <c r="F155" s="165">
        <f>'Строительство и реконструкция'!L201</f>
        <v>207298.21</v>
      </c>
      <c r="G155" s="165"/>
      <c r="H155" s="165"/>
      <c r="I155" s="165"/>
      <c r="J155" s="165"/>
      <c r="K155" s="104">
        <f>'Строительство и реконструкция'!M201</f>
        <v>165860.13</v>
      </c>
      <c r="L155" s="104">
        <f>'Строительство и реконструкция'!N201</f>
        <v>0</v>
      </c>
      <c r="M155" s="104">
        <f>'Строительство и реконструкция'!O201</f>
        <v>0</v>
      </c>
      <c r="N155" s="104">
        <f>'Строительство и реконструкция'!P201</f>
        <v>0</v>
      </c>
      <c r="O155" s="161"/>
    </row>
    <row r="156" spans="1:15" ht="23.25" customHeight="1" x14ac:dyDescent="0.3">
      <c r="A156" s="162"/>
      <c r="B156" s="163" t="s">
        <v>245</v>
      </c>
      <c r="C156" s="164" t="s">
        <v>80</v>
      </c>
      <c r="D156" s="164" t="s">
        <v>80</v>
      </c>
      <c r="E156" s="160" t="s">
        <v>81</v>
      </c>
      <c r="F156" s="165" t="s">
        <v>348</v>
      </c>
      <c r="G156" s="160" t="s">
        <v>207</v>
      </c>
      <c r="H156" s="160"/>
      <c r="I156" s="160"/>
      <c r="J156" s="160"/>
      <c r="K156" s="160" t="s">
        <v>84</v>
      </c>
      <c r="L156" s="165" t="s">
        <v>349</v>
      </c>
      <c r="M156" s="165" t="s">
        <v>351</v>
      </c>
      <c r="N156" s="160" t="s">
        <v>350</v>
      </c>
      <c r="O156" s="161"/>
    </row>
    <row r="157" spans="1:15" ht="23.25" customHeight="1" x14ac:dyDescent="0.3">
      <c r="A157" s="162"/>
      <c r="B157" s="163"/>
      <c r="C157" s="164"/>
      <c r="D157" s="164"/>
      <c r="E157" s="160"/>
      <c r="F157" s="160"/>
      <c r="G157" s="99" t="s">
        <v>202</v>
      </c>
      <c r="H157" s="99" t="s">
        <v>203</v>
      </c>
      <c r="I157" s="99" t="s">
        <v>204</v>
      </c>
      <c r="J157" s="99" t="s">
        <v>205</v>
      </c>
      <c r="K157" s="160"/>
      <c r="L157" s="160"/>
      <c r="M157" s="160"/>
      <c r="N157" s="160"/>
      <c r="O157" s="161"/>
    </row>
    <row r="158" spans="1:15" ht="24.75" customHeight="1" x14ac:dyDescent="0.3">
      <c r="A158" s="162"/>
      <c r="B158" s="163"/>
      <c r="C158" s="164"/>
      <c r="D158" s="164"/>
      <c r="E158" s="71">
        <f>F158+K158+L158+M158+N158</f>
        <v>8</v>
      </c>
      <c r="F158" s="71">
        <f>J158</f>
        <v>4</v>
      </c>
      <c r="G158" s="71">
        <v>0</v>
      </c>
      <c r="H158" s="71">
        <v>1</v>
      </c>
      <c r="I158" s="71">
        <v>1</v>
      </c>
      <c r="J158" s="71">
        <v>4</v>
      </c>
      <c r="K158" s="71">
        <v>4</v>
      </c>
      <c r="L158" s="71">
        <v>0</v>
      </c>
      <c r="M158" s="71">
        <v>0</v>
      </c>
      <c r="N158" s="71">
        <v>0</v>
      </c>
      <c r="O158" s="161"/>
    </row>
    <row r="159" spans="1:15" s="3" customFormat="1" ht="30" customHeight="1" x14ac:dyDescent="0.25">
      <c r="A159" s="162" t="s">
        <v>30</v>
      </c>
      <c r="B159" s="163" t="s">
        <v>299</v>
      </c>
      <c r="C159" s="161" t="s">
        <v>352</v>
      </c>
      <c r="D159" s="102" t="s">
        <v>14</v>
      </c>
      <c r="E159" s="104">
        <f>F159+K159+L159+M159+N159</f>
        <v>10268.39</v>
      </c>
      <c r="F159" s="168">
        <f>'Капитальный ремонт'!F27</f>
        <v>7061.1100000000006</v>
      </c>
      <c r="G159" s="169"/>
      <c r="H159" s="169"/>
      <c r="I159" s="169"/>
      <c r="J159" s="170"/>
      <c r="K159" s="104">
        <f>'Капитальный ремонт'!G27</f>
        <v>3207.2799999999997</v>
      </c>
      <c r="L159" s="104">
        <v>0</v>
      </c>
      <c r="M159" s="106">
        <v>0</v>
      </c>
      <c r="N159" s="104">
        <f>'Строительство и реконструкция'!P184</f>
        <v>0</v>
      </c>
      <c r="O159" s="161" t="s">
        <v>438</v>
      </c>
    </row>
    <row r="160" spans="1:15" s="3" customFormat="1" ht="36" customHeight="1" x14ac:dyDescent="0.25">
      <c r="A160" s="162"/>
      <c r="B160" s="163"/>
      <c r="C160" s="161"/>
      <c r="D160" s="102" t="s">
        <v>10</v>
      </c>
      <c r="E160" s="104">
        <f t="shared" ref="E160:E161" si="43">F160+K160+L160+M160+N160</f>
        <v>5108.62</v>
      </c>
      <c r="F160" s="168">
        <f>'Капитальный ремонт'!F28</f>
        <v>3348.46</v>
      </c>
      <c r="G160" s="169"/>
      <c r="H160" s="169"/>
      <c r="I160" s="169"/>
      <c r="J160" s="170"/>
      <c r="K160" s="104">
        <f>'Капитальный ремонт'!G28</f>
        <v>1760.16</v>
      </c>
      <c r="L160" s="104">
        <v>0</v>
      </c>
      <c r="M160" s="106">
        <v>0</v>
      </c>
      <c r="N160" s="104">
        <f>'Строительство и реконструкция'!P185</f>
        <v>0</v>
      </c>
      <c r="O160" s="161"/>
    </row>
    <row r="161" spans="1:15" s="3" customFormat="1" ht="36" customHeight="1" x14ac:dyDescent="0.25">
      <c r="A161" s="162"/>
      <c r="B161" s="163"/>
      <c r="C161" s="161"/>
      <c r="D161" s="102" t="s">
        <v>18</v>
      </c>
      <c r="E161" s="104">
        <f t="shared" si="43"/>
        <v>5159.7700000000004</v>
      </c>
      <c r="F161" s="168">
        <f>'Капитальный ремонт'!F29</f>
        <v>3712.65</v>
      </c>
      <c r="G161" s="169"/>
      <c r="H161" s="169"/>
      <c r="I161" s="169"/>
      <c r="J161" s="170"/>
      <c r="K161" s="104">
        <f>'Капитальный ремонт'!G29</f>
        <v>1447.12</v>
      </c>
      <c r="L161" s="104">
        <v>0</v>
      </c>
      <c r="M161" s="106">
        <v>0</v>
      </c>
      <c r="N161" s="104">
        <f>'Строительство и реконструкция'!P186</f>
        <v>0</v>
      </c>
      <c r="O161" s="161"/>
    </row>
    <row r="162" spans="1:15" ht="27.75" customHeight="1" x14ac:dyDescent="0.3">
      <c r="A162" s="162"/>
      <c r="B162" s="163" t="s">
        <v>302</v>
      </c>
      <c r="C162" s="164" t="s">
        <v>80</v>
      </c>
      <c r="D162" s="164" t="s">
        <v>80</v>
      </c>
      <c r="E162" s="160" t="s">
        <v>81</v>
      </c>
      <c r="F162" s="165" t="s">
        <v>348</v>
      </c>
      <c r="G162" s="151" t="s">
        <v>207</v>
      </c>
      <c r="H162" s="152"/>
      <c r="I162" s="152"/>
      <c r="J162" s="153"/>
      <c r="K162" s="160" t="s">
        <v>84</v>
      </c>
      <c r="L162" s="166" t="s">
        <v>349</v>
      </c>
      <c r="M162" s="165" t="s">
        <v>351</v>
      </c>
      <c r="N162" s="172" t="s">
        <v>350</v>
      </c>
      <c r="O162" s="161"/>
    </row>
    <row r="163" spans="1:15" ht="27.75" customHeight="1" x14ac:dyDescent="0.3">
      <c r="A163" s="162"/>
      <c r="B163" s="163"/>
      <c r="C163" s="164"/>
      <c r="D163" s="164"/>
      <c r="E163" s="160"/>
      <c r="F163" s="160"/>
      <c r="G163" s="99" t="s">
        <v>202</v>
      </c>
      <c r="H163" s="99" t="s">
        <v>203</v>
      </c>
      <c r="I163" s="99" t="s">
        <v>204</v>
      </c>
      <c r="J163" s="99" t="s">
        <v>205</v>
      </c>
      <c r="K163" s="160"/>
      <c r="L163" s="167"/>
      <c r="M163" s="160"/>
      <c r="N163" s="167"/>
      <c r="O163" s="161"/>
    </row>
    <row r="164" spans="1:15" ht="30.75" customHeight="1" x14ac:dyDescent="0.3">
      <c r="A164" s="162"/>
      <c r="B164" s="163"/>
      <c r="C164" s="164"/>
      <c r="D164" s="164"/>
      <c r="E164" s="71">
        <f>F164+K164+L164+M164+N164</f>
        <v>4</v>
      </c>
      <c r="F164" s="71">
        <f>G164+H164+I164+J164</f>
        <v>3</v>
      </c>
      <c r="G164" s="71">
        <v>0</v>
      </c>
      <c r="H164" s="71">
        <v>0</v>
      </c>
      <c r="I164" s="71">
        <v>0</v>
      </c>
      <c r="J164" s="71">
        <v>3</v>
      </c>
      <c r="K164" s="71">
        <v>1</v>
      </c>
      <c r="L164" s="71">
        <v>0</v>
      </c>
      <c r="M164" s="71">
        <v>0</v>
      </c>
      <c r="N164" s="71">
        <v>0</v>
      </c>
      <c r="O164" s="161"/>
    </row>
    <row r="165" spans="1:15" s="3" customFormat="1" ht="30" customHeight="1" x14ac:dyDescent="0.25">
      <c r="A165" s="154" t="s">
        <v>31</v>
      </c>
      <c r="B165" s="163" t="s">
        <v>376</v>
      </c>
      <c r="C165" s="161" t="s">
        <v>352</v>
      </c>
      <c r="D165" s="102" t="s">
        <v>14</v>
      </c>
      <c r="E165" s="104">
        <f>'Строительство и реконструкция'!K221</f>
        <v>141488.20113</v>
      </c>
      <c r="F165" s="168">
        <f>'Строительство и реконструкция'!L221</f>
        <v>97934.467470000003</v>
      </c>
      <c r="G165" s="169"/>
      <c r="H165" s="169"/>
      <c r="I165" s="169"/>
      <c r="J165" s="170"/>
      <c r="K165" s="104">
        <f>'Строительство и реконструкция'!M221</f>
        <v>43553.733660000005</v>
      </c>
      <c r="L165" s="104">
        <f>'Строительство и реконструкция'!N221</f>
        <v>0</v>
      </c>
      <c r="M165" s="104">
        <f>'Строительство и реконструкция'!O221</f>
        <v>0</v>
      </c>
      <c r="N165" s="104">
        <f>'Строительство и реконструкция'!P221</f>
        <v>0</v>
      </c>
      <c r="O165" s="148" t="s">
        <v>418</v>
      </c>
    </row>
    <row r="166" spans="1:15" s="3" customFormat="1" ht="36" customHeight="1" x14ac:dyDescent="0.25">
      <c r="A166" s="155"/>
      <c r="B166" s="163"/>
      <c r="C166" s="161"/>
      <c r="D166" s="102" t="s">
        <v>10</v>
      </c>
      <c r="E166" s="104">
        <f>'Строительство и реконструкция'!K222</f>
        <v>0</v>
      </c>
      <c r="F166" s="168">
        <f>'Строительство и реконструкция'!L222</f>
        <v>0</v>
      </c>
      <c r="G166" s="169"/>
      <c r="H166" s="169"/>
      <c r="I166" s="169"/>
      <c r="J166" s="170"/>
      <c r="K166" s="104">
        <f>'Строительство и реконструкция'!M222</f>
        <v>0</v>
      </c>
      <c r="L166" s="104">
        <f>'Строительство и реконструкция'!N222</f>
        <v>0</v>
      </c>
      <c r="M166" s="104">
        <f>'Строительство и реконструкция'!O222</f>
        <v>0</v>
      </c>
      <c r="N166" s="104">
        <f>'Строительство и реконструкция'!P222</f>
        <v>0</v>
      </c>
      <c r="O166" s="149"/>
    </row>
    <row r="167" spans="1:15" s="3" customFormat="1" ht="48" customHeight="1" x14ac:dyDescent="0.25">
      <c r="A167" s="156"/>
      <c r="B167" s="163"/>
      <c r="C167" s="161"/>
      <c r="D167" s="102" t="s">
        <v>18</v>
      </c>
      <c r="E167" s="104">
        <f>'Строительство и реконструкция'!K223</f>
        <v>141488.20113</v>
      </c>
      <c r="F167" s="168">
        <f>'Строительство и реконструкция'!L223</f>
        <v>97934.467470000003</v>
      </c>
      <c r="G167" s="169"/>
      <c r="H167" s="169"/>
      <c r="I167" s="169"/>
      <c r="J167" s="170"/>
      <c r="K167" s="104">
        <f>'Строительство и реконструкция'!M223</f>
        <v>43553.733660000005</v>
      </c>
      <c r="L167" s="104">
        <f>'Строительство и реконструкция'!N223</f>
        <v>0</v>
      </c>
      <c r="M167" s="104">
        <f>'Строительство и реконструкция'!O223</f>
        <v>0</v>
      </c>
      <c r="N167" s="104">
        <f>'Строительство и реконструкция'!P223</f>
        <v>0</v>
      </c>
      <c r="O167" s="150"/>
    </row>
    <row r="168" spans="1:15" s="3" customFormat="1" ht="36" customHeight="1" x14ac:dyDescent="0.25">
      <c r="A168" s="162" t="s">
        <v>22</v>
      </c>
      <c r="B168" s="163" t="s">
        <v>355</v>
      </c>
      <c r="C168" s="162" t="s">
        <v>352</v>
      </c>
      <c r="D168" s="102" t="s">
        <v>14</v>
      </c>
      <c r="E168" s="104">
        <f>F168+K168+L168+M168+N168</f>
        <v>4202403.0385600002</v>
      </c>
      <c r="F168" s="165">
        <f>F172+F179+F198+F205+F212+F191+F219+F226+F186</f>
        <v>2184795.2085600002</v>
      </c>
      <c r="G168" s="165"/>
      <c r="H168" s="165"/>
      <c r="I168" s="165"/>
      <c r="J168" s="165"/>
      <c r="K168" s="104">
        <f>K172+K179+K191+K219</f>
        <v>1659234.3199999998</v>
      </c>
      <c r="L168" s="104">
        <f t="shared" ref="L168:N168" si="44">L172+L179+L191+L219</f>
        <v>335728.31</v>
      </c>
      <c r="M168" s="104">
        <f t="shared" si="44"/>
        <v>22645.199999999997</v>
      </c>
      <c r="N168" s="104">
        <f t="shared" si="44"/>
        <v>0</v>
      </c>
      <c r="O168" s="161"/>
    </row>
    <row r="169" spans="1:15" s="3" customFormat="1" ht="36" customHeight="1" x14ac:dyDescent="0.25">
      <c r="A169" s="162"/>
      <c r="B169" s="163"/>
      <c r="C169" s="162"/>
      <c r="D169" s="102" t="s">
        <v>10</v>
      </c>
      <c r="E169" s="104">
        <f t="shared" ref="E169:E175" si="45">F169+K169+L169+M169+N169</f>
        <v>2853056.15</v>
      </c>
      <c r="F169" s="165">
        <f>F173+F180+F199+F206+F213+F192+F220</f>
        <v>1534526.15</v>
      </c>
      <c r="G169" s="165"/>
      <c r="H169" s="165"/>
      <c r="I169" s="165"/>
      <c r="J169" s="165"/>
      <c r="K169" s="104">
        <f>K173+K180+K192+K220</f>
        <v>1094842.6400000001</v>
      </c>
      <c r="L169" s="104">
        <f t="shared" ref="L169:N169" si="46">L173+L180+L192+L220</f>
        <v>209602.05</v>
      </c>
      <c r="M169" s="104">
        <f t="shared" si="46"/>
        <v>14085.31</v>
      </c>
      <c r="N169" s="104">
        <f t="shared" si="46"/>
        <v>0</v>
      </c>
      <c r="O169" s="161"/>
    </row>
    <row r="170" spans="1:15" s="3" customFormat="1" ht="36" customHeight="1" x14ac:dyDescent="0.25">
      <c r="A170" s="162"/>
      <c r="B170" s="163"/>
      <c r="C170" s="162"/>
      <c r="D170" s="102" t="s">
        <v>18</v>
      </c>
      <c r="E170" s="104">
        <f t="shared" si="45"/>
        <v>1349346.8885599999</v>
      </c>
      <c r="F170" s="165">
        <f>F174+F181+F200+F207+F214+F193+F221+F227+F187</f>
        <v>650269.05855999992</v>
      </c>
      <c r="G170" s="165"/>
      <c r="H170" s="165"/>
      <c r="I170" s="165"/>
      <c r="J170" s="165"/>
      <c r="K170" s="104">
        <f>K174+K181+K193+K221</f>
        <v>564391.68000000005</v>
      </c>
      <c r="L170" s="104">
        <f t="shared" ref="L170:N170" si="47">L174+L181+L193+L221</f>
        <v>126126.26</v>
      </c>
      <c r="M170" s="104">
        <f t="shared" si="47"/>
        <v>8559.89</v>
      </c>
      <c r="N170" s="104">
        <f t="shared" si="47"/>
        <v>0</v>
      </c>
      <c r="O170" s="161"/>
    </row>
    <row r="171" spans="1:15" s="3" customFormat="1" ht="36" customHeight="1" x14ac:dyDescent="0.25">
      <c r="A171" s="162"/>
      <c r="B171" s="163"/>
      <c r="C171" s="162"/>
      <c r="D171" s="102" t="s">
        <v>12</v>
      </c>
      <c r="E171" s="104">
        <f t="shared" si="45"/>
        <v>0</v>
      </c>
      <c r="F171" s="165">
        <f t="shared" ref="F171" si="48">F175</f>
        <v>0</v>
      </c>
      <c r="G171" s="165"/>
      <c r="H171" s="165"/>
      <c r="I171" s="165"/>
      <c r="J171" s="165"/>
      <c r="K171" s="104">
        <f>K175+K182</f>
        <v>0</v>
      </c>
      <c r="L171" s="104">
        <f>L175+L182</f>
        <v>0</v>
      </c>
      <c r="M171" s="104">
        <f t="shared" ref="M171:N171" si="49">M175</f>
        <v>0</v>
      </c>
      <c r="N171" s="104">
        <f t="shared" si="49"/>
        <v>0</v>
      </c>
      <c r="O171" s="161"/>
    </row>
    <row r="172" spans="1:15" s="3" customFormat="1" ht="30" customHeight="1" x14ac:dyDescent="0.25">
      <c r="A172" s="162" t="s">
        <v>24</v>
      </c>
      <c r="B172" s="163" t="s">
        <v>68</v>
      </c>
      <c r="C172" s="162" t="s">
        <v>352</v>
      </c>
      <c r="D172" s="102" t="s">
        <v>14</v>
      </c>
      <c r="E172" s="104">
        <f t="shared" si="45"/>
        <v>2999196.46</v>
      </c>
      <c r="F172" s="165">
        <f>'Строительство и реконструкция'!L267</f>
        <v>996588.62999999989</v>
      </c>
      <c r="G172" s="165"/>
      <c r="H172" s="165"/>
      <c r="I172" s="165"/>
      <c r="J172" s="165"/>
      <c r="K172" s="104">
        <f>'Строительство и реконструкция'!M267</f>
        <v>1644234.3199999998</v>
      </c>
      <c r="L172" s="104">
        <f>'Строительство и реконструкция'!N267</f>
        <v>335728.31</v>
      </c>
      <c r="M172" s="104">
        <f>'Строительство и реконструкция'!O267</f>
        <v>22645.199999999997</v>
      </c>
      <c r="N172" s="104">
        <f>'Строительство и реконструкция'!P267</f>
        <v>0</v>
      </c>
      <c r="O172" s="161" t="s">
        <v>419</v>
      </c>
    </row>
    <row r="173" spans="1:15" s="3" customFormat="1" ht="36" customHeight="1" x14ac:dyDescent="0.25">
      <c r="A173" s="162"/>
      <c r="B173" s="163"/>
      <c r="C173" s="162"/>
      <c r="D173" s="102" t="s">
        <v>10</v>
      </c>
      <c r="E173" s="104">
        <f t="shared" si="45"/>
        <v>2113818.5300000003</v>
      </c>
      <c r="F173" s="165">
        <f>'Строительство и реконструкция'!L268</f>
        <v>804648.53</v>
      </c>
      <c r="G173" s="165"/>
      <c r="H173" s="165"/>
      <c r="I173" s="165"/>
      <c r="J173" s="165"/>
      <c r="K173" s="104">
        <f>'Строительство и реконструкция'!M268</f>
        <v>1085482.6400000001</v>
      </c>
      <c r="L173" s="104">
        <f>'Строительство и реконструкция'!N268</f>
        <v>209602.05</v>
      </c>
      <c r="M173" s="104">
        <f>'Строительство и реконструкция'!O268</f>
        <v>14085.31</v>
      </c>
      <c r="N173" s="104">
        <f>'Строительство и реконструкция'!P268</f>
        <v>0</v>
      </c>
      <c r="O173" s="161"/>
    </row>
    <row r="174" spans="1:15" s="3" customFormat="1" ht="36" customHeight="1" x14ac:dyDescent="0.25">
      <c r="A174" s="162"/>
      <c r="B174" s="163"/>
      <c r="C174" s="162"/>
      <c r="D174" s="102" t="s">
        <v>18</v>
      </c>
      <c r="E174" s="104">
        <f t="shared" si="45"/>
        <v>885377.93</v>
      </c>
      <c r="F174" s="165">
        <f>'Строительство и реконструкция'!L269</f>
        <v>191940.09999999998</v>
      </c>
      <c r="G174" s="165"/>
      <c r="H174" s="165"/>
      <c r="I174" s="165"/>
      <c r="J174" s="165"/>
      <c r="K174" s="104">
        <f>'Строительство и реконструкция'!M269</f>
        <v>558751.68000000005</v>
      </c>
      <c r="L174" s="104">
        <f>'Строительство и реконструкция'!N269</f>
        <v>126126.26</v>
      </c>
      <c r="M174" s="104">
        <f>'Строительство и реконструкция'!O269</f>
        <v>8559.89</v>
      </c>
      <c r="N174" s="104">
        <f>'Строительство и реконструкция'!P269</f>
        <v>0</v>
      </c>
      <c r="O174" s="161"/>
    </row>
    <row r="175" spans="1:15" s="3" customFormat="1" ht="36" customHeight="1" x14ac:dyDescent="0.25">
      <c r="A175" s="162"/>
      <c r="B175" s="163"/>
      <c r="C175" s="162"/>
      <c r="D175" s="102" t="s">
        <v>12</v>
      </c>
      <c r="E175" s="104">
        <f t="shared" si="45"/>
        <v>0</v>
      </c>
      <c r="F175" s="165">
        <v>0</v>
      </c>
      <c r="G175" s="165"/>
      <c r="H175" s="165"/>
      <c r="I175" s="165"/>
      <c r="J175" s="165"/>
      <c r="K175" s="104">
        <v>0</v>
      </c>
      <c r="L175" s="104">
        <v>0</v>
      </c>
      <c r="M175" s="104">
        <v>0</v>
      </c>
      <c r="N175" s="104">
        <v>0</v>
      </c>
      <c r="O175" s="161"/>
    </row>
    <row r="176" spans="1:15" ht="18.75" customHeight="1" x14ac:dyDescent="0.3">
      <c r="A176" s="162"/>
      <c r="B176" s="163" t="s">
        <v>195</v>
      </c>
      <c r="C176" s="164" t="s">
        <v>80</v>
      </c>
      <c r="D176" s="164" t="s">
        <v>80</v>
      </c>
      <c r="E176" s="160" t="s">
        <v>81</v>
      </c>
      <c r="F176" s="165" t="s">
        <v>348</v>
      </c>
      <c r="G176" s="160" t="s">
        <v>207</v>
      </c>
      <c r="H176" s="160"/>
      <c r="I176" s="160"/>
      <c r="J176" s="160"/>
      <c r="K176" s="160" t="s">
        <v>84</v>
      </c>
      <c r="L176" s="165" t="s">
        <v>349</v>
      </c>
      <c r="M176" s="165" t="s">
        <v>351</v>
      </c>
      <c r="N176" s="160" t="s">
        <v>350</v>
      </c>
      <c r="O176" s="161"/>
    </row>
    <row r="177" spans="1:16" ht="18.75" customHeight="1" x14ac:dyDescent="0.3">
      <c r="A177" s="162"/>
      <c r="B177" s="163"/>
      <c r="C177" s="164"/>
      <c r="D177" s="164"/>
      <c r="E177" s="160"/>
      <c r="F177" s="160"/>
      <c r="G177" s="99" t="s">
        <v>202</v>
      </c>
      <c r="H177" s="99" t="s">
        <v>203</v>
      </c>
      <c r="I177" s="99" t="s">
        <v>204</v>
      </c>
      <c r="J177" s="99" t="s">
        <v>205</v>
      </c>
      <c r="K177" s="160"/>
      <c r="L177" s="160"/>
      <c r="M177" s="160"/>
      <c r="N177" s="160"/>
      <c r="O177" s="161"/>
    </row>
    <row r="178" spans="1:16" ht="35.25" customHeight="1" x14ac:dyDescent="0.3">
      <c r="A178" s="162"/>
      <c r="B178" s="163"/>
      <c r="C178" s="164"/>
      <c r="D178" s="164"/>
      <c r="E178" s="71">
        <f>F178+K178+L178+M178+N178</f>
        <v>11</v>
      </c>
      <c r="F178" s="71">
        <f>G178+H178+I178+J178</f>
        <v>4</v>
      </c>
      <c r="G178" s="71">
        <v>0</v>
      </c>
      <c r="H178" s="71">
        <v>0</v>
      </c>
      <c r="I178" s="71">
        <v>0</v>
      </c>
      <c r="J178" s="71">
        <v>4</v>
      </c>
      <c r="K178" s="133">
        <v>2</v>
      </c>
      <c r="L178" s="71">
        <v>4</v>
      </c>
      <c r="M178" s="71">
        <v>1</v>
      </c>
      <c r="N178" s="71">
        <v>0</v>
      </c>
      <c r="O178" s="161"/>
    </row>
    <row r="179" spans="1:16" s="3" customFormat="1" ht="33.75" customHeight="1" x14ac:dyDescent="0.25">
      <c r="A179" s="162" t="s">
        <v>25</v>
      </c>
      <c r="B179" s="163" t="s">
        <v>307</v>
      </c>
      <c r="C179" s="162" t="s">
        <v>352</v>
      </c>
      <c r="D179" s="102" t="s">
        <v>14</v>
      </c>
      <c r="E179" s="99">
        <f t="shared" ref="E179:E182" si="50">F179+K179+L179+M179+N179</f>
        <v>258947.46000000002</v>
      </c>
      <c r="F179" s="160">
        <f>'Капитальный ремонт'!F43</f>
        <v>243947.46000000002</v>
      </c>
      <c r="G179" s="160"/>
      <c r="H179" s="160"/>
      <c r="I179" s="160"/>
      <c r="J179" s="160"/>
      <c r="K179" s="99">
        <f>'Капитальный ремонт'!G43</f>
        <v>15000</v>
      </c>
      <c r="L179" s="99">
        <v>0</v>
      </c>
      <c r="M179" s="99">
        <v>0</v>
      </c>
      <c r="N179" s="99">
        <v>0</v>
      </c>
      <c r="O179" s="161" t="s">
        <v>417</v>
      </c>
    </row>
    <row r="180" spans="1:16" s="3" customFormat="1" ht="36" customHeight="1" x14ac:dyDescent="0.25">
      <c r="A180" s="162"/>
      <c r="B180" s="163"/>
      <c r="C180" s="162"/>
      <c r="D180" s="102" t="s">
        <v>10</v>
      </c>
      <c r="E180" s="99">
        <f t="shared" si="50"/>
        <v>161583.18000000002</v>
      </c>
      <c r="F180" s="160">
        <f>'Капитальный ремонт'!F44</f>
        <v>152223.18000000002</v>
      </c>
      <c r="G180" s="160"/>
      <c r="H180" s="160"/>
      <c r="I180" s="160"/>
      <c r="J180" s="160"/>
      <c r="K180" s="99">
        <f>'Капитальный ремонт'!G44</f>
        <v>9360</v>
      </c>
      <c r="L180" s="99">
        <v>0</v>
      </c>
      <c r="M180" s="99">
        <v>0</v>
      </c>
      <c r="N180" s="99">
        <v>0</v>
      </c>
      <c r="O180" s="161"/>
    </row>
    <row r="181" spans="1:16" s="3" customFormat="1" ht="36" customHeight="1" x14ac:dyDescent="0.25">
      <c r="A181" s="162"/>
      <c r="B181" s="163"/>
      <c r="C181" s="162"/>
      <c r="D181" s="102" t="s">
        <v>18</v>
      </c>
      <c r="E181" s="99">
        <f t="shared" si="50"/>
        <v>97364.279999999984</v>
      </c>
      <c r="F181" s="160">
        <f>'Капитальный ремонт'!F45</f>
        <v>91724.279999999984</v>
      </c>
      <c r="G181" s="160"/>
      <c r="H181" s="160"/>
      <c r="I181" s="160"/>
      <c r="J181" s="160"/>
      <c r="K181" s="99">
        <f>'Капитальный ремонт'!G45</f>
        <v>5640</v>
      </c>
      <c r="L181" s="99">
        <v>0</v>
      </c>
      <c r="M181" s="99">
        <v>0</v>
      </c>
      <c r="N181" s="99">
        <v>0</v>
      </c>
      <c r="O181" s="161"/>
    </row>
    <row r="182" spans="1:16" s="3" customFormat="1" ht="31.5" customHeight="1" x14ac:dyDescent="0.25">
      <c r="A182" s="162"/>
      <c r="B182" s="163"/>
      <c r="C182" s="162"/>
      <c r="D182" s="102" t="s">
        <v>12</v>
      </c>
      <c r="E182" s="99">
        <f t="shared" si="50"/>
        <v>0</v>
      </c>
      <c r="F182" s="160">
        <v>0</v>
      </c>
      <c r="G182" s="160"/>
      <c r="H182" s="160"/>
      <c r="I182" s="160"/>
      <c r="J182" s="160"/>
      <c r="K182" s="99">
        <v>0</v>
      </c>
      <c r="L182" s="99">
        <v>0</v>
      </c>
      <c r="M182" s="99">
        <v>0</v>
      </c>
      <c r="N182" s="99">
        <v>0</v>
      </c>
      <c r="O182" s="161"/>
    </row>
    <row r="183" spans="1:16" ht="23.25" customHeight="1" x14ac:dyDescent="0.3">
      <c r="A183" s="162"/>
      <c r="B183" s="163" t="s">
        <v>308</v>
      </c>
      <c r="C183" s="164" t="s">
        <v>80</v>
      </c>
      <c r="D183" s="164" t="s">
        <v>80</v>
      </c>
      <c r="E183" s="160" t="s">
        <v>81</v>
      </c>
      <c r="F183" s="165" t="s">
        <v>348</v>
      </c>
      <c r="G183" s="160" t="s">
        <v>207</v>
      </c>
      <c r="H183" s="160"/>
      <c r="I183" s="160"/>
      <c r="J183" s="160"/>
      <c r="K183" s="160" t="s">
        <v>84</v>
      </c>
      <c r="L183" s="165" t="s">
        <v>349</v>
      </c>
      <c r="M183" s="165" t="s">
        <v>351</v>
      </c>
      <c r="N183" s="160" t="s">
        <v>350</v>
      </c>
      <c r="O183" s="161"/>
    </row>
    <row r="184" spans="1:16" ht="15.75" customHeight="1" x14ac:dyDescent="0.3">
      <c r="A184" s="162"/>
      <c r="B184" s="163"/>
      <c r="C184" s="164"/>
      <c r="D184" s="164"/>
      <c r="E184" s="160"/>
      <c r="F184" s="160"/>
      <c r="G184" s="99" t="s">
        <v>202</v>
      </c>
      <c r="H184" s="99" t="s">
        <v>203</v>
      </c>
      <c r="I184" s="99" t="s">
        <v>204</v>
      </c>
      <c r="J184" s="99" t="s">
        <v>205</v>
      </c>
      <c r="K184" s="160"/>
      <c r="L184" s="160"/>
      <c r="M184" s="160"/>
      <c r="N184" s="160"/>
      <c r="O184" s="161"/>
      <c r="P184" s="179"/>
    </row>
    <row r="185" spans="1:16" ht="27.75" customHeight="1" x14ac:dyDescent="0.3">
      <c r="A185" s="162"/>
      <c r="B185" s="163"/>
      <c r="C185" s="164"/>
      <c r="D185" s="164"/>
      <c r="E185" s="71">
        <f>F185+K185+L185+M185+N185</f>
        <v>6</v>
      </c>
      <c r="F185" s="71">
        <f>J185</f>
        <v>5</v>
      </c>
      <c r="G185" s="71">
        <v>0</v>
      </c>
      <c r="H185" s="71">
        <v>2</v>
      </c>
      <c r="I185" s="71">
        <v>3</v>
      </c>
      <c r="J185" s="71">
        <v>5</v>
      </c>
      <c r="K185" s="71">
        <v>1</v>
      </c>
      <c r="L185" s="71">
        <v>0</v>
      </c>
      <c r="M185" s="71">
        <v>0</v>
      </c>
      <c r="N185" s="71">
        <v>0</v>
      </c>
      <c r="O185" s="161"/>
      <c r="P185" s="179"/>
    </row>
    <row r="186" spans="1:16" ht="30" customHeight="1" x14ac:dyDescent="0.3">
      <c r="A186" s="162" t="s">
        <v>508</v>
      </c>
      <c r="B186" s="163" t="s">
        <v>509</v>
      </c>
      <c r="C186" s="162" t="s">
        <v>352</v>
      </c>
      <c r="D186" s="102" t="s">
        <v>8</v>
      </c>
      <c r="E186" s="99">
        <f>'Строительство и реконструкция'!K286</f>
        <v>0</v>
      </c>
      <c r="F186" s="151">
        <f>'Строительство и реконструкция'!L286</f>
        <v>0</v>
      </c>
      <c r="G186" s="152"/>
      <c r="H186" s="152"/>
      <c r="I186" s="152"/>
      <c r="J186" s="153"/>
      <c r="K186" s="99">
        <f>'Строительство и реконструкция'!M286</f>
        <v>0</v>
      </c>
      <c r="L186" s="99">
        <f>'Строительство и реконструкция'!N286</f>
        <v>0</v>
      </c>
      <c r="M186" s="99">
        <f>'Строительство и реконструкция'!O286</f>
        <v>0</v>
      </c>
      <c r="N186" s="99">
        <f>'Строительство и реконструкция'!P286</f>
        <v>0</v>
      </c>
      <c r="O186" s="161" t="s">
        <v>511</v>
      </c>
    </row>
    <row r="187" spans="1:16" ht="54" customHeight="1" x14ac:dyDescent="0.3">
      <c r="A187" s="162"/>
      <c r="B187" s="163"/>
      <c r="C187" s="162"/>
      <c r="D187" s="102" t="s">
        <v>11</v>
      </c>
      <c r="E187" s="99">
        <f>'Строительство и реконструкция'!K287</f>
        <v>0</v>
      </c>
      <c r="F187" s="151">
        <f>'Строительство и реконструкция'!L287</f>
        <v>0</v>
      </c>
      <c r="G187" s="152"/>
      <c r="H187" s="152"/>
      <c r="I187" s="152"/>
      <c r="J187" s="153"/>
      <c r="K187" s="99">
        <f>'Строительство и реконструкция'!M287</f>
        <v>0</v>
      </c>
      <c r="L187" s="99">
        <f>'Строительство и реконструкция'!N287</f>
        <v>0</v>
      </c>
      <c r="M187" s="99">
        <f>'Строительство и реконструкция'!O287</f>
        <v>0</v>
      </c>
      <c r="N187" s="99">
        <f>'Строительство и реконструкция'!P287</f>
        <v>0</v>
      </c>
      <c r="O187" s="161"/>
    </row>
    <row r="188" spans="1:16" ht="28.5" customHeight="1" x14ac:dyDescent="0.3">
      <c r="A188" s="162"/>
      <c r="B188" s="163" t="s">
        <v>510</v>
      </c>
      <c r="C188" s="164" t="s">
        <v>80</v>
      </c>
      <c r="D188" s="164" t="s">
        <v>80</v>
      </c>
      <c r="E188" s="160" t="s">
        <v>81</v>
      </c>
      <c r="F188" s="165" t="s">
        <v>348</v>
      </c>
      <c r="G188" s="151" t="s">
        <v>207</v>
      </c>
      <c r="H188" s="152"/>
      <c r="I188" s="152"/>
      <c r="J188" s="153"/>
      <c r="K188" s="160" t="s">
        <v>84</v>
      </c>
      <c r="L188" s="166" t="s">
        <v>349</v>
      </c>
      <c r="M188" s="165" t="s">
        <v>351</v>
      </c>
      <c r="N188" s="172" t="s">
        <v>350</v>
      </c>
      <c r="O188" s="161"/>
    </row>
    <row r="189" spans="1:16" ht="24" customHeight="1" x14ac:dyDescent="0.3">
      <c r="A189" s="162"/>
      <c r="B189" s="163"/>
      <c r="C189" s="164"/>
      <c r="D189" s="164"/>
      <c r="E189" s="160"/>
      <c r="F189" s="160"/>
      <c r="G189" s="105" t="s">
        <v>202</v>
      </c>
      <c r="H189" s="105" t="s">
        <v>203</v>
      </c>
      <c r="I189" s="105" t="s">
        <v>204</v>
      </c>
      <c r="J189" s="105" t="s">
        <v>205</v>
      </c>
      <c r="K189" s="160"/>
      <c r="L189" s="167"/>
      <c r="M189" s="160"/>
      <c r="N189" s="167"/>
      <c r="O189" s="161"/>
    </row>
    <row r="190" spans="1:16" ht="30" customHeight="1" x14ac:dyDescent="0.3">
      <c r="A190" s="162"/>
      <c r="B190" s="163"/>
      <c r="C190" s="164"/>
      <c r="D190" s="164"/>
      <c r="E190" s="71">
        <f>F190+K190+L190+M190+N190</f>
        <v>0</v>
      </c>
      <c r="F190" s="71">
        <v>0</v>
      </c>
      <c r="G190" s="71">
        <v>0</v>
      </c>
      <c r="H190" s="71">
        <v>0</v>
      </c>
      <c r="I190" s="71">
        <v>0</v>
      </c>
      <c r="J190" s="71">
        <v>0</v>
      </c>
      <c r="K190" s="71">
        <v>0</v>
      </c>
      <c r="L190" s="71">
        <v>0</v>
      </c>
      <c r="M190" s="71">
        <v>0</v>
      </c>
      <c r="N190" s="71">
        <v>0</v>
      </c>
      <c r="O190" s="161"/>
    </row>
    <row r="191" spans="1:16" s="3" customFormat="1" ht="28.5" customHeight="1" x14ac:dyDescent="0.25">
      <c r="A191" s="190" t="s">
        <v>75</v>
      </c>
      <c r="B191" s="163" t="s">
        <v>224</v>
      </c>
      <c r="C191" s="162" t="s">
        <v>352</v>
      </c>
      <c r="D191" s="102" t="s">
        <v>14</v>
      </c>
      <c r="E191" s="99">
        <f t="shared" ref="E191:E194" si="51">F191+K191+L191+M191+N191</f>
        <v>0</v>
      </c>
      <c r="F191" s="160">
        <f>'Строительство и реконструкция'!G274</f>
        <v>0</v>
      </c>
      <c r="G191" s="160"/>
      <c r="H191" s="160"/>
      <c r="I191" s="160"/>
      <c r="J191" s="160"/>
      <c r="K191" s="99">
        <f>'Строительство и реконструкция'!L271</f>
        <v>0</v>
      </c>
      <c r="L191" s="99">
        <f>'Строительство и реконструкция'!M271</f>
        <v>0</v>
      </c>
      <c r="M191" s="99">
        <f>'Строительство и реконструкция'!N274</f>
        <v>0</v>
      </c>
      <c r="N191" s="99">
        <v>0</v>
      </c>
      <c r="O191" s="161" t="s">
        <v>415</v>
      </c>
    </row>
    <row r="192" spans="1:16" s="3" customFormat="1" ht="36" customHeight="1" x14ac:dyDescent="0.25">
      <c r="A192" s="162"/>
      <c r="B192" s="163"/>
      <c r="C192" s="162"/>
      <c r="D192" s="102" t="s">
        <v>10</v>
      </c>
      <c r="E192" s="99">
        <f t="shared" si="51"/>
        <v>0</v>
      </c>
      <c r="F192" s="160">
        <f>'Строительство и реконструкция'!G275</f>
        <v>0</v>
      </c>
      <c r="G192" s="160"/>
      <c r="H192" s="160"/>
      <c r="I192" s="160"/>
      <c r="J192" s="160"/>
      <c r="K192" s="99">
        <f>'Строительство и реконструкция'!L272</f>
        <v>0</v>
      </c>
      <c r="L192" s="99">
        <f>'Строительство и реконструкция'!M272</f>
        <v>0</v>
      </c>
      <c r="M192" s="99">
        <f>'Строительство и реконструкция'!N275</f>
        <v>0</v>
      </c>
      <c r="N192" s="99">
        <v>0</v>
      </c>
      <c r="O192" s="161"/>
    </row>
    <row r="193" spans="1:16" s="3" customFormat="1" ht="36" customHeight="1" x14ac:dyDescent="0.25">
      <c r="A193" s="162"/>
      <c r="B193" s="163"/>
      <c r="C193" s="162"/>
      <c r="D193" s="102" t="s">
        <v>18</v>
      </c>
      <c r="E193" s="99">
        <f t="shared" si="51"/>
        <v>0</v>
      </c>
      <c r="F193" s="160">
        <f>'Строительство и реконструкция'!G276</f>
        <v>0</v>
      </c>
      <c r="G193" s="160"/>
      <c r="H193" s="160"/>
      <c r="I193" s="160"/>
      <c r="J193" s="160"/>
      <c r="K193" s="99">
        <f>'Строительство и реконструкция'!L273</f>
        <v>0</v>
      </c>
      <c r="L193" s="99">
        <f>'Строительство и реконструкция'!M273</f>
        <v>0</v>
      </c>
      <c r="M193" s="99">
        <f>'Строительство и реконструкция'!N276</f>
        <v>0</v>
      </c>
      <c r="N193" s="99">
        <v>0</v>
      </c>
      <c r="O193" s="161"/>
    </row>
    <row r="194" spans="1:16" s="3" customFormat="1" ht="23.25" customHeight="1" x14ac:dyDescent="0.25">
      <c r="A194" s="162"/>
      <c r="B194" s="163"/>
      <c r="C194" s="162"/>
      <c r="D194" s="102" t="s">
        <v>12</v>
      </c>
      <c r="E194" s="99">
        <f t="shared" si="51"/>
        <v>0</v>
      </c>
      <c r="F194" s="160">
        <v>0</v>
      </c>
      <c r="G194" s="160"/>
      <c r="H194" s="160"/>
      <c r="I194" s="160"/>
      <c r="J194" s="160"/>
      <c r="K194" s="99">
        <v>0</v>
      </c>
      <c r="L194" s="99">
        <v>0</v>
      </c>
      <c r="M194" s="99">
        <v>0</v>
      </c>
      <c r="N194" s="99">
        <v>0</v>
      </c>
      <c r="O194" s="161"/>
    </row>
    <row r="195" spans="1:16" ht="24" customHeight="1" x14ac:dyDescent="0.3">
      <c r="A195" s="162"/>
      <c r="B195" s="163" t="s">
        <v>226</v>
      </c>
      <c r="C195" s="164" t="s">
        <v>80</v>
      </c>
      <c r="D195" s="164" t="s">
        <v>80</v>
      </c>
      <c r="E195" s="160" t="s">
        <v>81</v>
      </c>
      <c r="F195" s="165" t="s">
        <v>348</v>
      </c>
      <c r="G195" s="160" t="s">
        <v>207</v>
      </c>
      <c r="H195" s="160"/>
      <c r="I195" s="160"/>
      <c r="J195" s="160"/>
      <c r="K195" s="160" t="s">
        <v>84</v>
      </c>
      <c r="L195" s="165" t="s">
        <v>349</v>
      </c>
      <c r="M195" s="165" t="s">
        <v>351</v>
      </c>
      <c r="N195" s="160" t="s">
        <v>350</v>
      </c>
      <c r="O195" s="161"/>
      <c r="P195" s="217"/>
    </row>
    <row r="196" spans="1:16" ht="28.5" customHeight="1" x14ac:dyDescent="0.3">
      <c r="A196" s="162"/>
      <c r="B196" s="163"/>
      <c r="C196" s="164"/>
      <c r="D196" s="164"/>
      <c r="E196" s="160"/>
      <c r="F196" s="160"/>
      <c r="G196" s="99" t="s">
        <v>202</v>
      </c>
      <c r="H196" s="99" t="s">
        <v>203</v>
      </c>
      <c r="I196" s="99" t="s">
        <v>204</v>
      </c>
      <c r="J196" s="99" t="s">
        <v>205</v>
      </c>
      <c r="K196" s="160"/>
      <c r="L196" s="160"/>
      <c r="M196" s="160"/>
      <c r="N196" s="160"/>
      <c r="O196" s="161"/>
      <c r="P196" s="217"/>
    </row>
    <row r="197" spans="1:16" ht="26.25" customHeight="1" x14ac:dyDescent="0.3">
      <c r="A197" s="162"/>
      <c r="B197" s="163"/>
      <c r="C197" s="164"/>
      <c r="D197" s="164"/>
      <c r="E197" s="71">
        <f>F197+K197+L197+M197+N197</f>
        <v>0</v>
      </c>
      <c r="F197" s="71">
        <v>0</v>
      </c>
      <c r="G197" s="71">
        <v>0</v>
      </c>
      <c r="H197" s="71">
        <v>0</v>
      </c>
      <c r="I197" s="71">
        <v>0</v>
      </c>
      <c r="J197" s="71">
        <v>0</v>
      </c>
      <c r="K197" s="71">
        <v>0</v>
      </c>
      <c r="L197" s="71">
        <v>0</v>
      </c>
      <c r="M197" s="71">
        <v>0</v>
      </c>
      <c r="N197" s="71">
        <v>0</v>
      </c>
      <c r="O197" s="161"/>
      <c r="P197" s="217"/>
    </row>
    <row r="198" spans="1:16" s="3" customFormat="1" ht="25.5" customHeight="1" x14ac:dyDescent="0.25">
      <c r="A198" s="190" t="s">
        <v>189</v>
      </c>
      <c r="B198" s="163" t="s">
        <v>259</v>
      </c>
      <c r="C198" s="162" t="s">
        <v>352</v>
      </c>
      <c r="D198" s="102" t="s">
        <v>14</v>
      </c>
      <c r="E198" s="99">
        <f t="shared" ref="E198:E201" si="52">F198+K198+L198+M198+N198</f>
        <v>821940.78000000014</v>
      </c>
      <c r="F198" s="160">
        <f>'Строительство и реконструкция'!L326</f>
        <v>821940.78000000014</v>
      </c>
      <c r="G198" s="160"/>
      <c r="H198" s="160"/>
      <c r="I198" s="160"/>
      <c r="J198" s="160"/>
      <c r="K198" s="99">
        <f>'Строительство и реконструкция'!M316</f>
        <v>0</v>
      </c>
      <c r="L198" s="99">
        <f>'Строительство и реконструкция'!N316</f>
        <v>0</v>
      </c>
      <c r="M198" s="99">
        <f>'Строительство и реконструкция'!O316</f>
        <v>0</v>
      </c>
      <c r="N198" s="99">
        <f>'Строительство и реконструкция'!P316</f>
        <v>0</v>
      </c>
      <c r="O198" s="161" t="s">
        <v>416</v>
      </c>
    </row>
    <row r="199" spans="1:16" s="3" customFormat="1" ht="36" customHeight="1" x14ac:dyDescent="0.25">
      <c r="A199" s="162"/>
      <c r="B199" s="163"/>
      <c r="C199" s="162"/>
      <c r="D199" s="102" t="s">
        <v>10</v>
      </c>
      <c r="E199" s="99">
        <f t="shared" si="52"/>
        <v>501327.81000000006</v>
      </c>
      <c r="F199" s="160">
        <f>'Строительство и реконструкция'!L327</f>
        <v>501327.81000000006</v>
      </c>
      <c r="G199" s="160"/>
      <c r="H199" s="160"/>
      <c r="I199" s="160"/>
      <c r="J199" s="160"/>
      <c r="K199" s="99">
        <f>'Строительство и реконструкция'!M317</f>
        <v>0</v>
      </c>
      <c r="L199" s="99">
        <f>'Строительство и реконструкция'!N317</f>
        <v>0</v>
      </c>
      <c r="M199" s="99">
        <f>'Строительство и реконструкция'!O317</f>
        <v>0</v>
      </c>
      <c r="N199" s="99">
        <v>0</v>
      </c>
      <c r="O199" s="161"/>
    </row>
    <row r="200" spans="1:16" s="3" customFormat="1" ht="36" customHeight="1" x14ac:dyDescent="0.25">
      <c r="A200" s="162"/>
      <c r="B200" s="163"/>
      <c r="C200" s="162"/>
      <c r="D200" s="102" t="s">
        <v>18</v>
      </c>
      <c r="E200" s="99">
        <f t="shared" si="52"/>
        <v>320612.96999999997</v>
      </c>
      <c r="F200" s="160">
        <f>'Строительство и реконструкция'!L328</f>
        <v>320612.96999999997</v>
      </c>
      <c r="G200" s="160"/>
      <c r="H200" s="160"/>
      <c r="I200" s="160"/>
      <c r="J200" s="160"/>
      <c r="K200" s="99">
        <f>'Строительство и реконструкция'!M318</f>
        <v>0</v>
      </c>
      <c r="L200" s="99">
        <f>'Строительство и реконструкция'!N318</f>
        <v>0</v>
      </c>
      <c r="M200" s="99">
        <f>'Строительство и реконструкция'!O318</f>
        <v>0</v>
      </c>
      <c r="N200" s="99">
        <f>'Строительство и реконструкция'!P318</f>
        <v>0</v>
      </c>
      <c r="O200" s="161"/>
    </row>
    <row r="201" spans="1:16" s="3" customFormat="1" ht="26.25" customHeight="1" x14ac:dyDescent="0.25">
      <c r="A201" s="162"/>
      <c r="B201" s="163"/>
      <c r="C201" s="162"/>
      <c r="D201" s="102" t="s">
        <v>12</v>
      </c>
      <c r="E201" s="99">
        <f t="shared" si="52"/>
        <v>0</v>
      </c>
      <c r="F201" s="160">
        <v>0</v>
      </c>
      <c r="G201" s="160"/>
      <c r="H201" s="160"/>
      <c r="I201" s="160"/>
      <c r="J201" s="160"/>
      <c r="K201" s="99">
        <v>0</v>
      </c>
      <c r="L201" s="99">
        <v>0</v>
      </c>
      <c r="M201" s="99">
        <v>0</v>
      </c>
      <c r="N201" s="99">
        <v>0</v>
      </c>
      <c r="O201" s="161"/>
    </row>
    <row r="202" spans="1:16" ht="23.25" customHeight="1" x14ac:dyDescent="0.3">
      <c r="A202" s="162"/>
      <c r="B202" s="163" t="s">
        <v>260</v>
      </c>
      <c r="C202" s="164" t="s">
        <v>80</v>
      </c>
      <c r="D202" s="164" t="s">
        <v>80</v>
      </c>
      <c r="E202" s="160" t="s">
        <v>81</v>
      </c>
      <c r="F202" s="165" t="s">
        <v>348</v>
      </c>
      <c r="G202" s="160" t="s">
        <v>207</v>
      </c>
      <c r="H202" s="160"/>
      <c r="I202" s="160"/>
      <c r="J202" s="160"/>
      <c r="K202" s="160" t="s">
        <v>84</v>
      </c>
      <c r="L202" s="165" t="s">
        <v>349</v>
      </c>
      <c r="M202" s="165" t="s">
        <v>351</v>
      </c>
      <c r="N202" s="160" t="s">
        <v>350</v>
      </c>
      <c r="O202" s="161"/>
    </row>
    <row r="203" spans="1:16" ht="15.75" customHeight="1" x14ac:dyDescent="0.3">
      <c r="A203" s="162"/>
      <c r="B203" s="163"/>
      <c r="C203" s="164"/>
      <c r="D203" s="164"/>
      <c r="E203" s="160"/>
      <c r="F203" s="160"/>
      <c r="G203" s="99" t="s">
        <v>202</v>
      </c>
      <c r="H203" s="99" t="s">
        <v>203</v>
      </c>
      <c r="I203" s="99" t="s">
        <v>204</v>
      </c>
      <c r="J203" s="99" t="s">
        <v>205</v>
      </c>
      <c r="K203" s="160"/>
      <c r="L203" s="160"/>
      <c r="M203" s="160"/>
      <c r="N203" s="160"/>
      <c r="O203" s="161"/>
    </row>
    <row r="204" spans="1:16" ht="49.15" customHeight="1" x14ac:dyDescent="0.3">
      <c r="A204" s="162"/>
      <c r="B204" s="163"/>
      <c r="C204" s="164"/>
      <c r="D204" s="164"/>
      <c r="E204" s="71">
        <f>F204+K204+L204+M204+N204</f>
        <v>10</v>
      </c>
      <c r="F204" s="71">
        <f>J204</f>
        <v>10</v>
      </c>
      <c r="G204" s="71">
        <v>0</v>
      </c>
      <c r="H204" s="71">
        <v>4</v>
      </c>
      <c r="I204" s="71">
        <v>4</v>
      </c>
      <c r="J204" s="71">
        <v>10</v>
      </c>
      <c r="K204" s="71">
        <v>0</v>
      </c>
      <c r="L204" s="71">
        <v>0</v>
      </c>
      <c r="M204" s="71">
        <v>0</v>
      </c>
      <c r="N204" s="71">
        <v>0</v>
      </c>
      <c r="O204" s="161"/>
    </row>
    <row r="205" spans="1:16" s="3" customFormat="1" ht="24.75" customHeight="1" x14ac:dyDescent="0.25">
      <c r="A205" s="162" t="s">
        <v>190</v>
      </c>
      <c r="B205" s="163" t="s">
        <v>276</v>
      </c>
      <c r="C205" s="162" t="s">
        <v>352</v>
      </c>
      <c r="D205" s="102" t="s">
        <v>14</v>
      </c>
      <c r="E205" s="99">
        <f t="shared" ref="E205:E208" si="53">F205+K205+L205+M205+N205</f>
        <v>122318.31</v>
      </c>
      <c r="F205" s="160">
        <f>'Капитальный ремонт'!F65</f>
        <v>122318.31</v>
      </c>
      <c r="G205" s="160"/>
      <c r="H205" s="160"/>
      <c r="I205" s="160"/>
      <c r="J205" s="160"/>
      <c r="K205" s="99">
        <f t="shared" ref="K205:M207" si="54">L205+Q205+R205+S205+T205</f>
        <v>0</v>
      </c>
      <c r="L205" s="99">
        <f t="shared" si="54"/>
        <v>0</v>
      </c>
      <c r="M205" s="99">
        <f t="shared" si="54"/>
        <v>0</v>
      </c>
      <c r="N205" s="99">
        <v>0</v>
      </c>
      <c r="O205" s="161" t="s">
        <v>417</v>
      </c>
    </row>
    <row r="206" spans="1:16" s="3" customFormat="1" ht="36" customHeight="1" x14ac:dyDescent="0.25">
      <c r="A206" s="162"/>
      <c r="B206" s="163"/>
      <c r="C206" s="162"/>
      <c r="D206" s="102" t="s">
        <v>10</v>
      </c>
      <c r="E206" s="99">
        <f t="shared" si="53"/>
        <v>76326.63</v>
      </c>
      <c r="F206" s="160">
        <f>'Капитальный ремонт'!F66</f>
        <v>76326.63</v>
      </c>
      <c r="G206" s="160"/>
      <c r="H206" s="160"/>
      <c r="I206" s="160"/>
      <c r="J206" s="160"/>
      <c r="K206" s="99">
        <f t="shared" si="54"/>
        <v>0</v>
      </c>
      <c r="L206" s="99">
        <v>0</v>
      </c>
      <c r="M206" s="99">
        <v>0</v>
      </c>
      <c r="N206" s="99">
        <v>0</v>
      </c>
      <c r="O206" s="161"/>
    </row>
    <row r="207" spans="1:16" s="3" customFormat="1" ht="36" customHeight="1" x14ac:dyDescent="0.25">
      <c r="A207" s="162"/>
      <c r="B207" s="163"/>
      <c r="C207" s="162"/>
      <c r="D207" s="102" t="s">
        <v>18</v>
      </c>
      <c r="E207" s="99">
        <f t="shared" si="53"/>
        <v>45991.68</v>
      </c>
      <c r="F207" s="160">
        <f>'Капитальный ремонт'!F67</f>
        <v>45991.68</v>
      </c>
      <c r="G207" s="160"/>
      <c r="H207" s="160"/>
      <c r="I207" s="160"/>
      <c r="J207" s="160"/>
      <c r="K207" s="99">
        <f t="shared" si="54"/>
        <v>0</v>
      </c>
      <c r="L207" s="99">
        <v>0</v>
      </c>
      <c r="M207" s="99">
        <v>0</v>
      </c>
      <c r="N207" s="99">
        <v>0</v>
      </c>
      <c r="O207" s="161"/>
    </row>
    <row r="208" spans="1:16" s="3" customFormat="1" ht="31.5" customHeight="1" x14ac:dyDescent="0.25">
      <c r="A208" s="162"/>
      <c r="B208" s="163"/>
      <c r="C208" s="162"/>
      <c r="D208" s="102" t="s">
        <v>12</v>
      </c>
      <c r="E208" s="99">
        <f t="shared" si="53"/>
        <v>0</v>
      </c>
      <c r="F208" s="160">
        <v>0</v>
      </c>
      <c r="G208" s="160"/>
      <c r="H208" s="160"/>
      <c r="I208" s="160"/>
      <c r="J208" s="160"/>
      <c r="K208" s="99">
        <v>0</v>
      </c>
      <c r="L208" s="99">
        <v>0</v>
      </c>
      <c r="M208" s="99">
        <v>0</v>
      </c>
      <c r="N208" s="99">
        <v>0</v>
      </c>
      <c r="O208" s="161"/>
    </row>
    <row r="209" spans="1:15" ht="23.25" customHeight="1" x14ac:dyDescent="0.3">
      <c r="A209" s="162"/>
      <c r="B209" s="163" t="s">
        <v>275</v>
      </c>
      <c r="C209" s="164" t="s">
        <v>80</v>
      </c>
      <c r="D209" s="164" t="s">
        <v>80</v>
      </c>
      <c r="E209" s="160" t="s">
        <v>81</v>
      </c>
      <c r="F209" s="165" t="s">
        <v>348</v>
      </c>
      <c r="G209" s="160" t="s">
        <v>207</v>
      </c>
      <c r="H209" s="160"/>
      <c r="I209" s="160"/>
      <c r="J209" s="160"/>
      <c r="K209" s="160" t="s">
        <v>84</v>
      </c>
      <c r="L209" s="165" t="s">
        <v>349</v>
      </c>
      <c r="M209" s="165" t="s">
        <v>351</v>
      </c>
      <c r="N209" s="160" t="s">
        <v>350</v>
      </c>
      <c r="O209" s="161"/>
    </row>
    <row r="210" spans="1:15" ht="15.75" customHeight="1" x14ac:dyDescent="0.3">
      <c r="A210" s="162"/>
      <c r="B210" s="163"/>
      <c r="C210" s="164"/>
      <c r="D210" s="164"/>
      <c r="E210" s="160"/>
      <c r="F210" s="160"/>
      <c r="G210" s="99" t="s">
        <v>202</v>
      </c>
      <c r="H210" s="99" t="s">
        <v>203</v>
      </c>
      <c r="I210" s="99" t="s">
        <v>204</v>
      </c>
      <c r="J210" s="99" t="s">
        <v>205</v>
      </c>
      <c r="K210" s="160"/>
      <c r="L210" s="160"/>
      <c r="M210" s="160"/>
      <c r="N210" s="160"/>
      <c r="O210" s="161"/>
    </row>
    <row r="211" spans="1:15" ht="27.75" customHeight="1" x14ac:dyDescent="0.3">
      <c r="A211" s="162"/>
      <c r="B211" s="163"/>
      <c r="C211" s="164"/>
      <c r="D211" s="164"/>
      <c r="E211" s="71">
        <f>F211+K211+L211+M211+N211</f>
        <v>1</v>
      </c>
      <c r="F211" s="71">
        <f>G211+H211+I211+J211</f>
        <v>1</v>
      </c>
      <c r="G211" s="71">
        <v>0</v>
      </c>
      <c r="H211" s="71">
        <v>0</v>
      </c>
      <c r="I211" s="71">
        <v>0</v>
      </c>
      <c r="J211" s="71">
        <v>1</v>
      </c>
      <c r="K211" s="71">
        <v>0</v>
      </c>
      <c r="L211" s="71">
        <v>0</v>
      </c>
      <c r="M211" s="71">
        <v>0</v>
      </c>
      <c r="N211" s="71">
        <v>0</v>
      </c>
      <c r="O211" s="161"/>
    </row>
    <row r="212" spans="1:15" s="3" customFormat="1" ht="27.75" customHeight="1" x14ac:dyDescent="0.25">
      <c r="A212" s="162" t="s">
        <v>250</v>
      </c>
      <c r="B212" s="163" t="s">
        <v>537</v>
      </c>
      <c r="C212" s="162" t="s">
        <v>352</v>
      </c>
      <c r="D212" s="102" t="s">
        <v>14</v>
      </c>
      <c r="E212" s="99">
        <f>F212+K212+L212+M212+N212</f>
        <v>0</v>
      </c>
      <c r="F212" s="151">
        <v>0</v>
      </c>
      <c r="G212" s="152"/>
      <c r="H212" s="152"/>
      <c r="I212" s="152"/>
      <c r="J212" s="153"/>
      <c r="K212" s="99">
        <v>0</v>
      </c>
      <c r="L212" s="99">
        <v>0</v>
      </c>
      <c r="M212" s="98">
        <v>0</v>
      </c>
      <c r="N212" s="99">
        <v>0</v>
      </c>
      <c r="O212" s="161" t="s">
        <v>415</v>
      </c>
    </row>
    <row r="213" spans="1:15" s="3" customFormat="1" ht="36" customHeight="1" x14ac:dyDescent="0.25">
      <c r="A213" s="162"/>
      <c r="B213" s="163"/>
      <c r="C213" s="162"/>
      <c r="D213" s="102" t="s">
        <v>10</v>
      </c>
      <c r="E213" s="99">
        <f t="shared" ref="E213:E215" si="55">F213+K213+L213+M213+N213</f>
        <v>0</v>
      </c>
      <c r="F213" s="151">
        <v>0</v>
      </c>
      <c r="G213" s="152"/>
      <c r="H213" s="152"/>
      <c r="I213" s="152"/>
      <c r="J213" s="153"/>
      <c r="K213" s="99">
        <v>0</v>
      </c>
      <c r="L213" s="99">
        <v>0</v>
      </c>
      <c r="M213" s="98">
        <v>0</v>
      </c>
      <c r="N213" s="99">
        <v>0</v>
      </c>
      <c r="O213" s="161"/>
    </row>
    <row r="214" spans="1:15" s="3" customFormat="1" ht="36" customHeight="1" x14ac:dyDescent="0.25">
      <c r="A214" s="162"/>
      <c r="B214" s="163"/>
      <c r="C214" s="162"/>
      <c r="D214" s="102" t="s">
        <v>18</v>
      </c>
      <c r="E214" s="99">
        <f t="shared" si="55"/>
        <v>0</v>
      </c>
      <c r="F214" s="151">
        <v>0</v>
      </c>
      <c r="G214" s="152"/>
      <c r="H214" s="152"/>
      <c r="I214" s="152"/>
      <c r="J214" s="153"/>
      <c r="K214" s="99">
        <v>0</v>
      </c>
      <c r="L214" s="99">
        <v>0</v>
      </c>
      <c r="M214" s="98">
        <v>0</v>
      </c>
      <c r="N214" s="99">
        <v>0</v>
      </c>
      <c r="O214" s="161"/>
    </row>
    <row r="215" spans="1:15" s="3" customFormat="1" ht="26.25" customHeight="1" x14ac:dyDescent="0.25">
      <c r="A215" s="162"/>
      <c r="B215" s="163"/>
      <c r="C215" s="162"/>
      <c r="D215" s="102" t="s">
        <v>12</v>
      </c>
      <c r="E215" s="99">
        <f t="shared" si="55"/>
        <v>0</v>
      </c>
      <c r="F215" s="151">
        <v>0</v>
      </c>
      <c r="G215" s="152"/>
      <c r="H215" s="152"/>
      <c r="I215" s="152"/>
      <c r="J215" s="153"/>
      <c r="K215" s="99">
        <v>0</v>
      </c>
      <c r="L215" s="99">
        <v>0</v>
      </c>
      <c r="M215" s="98">
        <v>0</v>
      </c>
      <c r="N215" s="99">
        <v>0</v>
      </c>
      <c r="O215" s="161"/>
    </row>
    <row r="216" spans="1:15" ht="23.25" customHeight="1" x14ac:dyDescent="0.3">
      <c r="A216" s="162"/>
      <c r="B216" s="163" t="s">
        <v>265</v>
      </c>
      <c r="C216" s="164" t="s">
        <v>80</v>
      </c>
      <c r="D216" s="164" t="s">
        <v>80</v>
      </c>
      <c r="E216" s="160" t="s">
        <v>81</v>
      </c>
      <c r="F216" s="165" t="s">
        <v>348</v>
      </c>
      <c r="G216" s="151" t="s">
        <v>207</v>
      </c>
      <c r="H216" s="152"/>
      <c r="I216" s="152"/>
      <c r="J216" s="153"/>
      <c r="K216" s="160" t="s">
        <v>84</v>
      </c>
      <c r="L216" s="166" t="s">
        <v>349</v>
      </c>
      <c r="M216" s="165" t="s">
        <v>351</v>
      </c>
      <c r="N216" s="172" t="s">
        <v>350</v>
      </c>
      <c r="O216" s="161"/>
    </row>
    <row r="217" spans="1:15" ht="15.75" customHeight="1" x14ac:dyDescent="0.3">
      <c r="A217" s="162"/>
      <c r="B217" s="163"/>
      <c r="C217" s="164"/>
      <c r="D217" s="164"/>
      <c r="E217" s="160"/>
      <c r="F217" s="160"/>
      <c r="G217" s="105" t="s">
        <v>202</v>
      </c>
      <c r="H217" s="105" t="s">
        <v>203</v>
      </c>
      <c r="I217" s="105" t="s">
        <v>204</v>
      </c>
      <c r="J217" s="105" t="s">
        <v>205</v>
      </c>
      <c r="K217" s="160"/>
      <c r="L217" s="167"/>
      <c r="M217" s="160"/>
      <c r="N217" s="167"/>
      <c r="O217" s="161"/>
    </row>
    <row r="218" spans="1:15" ht="27.75" customHeight="1" x14ac:dyDescent="0.3">
      <c r="A218" s="162"/>
      <c r="B218" s="163"/>
      <c r="C218" s="164"/>
      <c r="D218" s="164"/>
      <c r="E218" s="71">
        <f>F218+K218+L218+M218+N218</f>
        <v>0</v>
      </c>
      <c r="F218" s="71">
        <v>0</v>
      </c>
      <c r="G218" s="71">
        <v>0</v>
      </c>
      <c r="H218" s="71">
        <v>0</v>
      </c>
      <c r="I218" s="71">
        <v>0</v>
      </c>
      <c r="J218" s="71">
        <v>0</v>
      </c>
      <c r="K218" s="71">
        <v>0</v>
      </c>
      <c r="L218" s="71">
        <v>0</v>
      </c>
      <c r="M218" s="71">
        <v>0</v>
      </c>
      <c r="N218" s="71">
        <v>0</v>
      </c>
      <c r="O218" s="161"/>
    </row>
    <row r="219" spans="1:15" s="3" customFormat="1" ht="24.75" customHeight="1" x14ac:dyDescent="0.25">
      <c r="A219" s="154" t="s">
        <v>252</v>
      </c>
      <c r="B219" s="163" t="s">
        <v>251</v>
      </c>
      <c r="C219" s="162" t="s">
        <v>352</v>
      </c>
      <c r="D219" s="102" t="s">
        <v>14</v>
      </c>
      <c r="E219" s="99">
        <f t="shared" ref="E219:E222" si="56">F219+K219+L219+M219+N219</f>
        <v>0</v>
      </c>
      <c r="F219" s="160">
        <v>0</v>
      </c>
      <c r="G219" s="160"/>
      <c r="H219" s="160"/>
      <c r="I219" s="160"/>
      <c r="J219" s="160"/>
      <c r="K219" s="99">
        <v>0</v>
      </c>
      <c r="L219" s="99">
        <v>0</v>
      </c>
      <c r="M219" s="99">
        <v>0</v>
      </c>
      <c r="N219" s="99">
        <v>0</v>
      </c>
      <c r="O219" s="148" t="s">
        <v>415</v>
      </c>
    </row>
    <row r="220" spans="1:15" s="3" customFormat="1" ht="36" customHeight="1" x14ac:dyDescent="0.25">
      <c r="A220" s="155"/>
      <c r="B220" s="163"/>
      <c r="C220" s="162"/>
      <c r="D220" s="102" t="s">
        <v>10</v>
      </c>
      <c r="E220" s="99">
        <f t="shared" si="56"/>
        <v>0</v>
      </c>
      <c r="F220" s="160">
        <v>0</v>
      </c>
      <c r="G220" s="160"/>
      <c r="H220" s="160"/>
      <c r="I220" s="160"/>
      <c r="J220" s="160"/>
      <c r="K220" s="99">
        <v>0</v>
      </c>
      <c r="L220" s="99">
        <v>0</v>
      </c>
      <c r="M220" s="99">
        <v>0</v>
      </c>
      <c r="N220" s="99">
        <v>0</v>
      </c>
      <c r="O220" s="149"/>
    </row>
    <row r="221" spans="1:15" s="3" customFormat="1" ht="36" customHeight="1" x14ac:dyDescent="0.25">
      <c r="A221" s="155"/>
      <c r="B221" s="163"/>
      <c r="C221" s="162"/>
      <c r="D221" s="102" t="s">
        <v>18</v>
      </c>
      <c r="E221" s="99">
        <f t="shared" si="56"/>
        <v>0</v>
      </c>
      <c r="F221" s="160">
        <v>0</v>
      </c>
      <c r="G221" s="160"/>
      <c r="H221" s="160"/>
      <c r="I221" s="160"/>
      <c r="J221" s="160"/>
      <c r="K221" s="99">
        <v>0</v>
      </c>
      <c r="L221" s="99">
        <v>0</v>
      </c>
      <c r="M221" s="99">
        <v>0</v>
      </c>
      <c r="N221" s="99">
        <v>0</v>
      </c>
      <c r="O221" s="149"/>
    </row>
    <row r="222" spans="1:15" s="3" customFormat="1" ht="31.5" customHeight="1" x14ac:dyDescent="0.25">
      <c r="A222" s="155"/>
      <c r="B222" s="163"/>
      <c r="C222" s="162"/>
      <c r="D222" s="102" t="s">
        <v>12</v>
      </c>
      <c r="E222" s="99">
        <f t="shared" si="56"/>
        <v>0</v>
      </c>
      <c r="F222" s="160">
        <v>0</v>
      </c>
      <c r="G222" s="160"/>
      <c r="H222" s="160"/>
      <c r="I222" s="160"/>
      <c r="J222" s="160"/>
      <c r="K222" s="99">
        <v>0</v>
      </c>
      <c r="L222" s="99">
        <v>0</v>
      </c>
      <c r="M222" s="99">
        <v>0</v>
      </c>
      <c r="N222" s="99">
        <v>0</v>
      </c>
      <c r="O222" s="150"/>
    </row>
    <row r="223" spans="1:15" ht="23.25" customHeight="1" x14ac:dyDescent="0.3">
      <c r="A223" s="155"/>
      <c r="B223" s="163" t="s">
        <v>266</v>
      </c>
      <c r="C223" s="164" t="s">
        <v>80</v>
      </c>
      <c r="D223" s="164" t="s">
        <v>80</v>
      </c>
      <c r="E223" s="160" t="s">
        <v>81</v>
      </c>
      <c r="F223" s="165" t="s">
        <v>348</v>
      </c>
      <c r="G223" s="160" t="s">
        <v>207</v>
      </c>
      <c r="H223" s="160"/>
      <c r="I223" s="160"/>
      <c r="J223" s="160"/>
      <c r="K223" s="160" t="s">
        <v>84</v>
      </c>
      <c r="L223" s="165" t="s">
        <v>349</v>
      </c>
      <c r="M223" s="165" t="s">
        <v>351</v>
      </c>
      <c r="N223" s="160" t="s">
        <v>350</v>
      </c>
      <c r="O223" s="148"/>
    </row>
    <row r="224" spans="1:15" ht="15.75" customHeight="1" x14ac:dyDescent="0.3">
      <c r="A224" s="155"/>
      <c r="B224" s="163"/>
      <c r="C224" s="164"/>
      <c r="D224" s="164"/>
      <c r="E224" s="160"/>
      <c r="F224" s="160"/>
      <c r="G224" s="99" t="s">
        <v>202</v>
      </c>
      <c r="H224" s="99" t="s">
        <v>203</v>
      </c>
      <c r="I224" s="99" t="s">
        <v>204</v>
      </c>
      <c r="J224" s="99" t="s">
        <v>205</v>
      </c>
      <c r="K224" s="160"/>
      <c r="L224" s="160"/>
      <c r="M224" s="160"/>
      <c r="N224" s="160"/>
      <c r="O224" s="149"/>
    </row>
    <row r="225" spans="1:16201" ht="27.75" customHeight="1" x14ac:dyDescent="0.3">
      <c r="A225" s="156"/>
      <c r="B225" s="163"/>
      <c r="C225" s="164"/>
      <c r="D225" s="164"/>
      <c r="E225" s="71">
        <f>F225+K225+L225+M225+N225</f>
        <v>0</v>
      </c>
      <c r="F225" s="71">
        <v>0</v>
      </c>
      <c r="G225" s="71">
        <v>0</v>
      </c>
      <c r="H225" s="71">
        <v>0</v>
      </c>
      <c r="I225" s="71">
        <v>0</v>
      </c>
      <c r="J225" s="71">
        <v>0</v>
      </c>
      <c r="K225" s="71">
        <v>0</v>
      </c>
      <c r="L225" s="71">
        <v>0</v>
      </c>
      <c r="M225" s="71">
        <v>0</v>
      </c>
      <c r="N225" s="71">
        <v>0</v>
      </c>
      <c r="O225" s="150"/>
    </row>
    <row r="226" spans="1:16201" s="3" customFormat="1" ht="32.25" customHeight="1" x14ac:dyDescent="0.25">
      <c r="A226" s="162" t="s">
        <v>533</v>
      </c>
      <c r="B226" s="163" t="s">
        <v>534</v>
      </c>
      <c r="C226" s="162" t="s">
        <v>352</v>
      </c>
      <c r="D226" s="102" t="s">
        <v>14</v>
      </c>
      <c r="E226" s="99">
        <f t="shared" ref="E226:E227" si="57">F226+K226+L226+M226+N226</f>
        <v>2.8559999999999995E-2</v>
      </c>
      <c r="F226" s="160">
        <f>'Строительство и реконструкция'!L336</f>
        <v>2.8559999999999995E-2</v>
      </c>
      <c r="G226" s="160"/>
      <c r="H226" s="160"/>
      <c r="I226" s="160"/>
      <c r="J226" s="160"/>
      <c r="K226" s="99">
        <v>0</v>
      </c>
      <c r="L226" s="99">
        <v>0</v>
      </c>
      <c r="M226" s="99">
        <v>0</v>
      </c>
      <c r="N226" s="99">
        <v>0</v>
      </c>
      <c r="O226" s="161" t="s">
        <v>418</v>
      </c>
    </row>
    <row r="227" spans="1:16201" s="3" customFormat="1" ht="51" customHeight="1" x14ac:dyDescent="0.25">
      <c r="A227" s="162"/>
      <c r="B227" s="163"/>
      <c r="C227" s="162"/>
      <c r="D227" s="102" t="s">
        <v>18</v>
      </c>
      <c r="E227" s="99">
        <f t="shared" si="57"/>
        <v>2.8559999999999995E-2</v>
      </c>
      <c r="F227" s="160">
        <f>'Строительство и реконструкция'!L337</f>
        <v>2.8559999999999995E-2</v>
      </c>
      <c r="G227" s="160"/>
      <c r="H227" s="160"/>
      <c r="I227" s="160"/>
      <c r="J227" s="160"/>
      <c r="K227" s="99">
        <v>0</v>
      </c>
      <c r="L227" s="99">
        <v>0</v>
      </c>
      <c r="M227" s="99">
        <v>0</v>
      </c>
      <c r="N227" s="99">
        <v>0</v>
      </c>
      <c r="O227" s="161"/>
    </row>
    <row r="228" spans="1:16201" s="72" customFormat="1" ht="31.5" customHeight="1" x14ac:dyDescent="0.3">
      <c r="A228" s="162" t="s">
        <v>26</v>
      </c>
      <c r="B228" s="163" t="s">
        <v>309</v>
      </c>
      <c r="C228" s="161" t="s">
        <v>352</v>
      </c>
      <c r="D228" s="102" t="s">
        <v>14</v>
      </c>
      <c r="E228" s="99">
        <f t="shared" ref="E228:E230" si="58">F228+K228+L228+M228+N228</f>
        <v>0</v>
      </c>
      <c r="F228" s="160">
        <f>F229+F230</f>
        <v>0</v>
      </c>
      <c r="G228" s="160"/>
      <c r="H228" s="160"/>
      <c r="I228" s="160"/>
      <c r="J228" s="160"/>
      <c r="K228" s="99">
        <f>SUM(K229:K230)</f>
        <v>0</v>
      </c>
      <c r="L228" s="99">
        <f>L229+L230</f>
        <v>0</v>
      </c>
      <c r="M228" s="99">
        <f>M229+M230</f>
        <v>0</v>
      </c>
      <c r="N228" s="99">
        <v>0</v>
      </c>
      <c r="O228" s="161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  <c r="KB228" s="4"/>
      <c r="KC228" s="4"/>
      <c r="KD228" s="4"/>
      <c r="KE228" s="4"/>
      <c r="KF228" s="4"/>
      <c r="KG228" s="4"/>
      <c r="KH228" s="4"/>
      <c r="KI228" s="4"/>
      <c r="KJ228" s="4"/>
      <c r="KK228" s="4"/>
      <c r="KL228" s="4"/>
      <c r="KM228" s="4"/>
      <c r="KN228" s="4"/>
      <c r="KO228" s="4"/>
      <c r="KP228" s="4"/>
      <c r="KQ228" s="4"/>
      <c r="KR228" s="4"/>
      <c r="KS228" s="4"/>
      <c r="KT228" s="4"/>
      <c r="KU228" s="4"/>
      <c r="KV228" s="4"/>
      <c r="KW228" s="4"/>
      <c r="KX228" s="4"/>
      <c r="KY228" s="4"/>
      <c r="KZ228" s="4"/>
      <c r="LA228" s="4"/>
      <c r="LB228" s="4"/>
      <c r="LC228" s="4"/>
      <c r="LD228" s="4"/>
      <c r="LE228" s="4"/>
      <c r="LF228" s="4"/>
      <c r="LG228" s="4"/>
      <c r="LH228" s="4"/>
      <c r="LI228" s="4"/>
      <c r="LJ228" s="4"/>
      <c r="LK228" s="4"/>
      <c r="LL228" s="4"/>
      <c r="LM228" s="4"/>
      <c r="LN228" s="4"/>
      <c r="LO228" s="4"/>
      <c r="LP228" s="4"/>
      <c r="LQ228" s="4"/>
      <c r="LR228" s="4"/>
      <c r="LS228" s="4"/>
      <c r="LT228" s="4"/>
      <c r="LU228" s="4"/>
      <c r="LV228" s="4"/>
      <c r="LW228" s="4"/>
      <c r="LX228" s="4"/>
      <c r="LY228" s="4"/>
      <c r="LZ228" s="4"/>
      <c r="MA228" s="4"/>
      <c r="MB228" s="4"/>
      <c r="MC228" s="4"/>
      <c r="MD228" s="4"/>
      <c r="ME228" s="4"/>
      <c r="MF228" s="4"/>
      <c r="MG228" s="4"/>
      <c r="MH228" s="4"/>
      <c r="MI228" s="4"/>
      <c r="MJ228" s="4"/>
      <c r="MK228" s="4"/>
      <c r="ML228" s="4"/>
      <c r="MM228" s="4"/>
      <c r="MN228" s="4"/>
      <c r="MO228" s="4"/>
      <c r="MP228" s="4"/>
      <c r="MQ228" s="4"/>
      <c r="MR228" s="4"/>
      <c r="MS228" s="4"/>
      <c r="MT228" s="4"/>
      <c r="MU228" s="4"/>
      <c r="MV228" s="4"/>
      <c r="MW228" s="4"/>
      <c r="MX228" s="4"/>
      <c r="MY228" s="4"/>
      <c r="MZ228" s="4"/>
      <c r="NA228" s="4"/>
      <c r="NB228" s="4"/>
      <c r="NC228" s="4"/>
      <c r="ND228" s="4"/>
      <c r="NE228" s="4"/>
      <c r="NF228" s="4"/>
      <c r="NG228" s="4"/>
      <c r="NH228" s="4"/>
      <c r="NI228" s="4"/>
      <c r="NJ228" s="4"/>
      <c r="NK228" s="4"/>
      <c r="NL228" s="4"/>
      <c r="NM228" s="4"/>
      <c r="NN228" s="4"/>
      <c r="NO228" s="4"/>
      <c r="NP228" s="4"/>
      <c r="NQ228" s="4"/>
      <c r="NR228" s="4"/>
      <c r="NS228" s="4"/>
      <c r="NT228" s="4"/>
      <c r="NU228" s="4"/>
      <c r="NV228" s="4"/>
      <c r="NW228" s="4"/>
      <c r="NX228" s="4"/>
      <c r="NY228" s="4"/>
      <c r="NZ228" s="4"/>
      <c r="OA228" s="4"/>
      <c r="OB228" s="4"/>
      <c r="OC228" s="4"/>
      <c r="OD228" s="4"/>
      <c r="OE228" s="4"/>
      <c r="OF228" s="4"/>
      <c r="OG228" s="4"/>
      <c r="OH228" s="4"/>
      <c r="OI228" s="4"/>
      <c r="OJ228" s="4"/>
      <c r="OK228" s="4"/>
      <c r="OL228" s="4"/>
      <c r="OM228" s="4"/>
      <c r="ON228" s="4"/>
      <c r="OO228" s="4"/>
      <c r="OP228" s="4"/>
      <c r="OQ228" s="4"/>
      <c r="OR228" s="4"/>
      <c r="OS228" s="4"/>
      <c r="OT228" s="4"/>
      <c r="OU228" s="4"/>
      <c r="OV228" s="4"/>
      <c r="OW228" s="4"/>
      <c r="OX228" s="4"/>
      <c r="OY228" s="4"/>
      <c r="OZ228" s="4"/>
      <c r="PA228" s="4"/>
      <c r="PB228" s="4"/>
      <c r="PC228" s="4"/>
      <c r="PD228" s="4"/>
      <c r="PE228" s="4"/>
      <c r="PF228" s="4"/>
      <c r="PG228" s="4"/>
      <c r="PH228" s="4"/>
      <c r="PI228" s="4"/>
      <c r="PJ228" s="4"/>
      <c r="PK228" s="4"/>
      <c r="PL228" s="4"/>
      <c r="PM228" s="4"/>
      <c r="PN228" s="4"/>
      <c r="PO228" s="4"/>
      <c r="PP228" s="4"/>
      <c r="PQ228" s="4"/>
      <c r="PR228" s="4"/>
      <c r="PS228" s="4"/>
      <c r="PT228" s="4"/>
      <c r="PU228" s="4"/>
      <c r="PV228" s="4"/>
      <c r="PW228" s="4"/>
      <c r="PX228" s="4"/>
      <c r="PY228" s="4"/>
      <c r="PZ228" s="4"/>
      <c r="QA228" s="4"/>
      <c r="QB228" s="4"/>
      <c r="QC228" s="4"/>
      <c r="QD228" s="4"/>
      <c r="QE228" s="4"/>
      <c r="QF228" s="4"/>
      <c r="QG228" s="4"/>
      <c r="QH228" s="4"/>
      <c r="QI228" s="4"/>
      <c r="QJ228" s="4"/>
      <c r="QK228" s="4"/>
      <c r="QL228" s="4"/>
      <c r="QM228" s="4"/>
      <c r="QN228" s="4"/>
      <c r="QO228" s="4"/>
      <c r="QP228" s="4"/>
      <c r="QQ228" s="4"/>
      <c r="QR228" s="4"/>
      <c r="QS228" s="4"/>
      <c r="QT228" s="4"/>
      <c r="QU228" s="4"/>
      <c r="QV228" s="4"/>
      <c r="QW228" s="4"/>
      <c r="QX228" s="4"/>
      <c r="QY228" s="4"/>
      <c r="QZ228" s="4"/>
      <c r="RA228" s="4"/>
      <c r="RB228" s="4"/>
      <c r="RC228" s="4"/>
      <c r="RD228" s="4"/>
      <c r="RE228" s="4"/>
      <c r="RF228" s="4"/>
      <c r="RG228" s="4"/>
      <c r="RH228" s="4"/>
      <c r="RI228" s="4"/>
      <c r="RJ228" s="4"/>
      <c r="RK228" s="4"/>
      <c r="RL228" s="4"/>
      <c r="RM228" s="4"/>
      <c r="RN228" s="4"/>
      <c r="RO228" s="4"/>
      <c r="RP228" s="4"/>
      <c r="RQ228" s="4"/>
      <c r="RR228" s="4"/>
      <c r="RS228" s="4"/>
      <c r="RT228" s="4"/>
      <c r="RU228" s="4"/>
      <c r="RV228" s="4"/>
      <c r="RW228" s="4"/>
      <c r="RX228" s="4"/>
      <c r="RY228" s="4"/>
      <c r="RZ228" s="4"/>
      <c r="SA228" s="4"/>
      <c r="SB228" s="4"/>
      <c r="SC228" s="4"/>
      <c r="SD228" s="4"/>
      <c r="SE228" s="4"/>
      <c r="SF228" s="4"/>
      <c r="SG228" s="4"/>
      <c r="SH228" s="4"/>
      <c r="SI228" s="4"/>
      <c r="SJ228" s="4"/>
      <c r="SK228" s="4"/>
      <c r="SL228" s="4"/>
      <c r="SM228" s="4"/>
      <c r="SN228" s="4"/>
      <c r="SO228" s="4"/>
      <c r="SP228" s="4"/>
      <c r="SQ228" s="4"/>
      <c r="SR228" s="4"/>
      <c r="SS228" s="4"/>
      <c r="ST228" s="4"/>
      <c r="SU228" s="4"/>
      <c r="SV228" s="4"/>
      <c r="SW228" s="4"/>
      <c r="SX228" s="4"/>
      <c r="SY228" s="4"/>
      <c r="SZ228" s="4"/>
      <c r="TA228" s="4"/>
      <c r="TB228" s="4"/>
      <c r="TC228" s="4"/>
      <c r="TD228" s="4"/>
      <c r="TE228" s="4"/>
      <c r="TF228" s="4"/>
      <c r="TG228" s="4"/>
      <c r="TH228" s="4"/>
      <c r="TI228" s="4"/>
      <c r="TJ228" s="4"/>
      <c r="TK228" s="4"/>
      <c r="TL228" s="4"/>
      <c r="TM228" s="4"/>
      <c r="TN228" s="4"/>
      <c r="TO228" s="4"/>
      <c r="TP228" s="4"/>
      <c r="TQ228" s="4"/>
      <c r="TR228" s="4"/>
      <c r="TS228" s="4"/>
      <c r="TT228" s="4"/>
      <c r="TU228" s="4"/>
      <c r="TV228" s="4"/>
      <c r="TW228" s="4"/>
      <c r="TX228" s="4"/>
      <c r="TY228" s="4"/>
      <c r="TZ228" s="4"/>
      <c r="UA228" s="4"/>
      <c r="UB228" s="4"/>
      <c r="UC228" s="4"/>
      <c r="UD228" s="4"/>
      <c r="UE228" s="4"/>
      <c r="UF228" s="4"/>
      <c r="UG228" s="4"/>
      <c r="UH228" s="4"/>
      <c r="UI228" s="4"/>
      <c r="UJ228" s="4"/>
      <c r="UK228" s="4"/>
      <c r="UL228" s="4"/>
      <c r="UM228" s="4"/>
      <c r="UN228" s="4"/>
      <c r="UO228" s="4"/>
      <c r="UP228" s="4"/>
      <c r="UQ228" s="4"/>
      <c r="UR228" s="4"/>
      <c r="US228" s="4"/>
      <c r="UT228" s="4"/>
      <c r="UU228" s="4"/>
      <c r="UV228" s="4"/>
      <c r="UW228" s="4"/>
      <c r="UX228" s="4"/>
      <c r="UY228" s="4"/>
      <c r="UZ228" s="4"/>
      <c r="VA228" s="4"/>
      <c r="VB228" s="4"/>
      <c r="VC228" s="4"/>
      <c r="VD228" s="4"/>
      <c r="VE228" s="4"/>
      <c r="VF228" s="4"/>
      <c r="VG228" s="4"/>
      <c r="VH228" s="4"/>
      <c r="VI228" s="4"/>
      <c r="VJ228" s="4"/>
      <c r="VK228" s="4"/>
      <c r="VL228" s="4"/>
      <c r="VM228" s="4"/>
      <c r="VN228" s="4"/>
      <c r="VO228" s="4"/>
      <c r="VP228" s="4"/>
      <c r="VQ228" s="4"/>
      <c r="VR228" s="4"/>
      <c r="VS228" s="4"/>
      <c r="VT228" s="4"/>
      <c r="VU228" s="4"/>
      <c r="VV228" s="4"/>
      <c r="VW228" s="4"/>
      <c r="VX228" s="4"/>
      <c r="VY228" s="4"/>
      <c r="VZ228" s="4"/>
      <c r="WA228" s="4"/>
      <c r="WB228" s="4"/>
      <c r="WC228" s="4"/>
      <c r="WD228" s="4"/>
      <c r="WE228" s="4"/>
      <c r="WF228" s="4"/>
      <c r="WG228" s="4"/>
      <c r="WH228" s="4"/>
      <c r="WI228" s="4"/>
      <c r="WJ228" s="4"/>
      <c r="WK228" s="4"/>
      <c r="WL228" s="4"/>
      <c r="WM228" s="4"/>
      <c r="WN228" s="4"/>
      <c r="WO228" s="4"/>
      <c r="WP228" s="4"/>
      <c r="WQ228" s="4"/>
      <c r="WR228" s="4"/>
      <c r="WS228" s="4"/>
      <c r="WT228" s="4"/>
      <c r="WU228" s="4"/>
      <c r="WV228" s="4"/>
      <c r="WW228" s="4"/>
      <c r="WX228" s="4"/>
      <c r="WY228" s="4"/>
      <c r="WZ228" s="4"/>
      <c r="XA228" s="4"/>
      <c r="XB228" s="4"/>
      <c r="XC228" s="4"/>
      <c r="XD228" s="4"/>
      <c r="XE228" s="4"/>
      <c r="XF228" s="4"/>
      <c r="XG228" s="4"/>
      <c r="XH228" s="4"/>
      <c r="XI228" s="4"/>
      <c r="XJ228" s="4"/>
      <c r="XK228" s="4"/>
      <c r="XL228" s="4"/>
      <c r="XM228" s="4"/>
      <c r="XN228" s="4"/>
      <c r="XO228" s="4"/>
      <c r="XP228" s="4"/>
      <c r="XQ228" s="4"/>
      <c r="XR228" s="4"/>
      <c r="XS228" s="4"/>
      <c r="XT228" s="4"/>
      <c r="XU228" s="4"/>
      <c r="XV228" s="4"/>
      <c r="XW228" s="4"/>
      <c r="XX228" s="4"/>
      <c r="XY228" s="4"/>
      <c r="XZ228" s="4"/>
      <c r="YA228" s="4"/>
      <c r="YB228" s="4"/>
      <c r="YC228" s="4"/>
      <c r="YD228" s="4"/>
      <c r="YE228" s="4"/>
      <c r="YF228" s="4"/>
      <c r="YG228" s="4"/>
      <c r="YH228" s="4"/>
      <c r="YI228" s="4"/>
      <c r="YJ228" s="4"/>
      <c r="YK228" s="4"/>
      <c r="YL228" s="4"/>
      <c r="YM228" s="4"/>
      <c r="YN228" s="4"/>
      <c r="YO228" s="4"/>
      <c r="YP228" s="4"/>
      <c r="YQ228" s="4"/>
      <c r="YR228" s="4"/>
      <c r="YS228" s="4"/>
      <c r="YT228" s="4"/>
      <c r="YU228" s="4"/>
      <c r="YV228" s="4"/>
      <c r="YW228" s="4"/>
      <c r="YX228" s="4"/>
      <c r="YY228" s="4"/>
      <c r="YZ228" s="4"/>
      <c r="ZA228" s="4"/>
      <c r="ZB228" s="4"/>
      <c r="ZC228" s="4"/>
      <c r="ZD228" s="4"/>
      <c r="ZE228" s="4"/>
      <c r="ZF228" s="4"/>
      <c r="ZG228" s="4"/>
      <c r="ZH228" s="4"/>
      <c r="ZI228" s="4"/>
      <c r="ZJ228" s="4"/>
      <c r="ZK228" s="4"/>
      <c r="ZL228" s="4"/>
      <c r="ZM228" s="4"/>
      <c r="ZN228" s="4"/>
      <c r="ZO228" s="4"/>
      <c r="ZP228" s="4"/>
      <c r="ZQ228" s="4"/>
      <c r="ZR228" s="4"/>
      <c r="ZS228" s="4"/>
      <c r="ZT228" s="4"/>
      <c r="ZU228" s="4"/>
      <c r="ZV228" s="4"/>
      <c r="ZW228" s="4"/>
      <c r="ZX228" s="4"/>
      <c r="ZY228" s="4"/>
      <c r="ZZ228" s="4"/>
      <c r="AAA228" s="4"/>
      <c r="AAB228" s="4"/>
      <c r="AAC228" s="4"/>
      <c r="AAD228" s="4"/>
      <c r="AAE228" s="4"/>
      <c r="AAF228" s="4"/>
      <c r="AAG228" s="4"/>
      <c r="AAH228" s="4"/>
      <c r="AAI228" s="4"/>
      <c r="AAJ228" s="4"/>
      <c r="AAK228" s="4"/>
      <c r="AAL228" s="4"/>
      <c r="AAM228" s="4"/>
      <c r="AAN228" s="4"/>
      <c r="AAO228" s="4"/>
      <c r="AAP228" s="4"/>
      <c r="AAQ228" s="4"/>
      <c r="AAR228" s="4"/>
      <c r="AAS228" s="4"/>
      <c r="AAT228" s="4"/>
      <c r="AAU228" s="4"/>
      <c r="AAV228" s="4"/>
      <c r="AAW228" s="4"/>
      <c r="AAX228" s="4"/>
      <c r="AAY228" s="4"/>
      <c r="AAZ228" s="4"/>
      <c r="ABA228" s="4"/>
      <c r="ABB228" s="4"/>
      <c r="ABC228" s="4"/>
      <c r="ABD228" s="4"/>
      <c r="ABE228" s="4"/>
      <c r="ABF228" s="4"/>
      <c r="ABG228" s="4"/>
      <c r="ABH228" s="4"/>
      <c r="ABI228" s="4"/>
      <c r="ABJ228" s="4"/>
      <c r="ABK228" s="4"/>
      <c r="ABL228" s="4"/>
      <c r="ABM228" s="4"/>
      <c r="ABN228" s="4"/>
      <c r="ABO228" s="4"/>
      <c r="ABP228" s="4"/>
      <c r="ABQ228" s="4"/>
      <c r="ABR228" s="4"/>
      <c r="ABS228" s="4"/>
      <c r="ABT228" s="4"/>
      <c r="ABU228" s="4"/>
      <c r="ABV228" s="4"/>
      <c r="ABW228" s="4"/>
      <c r="ABX228" s="4"/>
      <c r="ABY228" s="4"/>
      <c r="ABZ228" s="4"/>
      <c r="ACA228" s="4"/>
      <c r="ACB228" s="4"/>
      <c r="ACC228" s="4"/>
      <c r="ACD228" s="4"/>
      <c r="ACE228" s="4"/>
      <c r="ACF228" s="4"/>
      <c r="ACG228" s="4"/>
      <c r="ACH228" s="4"/>
      <c r="ACI228" s="4"/>
      <c r="ACJ228" s="4"/>
      <c r="ACK228" s="4"/>
      <c r="ACL228" s="4"/>
      <c r="ACM228" s="4"/>
      <c r="ACN228" s="4"/>
      <c r="ACO228" s="4"/>
      <c r="ACP228" s="4"/>
      <c r="ACQ228" s="4"/>
      <c r="ACR228" s="4"/>
      <c r="ACS228" s="4"/>
      <c r="ACT228" s="4"/>
      <c r="ACU228" s="4"/>
      <c r="ACV228" s="4"/>
      <c r="ACW228" s="4"/>
      <c r="ACX228" s="4"/>
      <c r="ACY228" s="4"/>
      <c r="ACZ228" s="4"/>
      <c r="ADA228" s="4"/>
      <c r="ADB228" s="4"/>
      <c r="ADC228" s="4"/>
      <c r="ADD228" s="4"/>
      <c r="ADE228" s="4"/>
      <c r="ADF228" s="4"/>
      <c r="ADG228" s="4"/>
      <c r="ADH228" s="4"/>
      <c r="ADI228" s="4"/>
      <c r="ADJ228" s="4"/>
      <c r="ADK228" s="4"/>
      <c r="ADL228" s="4"/>
      <c r="ADM228" s="4"/>
      <c r="ADN228" s="4"/>
      <c r="ADO228" s="4"/>
      <c r="ADP228" s="4"/>
      <c r="ADQ228" s="4"/>
      <c r="ADR228" s="4"/>
      <c r="ADS228" s="4"/>
      <c r="ADT228" s="4"/>
      <c r="ADU228" s="4"/>
      <c r="ADV228" s="4"/>
      <c r="ADW228" s="4"/>
      <c r="ADX228" s="4"/>
      <c r="ADY228" s="4"/>
      <c r="ADZ228" s="4"/>
      <c r="AEA228" s="4"/>
      <c r="AEB228" s="4"/>
      <c r="AEC228" s="4"/>
      <c r="AED228" s="4"/>
      <c r="AEE228" s="4"/>
      <c r="AEF228" s="4"/>
      <c r="AEG228" s="4"/>
      <c r="AEH228" s="4"/>
      <c r="AEI228" s="4"/>
      <c r="AEJ228" s="4"/>
      <c r="AEK228" s="4"/>
      <c r="AEL228" s="4"/>
      <c r="AEM228" s="4"/>
      <c r="AEN228" s="4"/>
      <c r="AEO228" s="4"/>
      <c r="AEP228" s="4"/>
      <c r="AEQ228" s="4"/>
      <c r="AER228" s="4"/>
      <c r="AES228" s="4"/>
      <c r="AET228" s="4"/>
      <c r="AEU228" s="4"/>
      <c r="AEV228" s="4"/>
      <c r="AEW228" s="4"/>
      <c r="AEX228" s="4"/>
      <c r="AEY228" s="4"/>
      <c r="AEZ228" s="4"/>
      <c r="AFA228" s="4"/>
      <c r="AFB228" s="4"/>
      <c r="AFC228" s="4"/>
      <c r="AFD228" s="4"/>
      <c r="AFE228" s="4"/>
      <c r="AFF228" s="4"/>
      <c r="AFG228" s="4"/>
      <c r="AFH228" s="4"/>
      <c r="AFI228" s="4"/>
      <c r="AFJ228" s="4"/>
      <c r="AFK228" s="4"/>
      <c r="AFL228" s="4"/>
      <c r="AFM228" s="4"/>
      <c r="AFN228" s="4"/>
      <c r="AFO228" s="4"/>
      <c r="AFP228" s="4"/>
      <c r="AFQ228" s="4"/>
      <c r="AFR228" s="4"/>
      <c r="AFS228" s="4"/>
      <c r="AFT228" s="4"/>
      <c r="AFU228" s="4"/>
      <c r="AFV228" s="4"/>
      <c r="AFW228" s="4"/>
      <c r="AFX228" s="4"/>
      <c r="AFY228" s="4"/>
      <c r="AFZ228" s="4"/>
      <c r="AGA228" s="4"/>
      <c r="AGB228" s="4"/>
      <c r="AGC228" s="4"/>
      <c r="AGD228" s="4"/>
      <c r="AGE228" s="4"/>
      <c r="AGF228" s="4"/>
      <c r="AGG228" s="4"/>
      <c r="AGH228" s="4"/>
      <c r="AGI228" s="4"/>
      <c r="AGJ228" s="4"/>
      <c r="AGK228" s="4"/>
      <c r="AGL228" s="4"/>
      <c r="AGM228" s="4"/>
      <c r="AGN228" s="4"/>
      <c r="AGO228" s="4"/>
      <c r="AGP228" s="4"/>
      <c r="AGQ228" s="4"/>
      <c r="AGR228" s="4"/>
      <c r="AGS228" s="4"/>
      <c r="AGT228" s="4"/>
      <c r="AGU228" s="4"/>
      <c r="AGV228" s="4"/>
      <c r="AGW228" s="4"/>
      <c r="AGX228" s="4"/>
      <c r="AGY228" s="4"/>
      <c r="AGZ228" s="4"/>
      <c r="AHA228" s="4"/>
      <c r="AHB228" s="4"/>
      <c r="AHC228" s="4"/>
      <c r="AHD228" s="4"/>
      <c r="AHE228" s="4"/>
      <c r="AHF228" s="4"/>
      <c r="AHG228" s="4"/>
      <c r="AHH228" s="4"/>
      <c r="AHI228" s="4"/>
      <c r="AHJ228" s="4"/>
      <c r="AHK228" s="4"/>
      <c r="AHL228" s="4"/>
      <c r="AHM228" s="4"/>
      <c r="AHN228" s="4"/>
      <c r="AHO228" s="4"/>
      <c r="AHP228" s="4"/>
      <c r="AHQ228" s="4"/>
      <c r="AHR228" s="4"/>
      <c r="AHS228" s="4"/>
      <c r="AHT228" s="4"/>
      <c r="AHU228" s="4"/>
      <c r="AHV228" s="4"/>
      <c r="AHW228" s="4"/>
      <c r="AHX228" s="4"/>
      <c r="AHY228" s="4"/>
      <c r="AHZ228" s="4"/>
      <c r="AIA228" s="4"/>
      <c r="AIB228" s="4"/>
      <c r="AIC228" s="4"/>
      <c r="AID228" s="4"/>
      <c r="AIE228" s="4"/>
      <c r="AIF228" s="4"/>
      <c r="AIG228" s="4"/>
      <c r="AIH228" s="4"/>
      <c r="AII228" s="4"/>
      <c r="AIJ228" s="4"/>
      <c r="AIK228" s="4"/>
      <c r="AIL228" s="4"/>
      <c r="AIM228" s="4"/>
      <c r="AIN228" s="4"/>
      <c r="AIO228" s="4"/>
      <c r="AIP228" s="4"/>
      <c r="AIQ228" s="4"/>
      <c r="AIR228" s="4"/>
      <c r="AIS228" s="4"/>
      <c r="AIT228" s="4"/>
      <c r="AIU228" s="4"/>
      <c r="AIV228" s="4"/>
      <c r="AIW228" s="4"/>
      <c r="AIX228" s="4"/>
      <c r="AIY228" s="4"/>
      <c r="AIZ228" s="4"/>
      <c r="AJA228" s="4"/>
      <c r="AJB228" s="4"/>
      <c r="AJC228" s="4"/>
      <c r="AJD228" s="4"/>
      <c r="AJE228" s="4"/>
      <c r="AJF228" s="4"/>
      <c r="AJG228" s="4"/>
      <c r="AJH228" s="4"/>
      <c r="AJI228" s="4"/>
      <c r="AJJ228" s="4"/>
      <c r="AJK228" s="4"/>
      <c r="AJL228" s="4"/>
      <c r="AJM228" s="4"/>
      <c r="AJN228" s="4"/>
      <c r="AJO228" s="4"/>
      <c r="AJP228" s="4"/>
      <c r="AJQ228" s="4"/>
      <c r="AJR228" s="4"/>
      <c r="AJS228" s="4"/>
      <c r="AJT228" s="4"/>
      <c r="AJU228" s="4"/>
      <c r="AJV228" s="4"/>
      <c r="AJW228" s="4"/>
      <c r="AJX228" s="4"/>
      <c r="AJY228" s="4"/>
      <c r="AJZ228" s="4"/>
      <c r="AKA228" s="4"/>
      <c r="AKB228" s="4"/>
      <c r="AKC228" s="4"/>
      <c r="AKD228" s="4"/>
      <c r="AKE228" s="4"/>
      <c r="AKF228" s="4"/>
      <c r="AKG228" s="4"/>
      <c r="AKH228" s="4"/>
      <c r="AKI228" s="4"/>
      <c r="AKJ228" s="4"/>
      <c r="AKK228" s="4"/>
      <c r="AKL228" s="4"/>
      <c r="AKM228" s="4"/>
      <c r="AKN228" s="4"/>
      <c r="AKO228" s="4"/>
      <c r="AKP228" s="4"/>
      <c r="AKQ228" s="4"/>
      <c r="AKR228" s="4"/>
      <c r="AKS228" s="4"/>
      <c r="AKT228" s="4"/>
      <c r="AKU228" s="4"/>
      <c r="AKV228" s="4"/>
      <c r="AKW228" s="4"/>
      <c r="AKX228" s="4"/>
      <c r="AKY228" s="4"/>
      <c r="AKZ228" s="4"/>
      <c r="ALA228" s="4"/>
      <c r="ALB228" s="4"/>
      <c r="ALC228" s="4"/>
      <c r="ALD228" s="4"/>
      <c r="ALE228" s="4"/>
      <c r="ALF228" s="4"/>
      <c r="ALG228" s="4"/>
      <c r="ALH228" s="4"/>
      <c r="ALI228" s="4"/>
      <c r="ALJ228" s="4"/>
      <c r="ALK228" s="4"/>
      <c r="ALL228" s="4"/>
      <c r="ALM228" s="4"/>
      <c r="ALN228" s="4"/>
      <c r="ALO228" s="4"/>
      <c r="ALP228" s="4"/>
      <c r="ALQ228" s="4"/>
      <c r="ALR228" s="4"/>
      <c r="ALS228" s="4"/>
      <c r="ALT228" s="4"/>
      <c r="ALU228" s="4"/>
      <c r="ALV228" s="4"/>
      <c r="ALW228" s="4"/>
      <c r="ALX228" s="4"/>
      <c r="ALY228" s="4"/>
      <c r="ALZ228" s="4"/>
      <c r="AMA228" s="4"/>
      <c r="AMB228" s="4"/>
      <c r="AMC228" s="4"/>
      <c r="AMD228" s="4"/>
      <c r="AME228" s="4"/>
      <c r="AMF228" s="4"/>
      <c r="AMG228" s="4"/>
      <c r="AMH228" s="4"/>
      <c r="AMI228" s="4"/>
      <c r="AMJ228" s="4"/>
      <c r="AMK228" s="4"/>
      <c r="AML228" s="4"/>
      <c r="AMM228" s="4"/>
      <c r="AMN228" s="4"/>
      <c r="AMO228" s="4"/>
      <c r="AMP228" s="4"/>
      <c r="AMQ228" s="4"/>
      <c r="AMR228" s="4"/>
      <c r="AMS228" s="4"/>
      <c r="AMT228" s="4"/>
      <c r="AMU228" s="4"/>
      <c r="AMV228" s="4"/>
      <c r="AMW228" s="4"/>
      <c r="AMX228" s="4"/>
      <c r="AMY228" s="4"/>
      <c r="AMZ228" s="4"/>
      <c r="ANA228" s="4"/>
      <c r="ANB228" s="4"/>
      <c r="ANC228" s="4"/>
      <c r="AND228" s="4"/>
      <c r="ANE228" s="4"/>
      <c r="ANF228" s="4"/>
      <c r="ANG228" s="4"/>
      <c r="ANH228" s="4"/>
      <c r="ANI228" s="4"/>
      <c r="ANJ228" s="4"/>
      <c r="ANK228" s="4"/>
      <c r="ANL228" s="4"/>
      <c r="ANM228" s="4"/>
      <c r="ANN228" s="4"/>
      <c r="ANO228" s="4"/>
      <c r="ANP228" s="4"/>
      <c r="ANQ228" s="4"/>
      <c r="ANR228" s="4"/>
      <c r="ANS228" s="4"/>
      <c r="ANT228" s="4"/>
      <c r="ANU228" s="4"/>
      <c r="ANV228" s="4"/>
      <c r="ANW228" s="4"/>
      <c r="ANX228" s="4"/>
      <c r="ANY228" s="4"/>
      <c r="ANZ228" s="4"/>
      <c r="AOA228" s="4"/>
      <c r="AOB228" s="4"/>
      <c r="AOC228" s="4"/>
      <c r="AOD228" s="4"/>
      <c r="AOE228" s="4"/>
      <c r="AOF228" s="4"/>
      <c r="AOG228" s="4"/>
      <c r="AOH228" s="4"/>
      <c r="AOI228" s="4"/>
      <c r="AOJ228" s="4"/>
      <c r="AOK228" s="4"/>
      <c r="AOL228" s="4"/>
      <c r="AOM228" s="4"/>
      <c r="AON228" s="4"/>
      <c r="AOO228" s="4"/>
      <c r="AOP228" s="4"/>
      <c r="AOQ228" s="4"/>
      <c r="AOR228" s="4"/>
      <c r="AOS228" s="4"/>
      <c r="AOT228" s="4"/>
      <c r="AOU228" s="4"/>
      <c r="AOV228" s="4"/>
      <c r="AOW228" s="4"/>
      <c r="AOX228" s="4"/>
      <c r="AOY228" s="4"/>
      <c r="AOZ228" s="4"/>
      <c r="APA228" s="4"/>
      <c r="APB228" s="4"/>
      <c r="APC228" s="4"/>
      <c r="APD228" s="4"/>
      <c r="APE228" s="4"/>
      <c r="APF228" s="4"/>
      <c r="APG228" s="4"/>
      <c r="APH228" s="4"/>
      <c r="API228" s="4"/>
      <c r="APJ228" s="4"/>
      <c r="APK228" s="4"/>
      <c r="APL228" s="4"/>
      <c r="APM228" s="4"/>
      <c r="APN228" s="4"/>
      <c r="APO228" s="4"/>
      <c r="APP228" s="4"/>
      <c r="APQ228" s="4"/>
      <c r="APR228" s="4"/>
      <c r="APS228" s="4"/>
      <c r="APT228" s="4"/>
      <c r="APU228" s="4"/>
      <c r="APV228" s="4"/>
      <c r="APW228" s="4"/>
      <c r="APX228" s="4"/>
      <c r="APY228" s="4"/>
      <c r="APZ228" s="4"/>
      <c r="AQA228" s="4"/>
      <c r="AQB228" s="4"/>
      <c r="AQC228" s="4"/>
      <c r="AQD228" s="4"/>
      <c r="AQE228" s="4"/>
      <c r="AQF228" s="4"/>
      <c r="AQG228" s="4"/>
      <c r="AQH228" s="4"/>
      <c r="AQI228" s="4"/>
      <c r="AQJ228" s="4"/>
      <c r="AQK228" s="4"/>
      <c r="AQL228" s="4"/>
      <c r="AQM228" s="4"/>
      <c r="AQN228" s="4"/>
      <c r="AQO228" s="4"/>
      <c r="AQP228" s="4"/>
      <c r="AQQ228" s="4"/>
      <c r="AQR228" s="4"/>
      <c r="AQS228" s="4"/>
      <c r="AQT228" s="4"/>
      <c r="AQU228" s="4"/>
      <c r="AQV228" s="4"/>
      <c r="AQW228" s="4"/>
      <c r="AQX228" s="4"/>
      <c r="AQY228" s="4"/>
      <c r="AQZ228" s="4"/>
      <c r="ARA228" s="4"/>
      <c r="ARB228" s="4"/>
      <c r="ARC228" s="4"/>
      <c r="ARD228" s="4"/>
      <c r="ARE228" s="4"/>
      <c r="ARF228" s="4"/>
      <c r="ARG228" s="4"/>
      <c r="ARH228" s="4"/>
      <c r="ARI228" s="4"/>
      <c r="ARJ228" s="4"/>
      <c r="ARK228" s="4"/>
      <c r="ARL228" s="4"/>
      <c r="ARM228" s="4"/>
      <c r="ARN228" s="4"/>
      <c r="ARO228" s="4"/>
      <c r="ARP228" s="4"/>
      <c r="ARQ228" s="4"/>
      <c r="ARR228" s="4"/>
      <c r="ARS228" s="4"/>
      <c r="ART228" s="4"/>
      <c r="ARU228" s="4"/>
      <c r="ARV228" s="4"/>
      <c r="ARW228" s="4"/>
      <c r="ARX228" s="4"/>
      <c r="ARY228" s="4"/>
      <c r="ARZ228" s="4"/>
      <c r="ASA228" s="4"/>
      <c r="ASB228" s="4"/>
      <c r="ASC228" s="4"/>
      <c r="ASD228" s="4"/>
      <c r="ASE228" s="4"/>
      <c r="ASF228" s="4"/>
      <c r="ASG228" s="4"/>
      <c r="ASH228" s="4"/>
      <c r="ASI228" s="4"/>
      <c r="ASJ228" s="4"/>
      <c r="ASK228" s="4"/>
      <c r="ASL228" s="4"/>
      <c r="ASM228" s="4"/>
      <c r="ASN228" s="4"/>
      <c r="ASO228" s="4"/>
      <c r="ASP228" s="4"/>
      <c r="ASQ228" s="4"/>
      <c r="ASR228" s="4"/>
      <c r="ASS228" s="4"/>
      <c r="AST228" s="4"/>
      <c r="ASU228" s="4"/>
      <c r="ASV228" s="4"/>
      <c r="ASW228" s="4"/>
      <c r="ASX228" s="4"/>
      <c r="ASY228" s="4"/>
      <c r="ASZ228" s="4"/>
      <c r="ATA228" s="4"/>
      <c r="ATB228" s="4"/>
      <c r="ATC228" s="4"/>
      <c r="ATD228" s="4"/>
      <c r="ATE228" s="4"/>
      <c r="ATF228" s="4"/>
      <c r="ATG228" s="4"/>
      <c r="ATH228" s="4"/>
      <c r="ATI228" s="4"/>
      <c r="ATJ228" s="4"/>
      <c r="ATK228" s="4"/>
      <c r="ATL228" s="4"/>
      <c r="ATM228" s="4"/>
      <c r="ATN228" s="4"/>
      <c r="ATO228" s="4"/>
      <c r="ATP228" s="4"/>
      <c r="ATQ228" s="4"/>
      <c r="ATR228" s="4"/>
      <c r="ATS228" s="4"/>
      <c r="ATT228" s="4"/>
      <c r="ATU228" s="4"/>
      <c r="ATV228" s="4"/>
      <c r="ATW228" s="4"/>
      <c r="ATX228" s="4"/>
      <c r="ATY228" s="4"/>
      <c r="ATZ228" s="4"/>
      <c r="AUA228" s="4"/>
      <c r="AUB228" s="4"/>
      <c r="AUC228" s="4"/>
      <c r="AUD228" s="4"/>
      <c r="AUE228" s="4"/>
      <c r="AUF228" s="4"/>
      <c r="AUG228" s="4"/>
      <c r="AUH228" s="4"/>
      <c r="AUI228" s="4"/>
      <c r="AUJ228" s="4"/>
      <c r="AUK228" s="4"/>
      <c r="AUL228" s="4"/>
      <c r="AUM228" s="4"/>
      <c r="AUN228" s="4"/>
      <c r="AUO228" s="4"/>
      <c r="AUP228" s="4"/>
      <c r="AUQ228" s="4"/>
      <c r="AUR228" s="4"/>
      <c r="AUS228" s="4"/>
      <c r="AUT228" s="4"/>
      <c r="AUU228" s="4"/>
      <c r="AUV228" s="4"/>
      <c r="AUW228" s="4"/>
      <c r="AUX228" s="4"/>
      <c r="AUY228" s="4"/>
      <c r="AUZ228" s="4"/>
      <c r="AVA228" s="4"/>
      <c r="AVB228" s="4"/>
      <c r="AVC228" s="4"/>
      <c r="AVD228" s="4"/>
      <c r="AVE228" s="4"/>
      <c r="AVF228" s="4"/>
      <c r="AVG228" s="4"/>
      <c r="AVH228" s="4"/>
      <c r="AVI228" s="4"/>
      <c r="AVJ228" s="4"/>
      <c r="AVK228" s="4"/>
      <c r="AVL228" s="4"/>
      <c r="AVM228" s="4"/>
      <c r="AVN228" s="4"/>
      <c r="AVO228" s="4"/>
      <c r="AVP228" s="4"/>
      <c r="AVQ228" s="4"/>
      <c r="AVR228" s="4"/>
      <c r="AVS228" s="4"/>
      <c r="AVT228" s="4"/>
      <c r="AVU228" s="4"/>
      <c r="AVV228" s="4"/>
      <c r="AVW228" s="4"/>
      <c r="AVX228" s="4"/>
      <c r="AVY228" s="4"/>
      <c r="AVZ228" s="4"/>
      <c r="AWA228" s="4"/>
      <c r="AWB228" s="4"/>
      <c r="AWC228" s="4"/>
      <c r="AWD228" s="4"/>
      <c r="AWE228" s="4"/>
      <c r="AWF228" s="4"/>
      <c r="AWG228" s="4"/>
      <c r="AWH228" s="4"/>
      <c r="AWI228" s="4"/>
      <c r="AWJ228" s="4"/>
      <c r="AWK228" s="4"/>
      <c r="AWL228" s="4"/>
      <c r="AWM228" s="4"/>
      <c r="AWN228" s="4"/>
      <c r="AWO228" s="4"/>
      <c r="AWP228" s="4"/>
      <c r="AWQ228" s="4"/>
      <c r="AWR228" s="4"/>
      <c r="AWS228" s="4"/>
      <c r="AWT228" s="4"/>
      <c r="AWU228" s="4"/>
      <c r="AWV228" s="4"/>
      <c r="AWW228" s="4"/>
      <c r="AWX228" s="4"/>
      <c r="AWY228" s="4"/>
      <c r="AWZ228" s="4"/>
      <c r="AXA228" s="4"/>
      <c r="AXB228" s="4"/>
      <c r="AXC228" s="4"/>
      <c r="AXD228" s="4"/>
      <c r="AXE228" s="4"/>
      <c r="AXF228" s="4"/>
      <c r="AXG228" s="4"/>
      <c r="AXH228" s="4"/>
      <c r="AXI228" s="4"/>
      <c r="AXJ228" s="4"/>
      <c r="AXK228" s="4"/>
      <c r="AXL228" s="4"/>
      <c r="AXM228" s="4"/>
      <c r="AXN228" s="4"/>
      <c r="AXO228" s="4"/>
      <c r="AXP228" s="4"/>
      <c r="AXQ228" s="4"/>
      <c r="AXR228" s="4"/>
      <c r="AXS228" s="4"/>
      <c r="AXT228" s="4"/>
      <c r="AXU228" s="4"/>
      <c r="AXV228" s="4"/>
      <c r="AXW228" s="4"/>
      <c r="AXX228" s="4"/>
      <c r="AXY228" s="4"/>
      <c r="AXZ228" s="4"/>
      <c r="AYA228" s="4"/>
      <c r="AYB228" s="4"/>
      <c r="AYC228" s="4"/>
      <c r="AYD228" s="4"/>
      <c r="AYE228" s="4"/>
      <c r="AYF228" s="4"/>
      <c r="AYG228" s="4"/>
      <c r="AYH228" s="4"/>
      <c r="AYI228" s="4"/>
      <c r="AYJ228" s="4"/>
      <c r="AYK228" s="4"/>
      <c r="AYL228" s="4"/>
      <c r="AYM228" s="4"/>
      <c r="AYN228" s="4"/>
      <c r="AYO228" s="4"/>
      <c r="AYP228" s="4"/>
      <c r="AYQ228" s="4"/>
      <c r="AYR228" s="4"/>
      <c r="AYS228" s="4"/>
      <c r="AYT228" s="4"/>
      <c r="AYU228" s="4"/>
      <c r="AYV228" s="4"/>
      <c r="AYW228" s="4"/>
      <c r="AYX228" s="4"/>
      <c r="AYY228" s="4"/>
      <c r="AYZ228" s="4"/>
      <c r="AZA228" s="4"/>
      <c r="AZB228" s="4"/>
      <c r="AZC228" s="4"/>
      <c r="AZD228" s="4"/>
      <c r="AZE228" s="4"/>
      <c r="AZF228" s="4"/>
      <c r="AZG228" s="4"/>
      <c r="AZH228" s="4"/>
      <c r="AZI228" s="4"/>
      <c r="AZJ228" s="4"/>
      <c r="AZK228" s="4"/>
      <c r="AZL228" s="4"/>
      <c r="AZM228" s="4"/>
      <c r="AZN228" s="4"/>
      <c r="AZO228" s="4"/>
      <c r="AZP228" s="4"/>
      <c r="AZQ228" s="4"/>
      <c r="AZR228" s="4"/>
      <c r="AZS228" s="4"/>
      <c r="AZT228" s="4"/>
      <c r="AZU228" s="4"/>
      <c r="AZV228" s="4"/>
      <c r="AZW228" s="4"/>
      <c r="AZX228" s="4"/>
      <c r="AZY228" s="4"/>
      <c r="AZZ228" s="4"/>
      <c r="BAA228" s="4"/>
      <c r="BAB228" s="4"/>
      <c r="BAC228" s="4"/>
      <c r="BAD228" s="4"/>
      <c r="BAE228" s="4"/>
      <c r="BAF228" s="4"/>
      <c r="BAG228" s="4"/>
      <c r="BAH228" s="4"/>
      <c r="BAI228" s="4"/>
      <c r="BAJ228" s="4"/>
      <c r="BAK228" s="4"/>
      <c r="BAL228" s="4"/>
      <c r="BAM228" s="4"/>
      <c r="BAN228" s="4"/>
      <c r="BAO228" s="4"/>
      <c r="BAP228" s="4"/>
      <c r="BAQ228" s="4"/>
      <c r="BAR228" s="4"/>
      <c r="BAS228" s="4"/>
      <c r="BAT228" s="4"/>
      <c r="BAU228" s="4"/>
      <c r="BAV228" s="4"/>
      <c r="BAW228" s="4"/>
      <c r="BAX228" s="4"/>
      <c r="BAY228" s="4"/>
      <c r="BAZ228" s="4"/>
      <c r="BBA228" s="4"/>
      <c r="BBB228" s="4"/>
      <c r="BBC228" s="4"/>
      <c r="BBD228" s="4"/>
      <c r="BBE228" s="4"/>
      <c r="BBF228" s="4"/>
      <c r="BBG228" s="4"/>
      <c r="BBH228" s="4"/>
      <c r="BBI228" s="4"/>
      <c r="BBJ228" s="4"/>
      <c r="BBK228" s="4"/>
      <c r="BBL228" s="4"/>
      <c r="BBM228" s="4"/>
      <c r="BBN228" s="4"/>
      <c r="BBO228" s="4"/>
      <c r="BBP228" s="4"/>
      <c r="BBQ228" s="4"/>
      <c r="BBR228" s="4"/>
      <c r="BBS228" s="4"/>
      <c r="BBT228" s="4"/>
      <c r="BBU228" s="4"/>
      <c r="BBV228" s="4"/>
      <c r="BBW228" s="4"/>
      <c r="BBX228" s="4"/>
      <c r="BBY228" s="4"/>
      <c r="BBZ228" s="4"/>
      <c r="BCA228" s="4"/>
      <c r="BCB228" s="4"/>
      <c r="BCC228" s="4"/>
      <c r="BCD228" s="4"/>
      <c r="BCE228" s="4"/>
      <c r="BCF228" s="4"/>
      <c r="BCG228" s="4"/>
      <c r="BCH228" s="4"/>
      <c r="BCI228" s="4"/>
      <c r="BCJ228" s="4"/>
      <c r="BCK228" s="4"/>
      <c r="BCL228" s="4"/>
      <c r="BCM228" s="4"/>
      <c r="BCN228" s="4"/>
      <c r="BCO228" s="4"/>
      <c r="BCP228" s="4"/>
      <c r="BCQ228" s="4"/>
      <c r="BCR228" s="4"/>
      <c r="BCS228" s="4"/>
      <c r="BCT228" s="4"/>
      <c r="BCU228" s="4"/>
      <c r="BCV228" s="4"/>
      <c r="BCW228" s="4"/>
      <c r="BCX228" s="4"/>
      <c r="BCY228" s="4"/>
      <c r="BCZ228" s="4"/>
      <c r="BDA228" s="4"/>
      <c r="BDB228" s="4"/>
      <c r="BDC228" s="4"/>
      <c r="BDD228" s="4"/>
      <c r="BDE228" s="4"/>
      <c r="BDF228" s="4"/>
      <c r="BDG228" s="4"/>
      <c r="BDH228" s="4"/>
      <c r="BDI228" s="4"/>
      <c r="BDJ228" s="4"/>
      <c r="BDK228" s="4"/>
      <c r="BDL228" s="4"/>
      <c r="BDM228" s="4"/>
      <c r="BDN228" s="4"/>
      <c r="BDO228" s="4"/>
      <c r="BDP228" s="4"/>
      <c r="BDQ228" s="4"/>
      <c r="BDR228" s="4"/>
      <c r="BDS228" s="4"/>
      <c r="BDT228" s="4"/>
      <c r="BDU228" s="4"/>
      <c r="BDV228" s="4"/>
      <c r="BDW228" s="4"/>
      <c r="BDX228" s="4"/>
      <c r="BDY228" s="4"/>
      <c r="BDZ228" s="4"/>
      <c r="BEA228" s="4"/>
      <c r="BEB228" s="4"/>
      <c r="BEC228" s="4"/>
      <c r="BED228" s="4"/>
      <c r="BEE228" s="4"/>
      <c r="BEF228" s="4"/>
      <c r="BEG228" s="4"/>
      <c r="BEH228" s="4"/>
      <c r="BEI228" s="4"/>
      <c r="BEJ228" s="4"/>
      <c r="BEK228" s="4"/>
      <c r="BEL228" s="4"/>
      <c r="BEM228" s="4"/>
      <c r="BEN228" s="4"/>
      <c r="BEO228" s="4"/>
      <c r="BEP228" s="4"/>
      <c r="BEQ228" s="4"/>
      <c r="BER228" s="4"/>
      <c r="BES228" s="4"/>
      <c r="BET228" s="4"/>
      <c r="BEU228" s="4"/>
      <c r="BEV228" s="4"/>
      <c r="BEW228" s="4"/>
      <c r="BEX228" s="4"/>
      <c r="BEY228" s="4"/>
      <c r="BEZ228" s="4"/>
      <c r="BFA228" s="4"/>
      <c r="BFB228" s="4"/>
      <c r="BFC228" s="4"/>
      <c r="BFD228" s="4"/>
      <c r="BFE228" s="4"/>
      <c r="BFF228" s="4"/>
      <c r="BFG228" s="4"/>
      <c r="BFH228" s="4"/>
      <c r="BFI228" s="4"/>
      <c r="BFJ228" s="4"/>
      <c r="BFK228" s="4"/>
      <c r="BFL228" s="4"/>
      <c r="BFM228" s="4"/>
      <c r="BFN228" s="4"/>
      <c r="BFO228" s="4"/>
      <c r="BFP228" s="4"/>
      <c r="BFQ228" s="4"/>
      <c r="BFR228" s="4"/>
      <c r="BFS228" s="4"/>
      <c r="BFT228" s="4"/>
      <c r="BFU228" s="4"/>
      <c r="BFV228" s="4"/>
      <c r="BFW228" s="4"/>
      <c r="BFX228" s="4"/>
      <c r="BFY228" s="4"/>
      <c r="BFZ228" s="4"/>
      <c r="BGA228" s="4"/>
      <c r="BGB228" s="4"/>
      <c r="BGC228" s="4"/>
      <c r="BGD228" s="4"/>
      <c r="BGE228" s="4"/>
      <c r="BGF228" s="4"/>
      <c r="BGG228" s="4"/>
      <c r="BGH228" s="4"/>
      <c r="BGI228" s="4"/>
      <c r="BGJ228" s="4"/>
      <c r="BGK228" s="4"/>
      <c r="BGL228" s="4"/>
      <c r="BGM228" s="4"/>
      <c r="BGN228" s="4"/>
      <c r="BGO228" s="4"/>
      <c r="BGP228" s="4"/>
      <c r="BGQ228" s="4"/>
      <c r="BGR228" s="4"/>
      <c r="BGS228" s="4"/>
      <c r="BGT228" s="4"/>
      <c r="BGU228" s="4"/>
      <c r="BGV228" s="4"/>
      <c r="BGW228" s="4"/>
      <c r="BGX228" s="4"/>
      <c r="BGY228" s="4"/>
      <c r="BGZ228" s="4"/>
      <c r="BHA228" s="4"/>
      <c r="BHB228" s="4"/>
      <c r="BHC228" s="4"/>
      <c r="BHD228" s="4"/>
      <c r="BHE228" s="4"/>
      <c r="BHF228" s="4"/>
      <c r="BHG228" s="4"/>
      <c r="BHH228" s="4"/>
      <c r="BHI228" s="4"/>
      <c r="BHJ228" s="4"/>
      <c r="BHK228" s="4"/>
      <c r="BHL228" s="4"/>
      <c r="BHM228" s="4"/>
      <c r="BHN228" s="4"/>
      <c r="BHO228" s="4"/>
      <c r="BHP228" s="4"/>
      <c r="BHQ228" s="4"/>
      <c r="BHR228" s="4"/>
      <c r="BHS228" s="4"/>
      <c r="BHT228" s="4"/>
      <c r="BHU228" s="4"/>
      <c r="BHV228" s="4"/>
      <c r="BHW228" s="4"/>
      <c r="BHX228" s="4"/>
      <c r="BHY228" s="4"/>
      <c r="BHZ228" s="4"/>
      <c r="BIA228" s="4"/>
      <c r="BIB228" s="4"/>
      <c r="BIC228" s="4"/>
      <c r="BID228" s="4"/>
      <c r="BIE228" s="4"/>
      <c r="BIF228" s="4"/>
      <c r="BIG228" s="4"/>
      <c r="BIH228" s="4"/>
      <c r="BII228" s="4"/>
      <c r="BIJ228" s="4"/>
      <c r="BIK228" s="4"/>
      <c r="BIL228" s="4"/>
      <c r="BIM228" s="4"/>
      <c r="BIN228" s="4"/>
      <c r="BIO228" s="4"/>
      <c r="BIP228" s="4"/>
      <c r="BIQ228" s="4"/>
      <c r="BIR228" s="4"/>
      <c r="BIS228" s="4"/>
      <c r="BIT228" s="4"/>
      <c r="BIU228" s="4"/>
      <c r="BIV228" s="4"/>
      <c r="BIW228" s="4"/>
      <c r="BIX228" s="4"/>
      <c r="BIY228" s="4"/>
      <c r="BIZ228" s="4"/>
      <c r="BJA228" s="4"/>
      <c r="BJB228" s="4"/>
      <c r="BJC228" s="4"/>
      <c r="BJD228" s="4"/>
      <c r="BJE228" s="4"/>
      <c r="BJF228" s="4"/>
      <c r="BJG228" s="4"/>
      <c r="BJH228" s="4"/>
      <c r="BJI228" s="4"/>
      <c r="BJJ228" s="4"/>
      <c r="BJK228" s="4"/>
      <c r="BJL228" s="4"/>
      <c r="BJM228" s="4"/>
      <c r="BJN228" s="4"/>
      <c r="BJO228" s="4"/>
      <c r="BJP228" s="4"/>
      <c r="BJQ228" s="4"/>
      <c r="BJR228" s="4"/>
      <c r="BJS228" s="4"/>
      <c r="BJT228" s="4"/>
      <c r="BJU228" s="4"/>
      <c r="BJV228" s="4"/>
      <c r="BJW228" s="4"/>
      <c r="BJX228" s="4"/>
      <c r="BJY228" s="4"/>
      <c r="BJZ228" s="4"/>
      <c r="BKA228" s="4"/>
      <c r="BKB228" s="4"/>
      <c r="BKC228" s="4"/>
      <c r="BKD228" s="4"/>
      <c r="BKE228" s="4"/>
      <c r="BKF228" s="4"/>
      <c r="BKG228" s="4"/>
      <c r="BKH228" s="4"/>
      <c r="BKI228" s="4"/>
      <c r="BKJ228" s="4"/>
      <c r="BKK228" s="4"/>
      <c r="BKL228" s="4"/>
      <c r="BKM228" s="4"/>
      <c r="BKN228" s="4"/>
      <c r="BKO228" s="4"/>
      <c r="BKP228" s="4"/>
      <c r="BKQ228" s="4"/>
      <c r="BKR228" s="4"/>
      <c r="BKS228" s="4"/>
      <c r="BKT228" s="4"/>
      <c r="BKU228" s="4"/>
      <c r="BKV228" s="4"/>
      <c r="BKW228" s="4"/>
      <c r="BKX228" s="4"/>
      <c r="BKY228" s="4"/>
      <c r="BKZ228" s="4"/>
      <c r="BLA228" s="4"/>
      <c r="BLB228" s="4"/>
      <c r="BLC228" s="4"/>
      <c r="BLD228" s="4"/>
      <c r="BLE228" s="4"/>
      <c r="BLF228" s="4"/>
      <c r="BLG228" s="4"/>
      <c r="BLH228" s="4"/>
      <c r="BLI228" s="4"/>
      <c r="BLJ228" s="4"/>
      <c r="BLK228" s="4"/>
      <c r="BLL228" s="4"/>
      <c r="BLM228" s="4"/>
      <c r="BLN228" s="4"/>
      <c r="BLO228" s="4"/>
      <c r="BLP228" s="4"/>
      <c r="BLQ228" s="4"/>
      <c r="BLR228" s="4"/>
      <c r="BLS228" s="4"/>
      <c r="BLT228" s="4"/>
      <c r="BLU228" s="4"/>
      <c r="BLV228" s="4"/>
      <c r="BLW228" s="4"/>
      <c r="BLX228" s="4"/>
      <c r="BLY228" s="4"/>
      <c r="BLZ228" s="4"/>
      <c r="BMA228" s="4"/>
      <c r="BMB228" s="4"/>
      <c r="BMC228" s="4"/>
      <c r="BMD228" s="4"/>
      <c r="BME228" s="4"/>
      <c r="BMF228" s="4"/>
      <c r="BMG228" s="4"/>
      <c r="BMH228" s="4"/>
      <c r="BMI228" s="4"/>
      <c r="BMJ228" s="4"/>
      <c r="BMK228" s="4"/>
      <c r="BML228" s="4"/>
      <c r="BMM228" s="4"/>
      <c r="BMN228" s="4"/>
      <c r="BMO228" s="4"/>
      <c r="BMP228" s="4"/>
      <c r="BMQ228" s="4"/>
      <c r="BMR228" s="4"/>
      <c r="BMS228" s="4"/>
      <c r="BMT228" s="4"/>
      <c r="BMU228" s="4"/>
      <c r="BMV228" s="4"/>
      <c r="BMW228" s="4"/>
      <c r="BMX228" s="4"/>
      <c r="BMY228" s="4"/>
      <c r="BMZ228" s="4"/>
      <c r="BNA228" s="4"/>
      <c r="BNB228" s="4"/>
      <c r="BNC228" s="4"/>
      <c r="BND228" s="4"/>
      <c r="BNE228" s="4"/>
      <c r="BNF228" s="4"/>
      <c r="BNG228" s="4"/>
      <c r="BNH228" s="4"/>
      <c r="BNI228" s="4"/>
      <c r="BNJ228" s="4"/>
      <c r="BNK228" s="4"/>
      <c r="BNL228" s="4"/>
      <c r="BNM228" s="4"/>
      <c r="BNN228" s="4"/>
      <c r="BNO228" s="4"/>
      <c r="BNP228" s="4"/>
      <c r="BNQ228" s="4"/>
      <c r="BNR228" s="4"/>
      <c r="BNS228" s="4"/>
      <c r="BNT228" s="4"/>
      <c r="BNU228" s="4"/>
      <c r="BNV228" s="4"/>
      <c r="BNW228" s="4"/>
      <c r="BNX228" s="4"/>
      <c r="BNY228" s="4"/>
      <c r="BNZ228" s="4"/>
      <c r="BOA228" s="4"/>
      <c r="BOB228" s="4"/>
      <c r="BOC228" s="4"/>
      <c r="BOD228" s="4"/>
      <c r="BOE228" s="4"/>
      <c r="BOF228" s="4"/>
      <c r="BOG228" s="4"/>
      <c r="BOH228" s="4"/>
      <c r="BOI228" s="4"/>
      <c r="BOJ228" s="4"/>
      <c r="BOK228" s="4"/>
      <c r="BOL228" s="4"/>
      <c r="BOM228" s="4"/>
      <c r="BON228" s="4"/>
      <c r="BOO228" s="4"/>
      <c r="BOP228" s="4"/>
      <c r="BOQ228" s="4"/>
      <c r="BOR228" s="4"/>
      <c r="BOS228" s="4"/>
      <c r="BOT228" s="4"/>
      <c r="BOU228" s="4"/>
      <c r="BOV228" s="4"/>
      <c r="BOW228" s="4"/>
      <c r="BOX228" s="4"/>
      <c r="BOY228" s="4"/>
      <c r="BOZ228" s="4"/>
      <c r="BPA228" s="4"/>
      <c r="BPB228" s="4"/>
      <c r="BPC228" s="4"/>
      <c r="BPD228" s="4"/>
      <c r="BPE228" s="4"/>
      <c r="BPF228" s="4"/>
      <c r="BPG228" s="4"/>
      <c r="BPH228" s="4"/>
      <c r="BPI228" s="4"/>
      <c r="BPJ228" s="4"/>
      <c r="BPK228" s="4"/>
      <c r="BPL228" s="4"/>
      <c r="BPM228" s="4"/>
      <c r="BPN228" s="4"/>
      <c r="BPO228" s="4"/>
      <c r="BPP228" s="4"/>
      <c r="BPQ228" s="4"/>
      <c r="BPR228" s="4"/>
      <c r="BPS228" s="4"/>
      <c r="BPT228" s="4"/>
      <c r="BPU228" s="4"/>
      <c r="BPV228" s="4"/>
      <c r="BPW228" s="4"/>
      <c r="BPX228" s="4"/>
      <c r="BPY228" s="4"/>
      <c r="BPZ228" s="4"/>
      <c r="BQA228" s="4"/>
      <c r="BQB228" s="4"/>
      <c r="BQC228" s="4"/>
      <c r="BQD228" s="4"/>
      <c r="BQE228" s="4"/>
      <c r="BQF228" s="4"/>
      <c r="BQG228" s="4"/>
      <c r="BQH228" s="4"/>
      <c r="BQI228" s="4"/>
      <c r="BQJ228" s="4"/>
      <c r="BQK228" s="4"/>
      <c r="BQL228" s="4"/>
      <c r="BQM228" s="4"/>
      <c r="BQN228" s="4"/>
      <c r="BQO228" s="4"/>
      <c r="BQP228" s="4"/>
      <c r="BQQ228" s="4"/>
      <c r="BQR228" s="4"/>
      <c r="BQS228" s="4"/>
      <c r="BQT228" s="4"/>
      <c r="BQU228" s="4"/>
      <c r="BQV228" s="4"/>
      <c r="BQW228" s="4"/>
      <c r="BQX228" s="4"/>
      <c r="BQY228" s="4"/>
      <c r="BQZ228" s="4"/>
      <c r="BRA228" s="4"/>
      <c r="BRB228" s="4"/>
      <c r="BRC228" s="4"/>
      <c r="BRD228" s="4"/>
      <c r="BRE228" s="4"/>
      <c r="BRF228" s="4"/>
      <c r="BRG228" s="4"/>
      <c r="BRH228" s="4"/>
      <c r="BRI228" s="4"/>
      <c r="BRJ228" s="4"/>
      <c r="BRK228" s="4"/>
      <c r="BRL228" s="4"/>
      <c r="BRM228" s="4"/>
      <c r="BRN228" s="4"/>
      <c r="BRO228" s="4"/>
      <c r="BRP228" s="4"/>
      <c r="BRQ228" s="4"/>
      <c r="BRR228" s="4"/>
      <c r="BRS228" s="4"/>
      <c r="BRT228" s="4"/>
      <c r="BRU228" s="4"/>
      <c r="BRV228" s="4"/>
      <c r="BRW228" s="4"/>
      <c r="BRX228" s="4"/>
      <c r="BRY228" s="4"/>
      <c r="BRZ228" s="4"/>
      <c r="BSA228" s="4"/>
      <c r="BSB228" s="4"/>
      <c r="BSC228" s="4"/>
      <c r="BSD228" s="4"/>
      <c r="BSE228" s="4"/>
      <c r="BSF228" s="4"/>
      <c r="BSG228" s="4"/>
      <c r="BSH228" s="4"/>
      <c r="BSI228" s="4"/>
      <c r="BSJ228" s="4"/>
      <c r="BSK228" s="4"/>
      <c r="BSL228" s="4"/>
      <c r="BSM228" s="4"/>
      <c r="BSN228" s="4"/>
      <c r="BSO228" s="4"/>
      <c r="BSP228" s="4"/>
      <c r="BSQ228" s="4"/>
      <c r="BSR228" s="4"/>
      <c r="BSS228" s="4"/>
      <c r="BST228" s="4"/>
      <c r="BSU228" s="4"/>
      <c r="BSV228" s="4"/>
      <c r="BSW228" s="4"/>
      <c r="BSX228" s="4"/>
      <c r="BSY228" s="4"/>
      <c r="BSZ228" s="4"/>
      <c r="BTA228" s="4"/>
      <c r="BTB228" s="4"/>
      <c r="BTC228" s="4"/>
      <c r="BTD228" s="4"/>
      <c r="BTE228" s="4"/>
      <c r="BTF228" s="4"/>
      <c r="BTG228" s="4"/>
      <c r="BTH228" s="4"/>
      <c r="BTI228" s="4"/>
      <c r="BTJ228" s="4"/>
      <c r="BTK228" s="4"/>
      <c r="BTL228" s="4"/>
      <c r="BTM228" s="4"/>
      <c r="BTN228" s="4"/>
      <c r="BTO228" s="4"/>
      <c r="BTP228" s="4"/>
      <c r="BTQ228" s="4"/>
      <c r="BTR228" s="4"/>
      <c r="BTS228" s="4"/>
      <c r="BTT228" s="4"/>
      <c r="BTU228" s="4"/>
      <c r="BTV228" s="4"/>
      <c r="BTW228" s="4"/>
      <c r="BTX228" s="4"/>
      <c r="BTY228" s="4"/>
      <c r="BTZ228" s="4"/>
      <c r="BUA228" s="4"/>
      <c r="BUB228" s="4"/>
      <c r="BUC228" s="4"/>
      <c r="BUD228" s="4"/>
      <c r="BUE228" s="4"/>
      <c r="BUF228" s="4"/>
      <c r="BUG228" s="4"/>
      <c r="BUH228" s="4"/>
      <c r="BUI228" s="4"/>
      <c r="BUJ228" s="4"/>
      <c r="BUK228" s="4"/>
      <c r="BUL228" s="4"/>
      <c r="BUM228" s="4"/>
      <c r="BUN228" s="4"/>
      <c r="BUO228" s="4"/>
      <c r="BUP228" s="4"/>
      <c r="BUQ228" s="4"/>
      <c r="BUR228" s="4"/>
      <c r="BUS228" s="4"/>
      <c r="BUT228" s="4"/>
      <c r="BUU228" s="4"/>
      <c r="BUV228" s="4"/>
      <c r="BUW228" s="4"/>
      <c r="BUX228" s="4"/>
      <c r="BUY228" s="4"/>
      <c r="BUZ228" s="4"/>
      <c r="BVA228" s="4"/>
      <c r="BVB228" s="4"/>
      <c r="BVC228" s="4"/>
      <c r="BVD228" s="4"/>
      <c r="BVE228" s="4"/>
      <c r="BVF228" s="4"/>
      <c r="BVG228" s="4"/>
      <c r="BVH228" s="4"/>
      <c r="BVI228" s="4"/>
      <c r="BVJ228" s="4"/>
      <c r="BVK228" s="4"/>
      <c r="BVL228" s="4"/>
      <c r="BVM228" s="4"/>
      <c r="BVN228" s="4"/>
      <c r="BVO228" s="4"/>
      <c r="BVP228" s="4"/>
      <c r="BVQ228" s="4"/>
      <c r="BVR228" s="4"/>
      <c r="BVS228" s="4"/>
      <c r="BVT228" s="4"/>
      <c r="BVU228" s="4"/>
      <c r="BVV228" s="4"/>
      <c r="BVW228" s="4"/>
      <c r="BVX228" s="4"/>
      <c r="BVY228" s="4"/>
      <c r="BVZ228" s="4"/>
      <c r="BWA228" s="4"/>
      <c r="BWB228" s="4"/>
      <c r="BWC228" s="4"/>
      <c r="BWD228" s="4"/>
      <c r="BWE228" s="4"/>
      <c r="BWF228" s="4"/>
      <c r="BWG228" s="4"/>
      <c r="BWH228" s="4"/>
      <c r="BWI228" s="4"/>
      <c r="BWJ228" s="4"/>
      <c r="BWK228" s="4"/>
      <c r="BWL228" s="4"/>
      <c r="BWM228" s="4"/>
      <c r="BWN228" s="4"/>
      <c r="BWO228" s="4"/>
      <c r="BWP228" s="4"/>
      <c r="BWQ228" s="4"/>
      <c r="BWR228" s="4"/>
      <c r="BWS228" s="4"/>
      <c r="BWT228" s="4"/>
      <c r="BWU228" s="4"/>
      <c r="BWV228" s="4"/>
      <c r="BWW228" s="4"/>
      <c r="BWX228" s="4"/>
      <c r="BWY228" s="4"/>
      <c r="BWZ228" s="4"/>
      <c r="BXA228" s="4"/>
      <c r="BXB228" s="4"/>
      <c r="BXC228" s="4"/>
      <c r="BXD228" s="4"/>
      <c r="BXE228" s="4"/>
      <c r="BXF228" s="4"/>
      <c r="BXG228" s="4"/>
      <c r="BXH228" s="4"/>
      <c r="BXI228" s="4"/>
      <c r="BXJ228" s="4"/>
      <c r="BXK228" s="4"/>
      <c r="BXL228" s="4"/>
      <c r="BXM228" s="4"/>
      <c r="BXN228" s="4"/>
      <c r="BXO228" s="4"/>
      <c r="BXP228" s="4"/>
      <c r="BXQ228" s="4"/>
      <c r="BXR228" s="4"/>
      <c r="BXS228" s="4"/>
      <c r="BXT228" s="4"/>
      <c r="BXU228" s="4"/>
      <c r="BXV228" s="4"/>
      <c r="BXW228" s="4"/>
      <c r="BXX228" s="4"/>
      <c r="BXY228" s="4"/>
      <c r="BXZ228" s="4"/>
      <c r="BYA228" s="4"/>
      <c r="BYB228" s="4"/>
      <c r="BYC228" s="4"/>
      <c r="BYD228" s="4"/>
      <c r="BYE228" s="4"/>
      <c r="BYF228" s="4"/>
      <c r="BYG228" s="4"/>
      <c r="BYH228" s="4"/>
      <c r="BYI228" s="4"/>
      <c r="BYJ228" s="4"/>
      <c r="BYK228" s="4"/>
      <c r="BYL228" s="4"/>
      <c r="BYM228" s="4"/>
      <c r="BYN228" s="4"/>
      <c r="BYO228" s="4"/>
      <c r="BYP228" s="4"/>
      <c r="BYQ228" s="4"/>
      <c r="BYR228" s="4"/>
      <c r="BYS228" s="4"/>
      <c r="BYT228" s="4"/>
      <c r="BYU228" s="4"/>
      <c r="BYV228" s="4"/>
      <c r="BYW228" s="4"/>
      <c r="BYX228" s="4"/>
      <c r="BYY228" s="4"/>
      <c r="BYZ228" s="4"/>
      <c r="BZA228" s="4"/>
      <c r="BZB228" s="4"/>
      <c r="BZC228" s="4"/>
      <c r="BZD228" s="4"/>
      <c r="BZE228" s="4"/>
      <c r="BZF228" s="4"/>
      <c r="BZG228" s="4"/>
      <c r="BZH228" s="4"/>
      <c r="BZI228" s="4"/>
      <c r="BZJ228" s="4"/>
      <c r="BZK228" s="4"/>
      <c r="BZL228" s="4"/>
      <c r="BZM228" s="4"/>
      <c r="BZN228" s="4"/>
      <c r="BZO228" s="4"/>
      <c r="BZP228" s="4"/>
      <c r="BZQ228" s="4"/>
      <c r="BZR228" s="4"/>
      <c r="BZS228" s="4"/>
      <c r="BZT228" s="4"/>
      <c r="BZU228" s="4"/>
      <c r="BZV228" s="4"/>
      <c r="BZW228" s="4"/>
      <c r="BZX228" s="4"/>
      <c r="BZY228" s="4"/>
      <c r="BZZ228" s="4"/>
      <c r="CAA228" s="4"/>
      <c r="CAB228" s="4"/>
      <c r="CAC228" s="4"/>
      <c r="CAD228" s="4"/>
      <c r="CAE228" s="4"/>
      <c r="CAF228" s="4"/>
      <c r="CAG228" s="4"/>
      <c r="CAH228" s="4"/>
      <c r="CAI228" s="4"/>
      <c r="CAJ228" s="4"/>
      <c r="CAK228" s="4"/>
      <c r="CAL228" s="4"/>
      <c r="CAM228" s="4"/>
      <c r="CAN228" s="4"/>
      <c r="CAO228" s="4"/>
      <c r="CAP228" s="4"/>
      <c r="CAQ228" s="4"/>
      <c r="CAR228" s="4"/>
      <c r="CAS228" s="4"/>
      <c r="CAT228" s="4"/>
      <c r="CAU228" s="4"/>
      <c r="CAV228" s="4"/>
      <c r="CAW228" s="4"/>
      <c r="CAX228" s="4"/>
      <c r="CAY228" s="4"/>
      <c r="CAZ228" s="4"/>
      <c r="CBA228" s="4"/>
      <c r="CBB228" s="4"/>
      <c r="CBC228" s="4"/>
      <c r="CBD228" s="4"/>
      <c r="CBE228" s="4"/>
      <c r="CBF228" s="4"/>
      <c r="CBG228" s="4"/>
      <c r="CBH228" s="4"/>
      <c r="CBI228" s="4"/>
      <c r="CBJ228" s="4"/>
      <c r="CBK228" s="4"/>
      <c r="CBL228" s="4"/>
      <c r="CBM228" s="4"/>
      <c r="CBN228" s="4"/>
      <c r="CBO228" s="4"/>
      <c r="CBP228" s="4"/>
      <c r="CBQ228" s="4"/>
      <c r="CBR228" s="4"/>
      <c r="CBS228" s="4"/>
      <c r="CBT228" s="4"/>
      <c r="CBU228" s="4"/>
      <c r="CBV228" s="4"/>
      <c r="CBW228" s="4"/>
      <c r="CBX228" s="4"/>
      <c r="CBY228" s="4"/>
      <c r="CBZ228" s="4"/>
      <c r="CCA228" s="4"/>
      <c r="CCB228" s="4"/>
      <c r="CCC228" s="4"/>
      <c r="CCD228" s="4"/>
      <c r="CCE228" s="4"/>
      <c r="CCF228" s="4"/>
      <c r="CCG228" s="4"/>
      <c r="CCH228" s="4"/>
      <c r="CCI228" s="4"/>
      <c r="CCJ228" s="4"/>
      <c r="CCK228" s="4"/>
      <c r="CCL228" s="4"/>
      <c r="CCM228" s="4"/>
      <c r="CCN228" s="4"/>
      <c r="CCO228" s="4"/>
      <c r="CCP228" s="4"/>
      <c r="CCQ228" s="4"/>
      <c r="CCR228" s="4"/>
      <c r="CCS228" s="4"/>
      <c r="CCT228" s="4"/>
      <c r="CCU228" s="4"/>
      <c r="CCV228" s="4"/>
      <c r="CCW228" s="4"/>
      <c r="CCX228" s="4"/>
      <c r="CCY228" s="4"/>
      <c r="CCZ228" s="4"/>
      <c r="CDA228" s="4"/>
      <c r="CDB228" s="4"/>
      <c r="CDC228" s="4"/>
      <c r="CDD228" s="4"/>
      <c r="CDE228" s="4"/>
      <c r="CDF228" s="4"/>
      <c r="CDG228" s="4"/>
      <c r="CDH228" s="4"/>
      <c r="CDI228" s="4"/>
      <c r="CDJ228" s="4"/>
      <c r="CDK228" s="4"/>
      <c r="CDL228" s="4"/>
      <c r="CDM228" s="4"/>
      <c r="CDN228" s="4"/>
      <c r="CDO228" s="4"/>
      <c r="CDP228" s="4"/>
      <c r="CDQ228" s="4"/>
      <c r="CDR228" s="4"/>
      <c r="CDS228" s="4"/>
      <c r="CDT228" s="4"/>
      <c r="CDU228" s="4"/>
      <c r="CDV228" s="4"/>
      <c r="CDW228" s="4"/>
      <c r="CDX228" s="4"/>
      <c r="CDY228" s="4"/>
      <c r="CDZ228" s="4"/>
      <c r="CEA228" s="4"/>
      <c r="CEB228" s="4"/>
      <c r="CEC228" s="4"/>
      <c r="CED228" s="4"/>
      <c r="CEE228" s="4"/>
      <c r="CEF228" s="4"/>
      <c r="CEG228" s="4"/>
      <c r="CEH228" s="4"/>
      <c r="CEI228" s="4"/>
      <c r="CEJ228" s="4"/>
      <c r="CEK228" s="4"/>
      <c r="CEL228" s="4"/>
      <c r="CEM228" s="4"/>
      <c r="CEN228" s="4"/>
      <c r="CEO228" s="4"/>
      <c r="CEP228" s="4"/>
      <c r="CEQ228" s="4"/>
      <c r="CER228" s="4"/>
      <c r="CES228" s="4"/>
      <c r="CET228" s="4"/>
      <c r="CEU228" s="4"/>
      <c r="CEV228" s="4"/>
      <c r="CEW228" s="4"/>
      <c r="CEX228" s="4"/>
      <c r="CEY228" s="4"/>
      <c r="CEZ228" s="4"/>
      <c r="CFA228" s="4"/>
      <c r="CFB228" s="4"/>
      <c r="CFC228" s="4"/>
      <c r="CFD228" s="4"/>
      <c r="CFE228" s="4"/>
      <c r="CFF228" s="4"/>
      <c r="CFG228" s="4"/>
      <c r="CFH228" s="4"/>
      <c r="CFI228" s="4"/>
      <c r="CFJ228" s="4"/>
      <c r="CFK228" s="4"/>
      <c r="CFL228" s="4"/>
      <c r="CFM228" s="4"/>
      <c r="CFN228" s="4"/>
      <c r="CFO228" s="4"/>
      <c r="CFP228" s="4"/>
      <c r="CFQ228" s="4"/>
      <c r="CFR228" s="4"/>
      <c r="CFS228" s="4"/>
      <c r="CFT228" s="4"/>
      <c r="CFU228" s="4"/>
      <c r="CFV228" s="4"/>
      <c r="CFW228" s="4"/>
      <c r="CFX228" s="4"/>
      <c r="CFY228" s="4"/>
      <c r="CFZ228" s="4"/>
      <c r="CGA228" s="4"/>
      <c r="CGB228" s="4"/>
      <c r="CGC228" s="4"/>
      <c r="CGD228" s="4"/>
      <c r="CGE228" s="4"/>
      <c r="CGF228" s="4"/>
      <c r="CGG228" s="4"/>
      <c r="CGH228" s="4"/>
      <c r="CGI228" s="4"/>
      <c r="CGJ228" s="4"/>
      <c r="CGK228" s="4"/>
      <c r="CGL228" s="4"/>
      <c r="CGM228" s="4"/>
      <c r="CGN228" s="4"/>
      <c r="CGO228" s="4"/>
      <c r="CGP228" s="4"/>
      <c r="CGQ228" s="4"/>
      <c r="CGR228" s="4"/>
      <c r="CGS228" s="4"/>
      <c r="CGT228" s="4"/>
      <c r="CGU228" s="4"/>
      <c r="CGV228" s="4"/>
      <c r="CGW228" s="4"/>
      <c r="CGX228" s="4"/>
      <c r="CGY228" s="4"/>
      <c r="CGZ228" s="4"/>
      <c r="CHA228" s="4"/>
      <c r="CHB228" s="4"/>
      <c r="CHC228" s="4"/>
      <c r="CHD228" s="4"/>
      <c r="CHE228" s="4"/>
      <c r="CHF228" s="4"/>
      <c r="CHG228" s="4"/>
      <c r="CHH228" s="4"/>
      <c r="CHI228" s="4"/>
      <c r="CHJ228" s="4"/>
      <c r="CHK228" s="4"/>
      <c r="CHL228" s="4"/>
      <c r="CHM228" s="4"/>
      <c r="CHN228" s="4"/>
      <c r="CHO228" s="4"/>
      <c r="CHP228" s="4"/>
      <c r="CHQ228" s="4"/>
      <c r="CHR228" s="4"/>
      <c r="CHS228" s="4"/>
      <c r="CHT228" s="4"/>
      <c r="CHU228" s="4"/>
      <c r="CHV228" s="4"/>
      <c r="CHW228" s="4"/>
      <c r="CHX228" s="4"/>
      <c r="CHY228" s="4"/>
      <c r="CHZ228" s="4"/>
      <c r="CIA228" s="4"/>
      <c r="CIB228" s="4"/>
      <c r="CIC228" s="4"/>
      <c r="CID228" s="4"/>
      <c r="CIE228" s="4"/>
      <c r="CIF228" s="4"/>
      <c r="CIG228" s="4"/>
      <c r="CIH228" s="4"/>
      <c r="CII228" s="4"/>
      <c r="CIJ228" s="4"/>
      <c r="CIK228" s="4"/>
      <c r="CIL228" s="4"/>
      <c r="CIM228" s="4"/>
      <c r="CIN228" s="4"/>
      <c r="CIO228" s="4"/>
      <c r="CIP228" s="4"/>
      <c r="CIQ228" s="4"/>
      <c r="CIR228" s="4"/>
      <c r="CIS228" s="4"/>
      <c r="CIT228" s="4"/>
      <c r="CIU228" s="4"/>
      <c r="CIV228" s="4"/>
      <c r="CIW228" s="4"/>
      <c r="CIX228" s="4"/>
      <c r="CIY228" s="4"/>
      <c r="CIZ228" s="4"/>
      <c r="CJA228" s="4"/>
      <c r="CJB228" s="4"/>
      <c r="CJC228" s="4"/>
      <c r="CJD228" s="4"/>
      <c r="CJE228" s="4"/>
      <c r="CJF228" s="4"/>
      <c r="CJG228" s="4"/>
      <c r="CJH228" s="4"/>
      <c r="CJI228" s="4"/>
      <c r="CJJ228" s="4"/>
      <c r="CJK228" s="4"/>
      <c r="CJL228" s="4"/>
      <c r="CJM228" s="4"/>
      <c r="CJN228" s="4"/>
      <c r="CJO228" s="4"/>
      <c r="CJP228" s="4"/>
      <c r="CJQ228" s="4"/>
      <c r="CJR228" s="4"/>
      <c r="CJS228" s="4"/>
      <c r="CJT228" s="4"/>
      <c r="CJU228" s="4"/>
      <c r="CJV228" s="4"/>
      <c r="CJW228" s="4"/>
      <c r="CJX228" s="4"/>
      <c r="CJY228" s="4"/>
      <c r="CJZ228" s="4"/>
      <c r="CKA228" s="4"/>
      <c r="CKB228" s="4"/>
      <c r="CKC228" s="4"/>
      <c r="CKD228" s="4"/>
      <c r="CKE228" s="4"/>
      <c r="CKF228" s="4"/>
      <c r="CKG228" s="4"/>
      <c r="CKH228" s="4"/>
      <c r="CKI228" s="4"/>
      <c r="CKJ228" s="4"/>
      <c r="CKK228" s="4"/>
      <c r="CKL228" s="4"/>
      <c r="CKM228" s="4"/>
      <c r="CKN228" s="4"/>
      <c r="CKO228" s="4"/>
      <c r="CKP228" s="4"/>
      <c r="CKQ228" s="4"/>
      <c r="CKR228" s="4"/>
      <c r="CKS228" s="4"/>
      <c r="CKT228" s="4"/>
      <c r="CKU228" s="4"/>
      <c r="CKV228" s="4"/>
      <c r="CKW228" s="4"/>
      <c r="CKX228" s="4"/>
      <c r="CKY228" s="4"/>
      <c r="CKZ228" s="4"/>
      <c r="CLA228" s="4"/>
      <c r="CLB228" s="4"/>
      <c r="CLC228" s="4"/>
      <c r="CLD228" s="4"/>
      <c r="CLE228" s="4"/>
      <c r="CLF228" s="4"/>
      <c r="CLG228" s="4"/>
      <c r="CLH228" s="4"/>
      <c r="CLI228" s="4"/>
      <c r="CLJ228" s="4"/>
      <c r="CLK228" s="4"/>
      <c r="CLL228" s="4"/>
      <c r="CLM228" s="4"/>
      <c r="CLN228" s="4"/>
      <c r="CLO228" s="4"/>
      <c r="CLP228" s="4"/>
      <c r="CLQ228" s="4"/>
      <c r="CLR228" s="4"/>
      <c r="CLS228" s="4"/>
      <c r="CLT228" s="4"/>
      <c r="CLU228" s="4"/>
      <c r="CLV228" s="4"/>
      <c r="CLW228" s="4"/>
      <c r="CLX228" s="4"/>
      <c r="CLY228" s="4"/>
      <c r="CLZ228" s="4"/>
      <c r="CMA228" s="4"/>
      <c r="CMB228" s="4"/>
      <c r="CMC228" s="4"/>
      <c r="CMD228" s="4"/>
      <c r="CME228" s="4"/>
      <c r="CMF228" s="4"/>
      <c r="CMG228" s="4"/>
      <c r="CMH228" s="4"/>
      <c r="CMI228" s="4"/>
      <c r="CMJ228" s="4"/>
      <c r="CMK228" s="4"/>
      <c r="CML228" s="4"/>
      <c r="CMM228" s="4"/>
      <c r="CMN228" s="4"/>
      <c r="CMO228" s="4"/>
      <c r="CMP228" s="4"/>
      <c r="CMQ228" s="4"/>
      <c r="CMR228" s="4"/>
      <c r="CMS228" s="4"/>
      <c r="CMT228" s="4"/>
      <c r="CMU228" s="4"/>
      <c r="CMV228" s="4"/>
      <c r="CMW228" s="4"/>
      <c r="CMX228" s="4"/>
      <c r="CMY228" s="4"/>
      <c r="CMZ228" s="4"/>
      <c r="CNA228" s="4"/>
      <c r="CNB228" s="4"/>
      <c r="CNC228" s="4"/>
      <c r="CND228" s="4"/>
      <c r="CNE228" s="4"/>
      <c r="CNF228" s="4"/>
      <c r="CNG228" s="4"/>
      <c r="CNH228" s="4"/>
      <c r="CNI228" s="4"/>
      <c r="CNJ228" s="4"/>
      <c r="CNK228" s="4"/>
      <c r="CNL228" s="4"/>
      <c r="CNM228" s="4"/>
      <c r="CNN228" s="4"/>
      <c r="CNO228" s="4"/>
      <c r="CNP228" s="4"/>
      <c r="CNQ228" s="4"/>
      <c r="CNR228" s="4"/>
      <c r="CNS228" s="4"/>
      <c r="CNT228" s="4"/>
      <c r="CNU228" s="4"/>
      <c r="CNV228" s="4"/>
      <c r="CNW228" s="4"/>
      <c r="CNX228" s="4"/>
      <c r="CNY228" s="4"/>
      <c r="CNZ228" s="4"/>
      <c r="COA228" s="4"/>
      <c r="COB228" s="4"/>
      <c r="COC228" s="4"/>
      <c r="COD228" s="4"/>
      <c r="COE228" s="4"/>
      <c r="COF228" s="4"/>
      <c r="COG228" s="4"/>
      <c r="COH228" s="4"/>
      <c r="COI228" s="4"/>
      <c r="COJ228" s="4"/>
      <c r="COK228" s="4"/>
      <c r="COL228" s="4"/>
      <c r="COM228" s="4"/>
      <c r="CON228" s="4"/>
      <c r="COO228" s="4"/>
      <c r="COP228" s="4"/>
      <c r="COQ228" s="4"/>
      <c r="COR228" s="4"/>
      <c r="COS228" s="4"/>
      <c r="COT228" s="4"/>
      <c r="COU228" s="4"/>
      <c r="COV228" s="4"/>
      <c r="COW228" s="4"/>
      <c r="COX228" s="4"/>
      <c r="COY228" s="4"/>
      <c r="COZ228" s="4"/>
      <c r="CPA228" s="4"/>
      <c r="CPB228" s="4"/>
      <c r="CPC228" s="4"/>
      <c r="CPD228" s="4"/>
      <c r="CPE228" s="4"/>
      <c r="CPF228" s="4"/>
      <c r="CPG228" s="4"/>
      <c r="CPH228" s="4"/>
      <c r="CPI228" s="4"/>
      <c r="CPJ228" s="4"/>
      <c r="CPK228" s="4"/>
      <c r="CPL228" s="4"/>
      <c r="CPM228" s="4"/>
      <c r="CPN228" s="4"/>
      <c r="CPO228" s="4"/>
      <c r="CPP228" s="4"/>
      <c r="CPQ228" s="4"/>
      <c r="CPR228" s="4"/>
      <c r="CPS228" s="4"/>
      <c r="CPT228" s="4"/>
      <c r="CPU228" s="4"/>
      <c r="CPV228" s="4"/>
      <c r="CPW228" s="4"/>
      <c r="CPX228" s="4"/>
      <c r="CPY228" s="4"/>
      <c r="CPZ228" s="4"/>
      <c r="CQA228" s="4"/>
      <c r="CQB228" s="4"/>
      <c r="CQC228" s="4"/>
      <c r="CQD228" s="4"/>
      <c r="CQE228" s="4"/>
      <c r="CQF228" s="4"/>
      <c r="CQG228" s="4"/>
      <c r="CQH228" s="4"/>
      <c r="CQI228" s="4"/>
      <c r="CQJ228" s="4"/>
      <c r="CQK228" s="4"/>
      <c r="CQL228" s="4"/>
      <c r="CQM228" s="4"/>
      <c r="CQN228" s="4"/>
      <c r="CQO228" s="4"/>
      <c r="CQP228" s="4"/>
      <c r="CQQ228" s="4"/>
      <c r="CQR228" s="4"/>
      <c r="CQS228" s="4"/>
      <c r="CQT228" s="4"/>
      <c r="CQU228" s="4"/>
      <c r="CQV228" s="4"/>
      <c r="CQW228" s="4"/>
      <c r="CQX228" s="4"/>
      <c r="CQY228" s="4"/>
      <c r="CQZ228" s="4"/>
      <c r="CRA228" s="4"/>
      <c r="CRB228" s="4"/>
      <c r="CRC228" s="4"/>
      <c r="CRD228" s="4"/>
      <c r="CRE228" s="4"/>
      <c r="CRF228" s="4"/>
      <c r="CRG228" s="4"/>
      <c r="CRH228" s="4"/>
      <c r="CRI228" s="4"/>
      <c r="CRJ228" s="4"/>
      <c r="CRK228" s="4"/>
      <c r="CRL228" s="4"/>
      <c r="CRM228" s="4"/>
      <c r="CRN228" s="4"/>
      <c r="CRO228" s="4"/>
      <c r="CRP228" s="4"/>
      <c r="CRQ228" s="4"/>
      <c r="CRR228" s="4"/>
      <c r="CRS228" s="4"/>
      <c r="CRT228" s="4"/>
      <c r="CRU228" s="4"/>
      <c r="CRV228" s="4"/>
      <c r="CRW228" s="4"/>
      <c r="CRX228" s="4"/>
      <c r="CRY228" s="4"/>
      <c r="CRZ228" s="4"/>
      <c r="CSA228" s="4"/>
      <c r="CSB228" s="4"/>
      <c r="CSC228" s="4"/>
      <c r="CSD228" s="4"/>
      <c r="CSE228" s="4"/>
      <c r="CSF228" s="4"/>
      <c r="CSG228" s="4"/>
      <c r="CSH228" s="4"/>
      <c r="CSI228" s="4"/>
      <c r="CSJ228" s="4"/>
      <c r="CSK228" s="4"/>
      <c r="CSL228" s="4"/>
      <c r="CSM228" s="4"/>
      <c r="CSN228" s="4"/>
      <c r="CSO228" s="4"/>
      <c r="CSP228" s="4"/>
      <c r="CSQ228" s="4"/>
      <c r="CSR228" s="4"/>
      <c r="CSS228" s="4"/>
      <c r="CST228" s="4"/>
      <c r="CSU228" s="4"/>
      <c r="CSV228" s="4"/>
      <c r="CSW228" s="4"/>
      <c r="CSX228" s="4"/>
      <c r="CSY228" s="4"/>
      <c r="CSZ228" s="4"/>
      <c r="CTA228" s="4"/>
      <c r="CTB228" s="4"/>
      <c r="CTC228" s="4"/>
      <c r="CTD228" s="4"/>
      <c r="CTE228" s="4"/>
      <c r="CTF228" s="4"/>
      <c r="CTG228" s="4"/>
      <c r="CTH228" s="4"/>
      <c r="CTI228" s="4"/>
      <c r="CTJ228" s="4"/>
      <c r="CTK228" s="4"/>
      <c r="CTL228" s="4"/>
      <c r="CTM228" s="4"/>
      <c r="CTN228" s="4"/>
      <c r="CTO228" s="4"/>
      <c r="CTP228" s="4"/>
      <c r="CTQ228" s="4"/>
      <c r="CTR228" s="4"/>
      <c r="CTS228" s="4"/>
      <c r="CTT228" s="4"/>
      <c r="CTU228" s="4"/>
      <c r="CTV228" s="4"/>
      <c r="CTW228" s="4"/>
      <c r="CTX228" s="4"/>
      <c r="CTY228" s="4"/>
      <c r="CTZ228" s="4"/>
      <c r="CUA228" s="4"/>
      <c r="CUB228" s="4"/>
      <c r="CUC228" s="4"/>
      <c r="CUD228" s="4"/>
      <c r="CUE228" s="4"/>
      <c r="CUF228" s="4"/>
      <c r="CUG228" s="4"/>
      <c r="CUH228" s="4"/>
      <c r="CUI228" s="4"/>
      <c r="CUJ228" s="4"/>
      <c r="CUK228" s="4"/>
      <c r="CUL228" s="4"/>
      <c r="CUM228" s="4"/>
      <c r="CUN228" s="4"/>
      <c r="CUO228" s="4"/>
      <c r="CUP228" s="4"/>
      <c r="CUQ228" s="4"/>
      <c r="CUR228" s="4"/>
      <c r="CUS228" s="4"/>
      <c r="CUT228" s="4"/>
      <c r="CUU228" s="4"/>
      <c r="CUV228" s="4"/>
      <c r="CUW228" s="4"/>
      <c r="CUX228" s="4"/>
      <c r="CUY228" s="4"/>
      <c r="CUZ228" s="4"/>
      <c r="CVA228" s="4"/>
      <c r="CVB228" s="4"/>
      <c r="CVC228" s="4"/>
      <c r="CVD228" s="4"/>
      <c r="CVE228" s="4"/>
      <c r="CVF228" s="4"/>
      <c r="CVG228" s="4"/>
      <c r="CVH228" s="4"/>
      <c r="CVI228" s="4"/>
      <c r="CVJ228" s="4"/>
      <c r="CVK228" s="4"/>
      <c r="CVL228" s="4"/>
      <c r="CVM228" s="4"/>
      <c r="CVN228" s="4"/>
      <c r="CVO228" s="4"/>
      <c r="CVP228" s="4"/>
      <c r="CVQ228" s="4"/>
      <c r="CVR228" s="4"/>
      <c r="CVS228" s="4"/>
      <c r="CVT228" s="4"/>
      <c r="CVU228" s="4"/>
      <c r="CVV228" s="4"/>
      <c r="CVW228" s="4"/>
      <c r="CVX228" s="4"/>
      <c r="CVY228" s="4"/>
      <c r="CVZ228" s="4"/>
      <c r="CWA228" s="4"/>
      <c r="CWB228" s="4"/>
      <c r="CWC228" s="4"/>
      <c r="CWD228" s="4"/>
      <c r="CWE228" s="4"/>
      <c r="CWF228" s="4"/>
      <c r="CWG228" s="4"/>
      <c r="CWH228" s="4"/>
      <c r="CWI228" s="4"/>
      <c r="CWJ228" s="4"/>
      <c r="CWK228" s="4"/>
      <c r="CWL228" s="4"/>
      <c r="CWM228" s="4"/>
      <c r="CWN228" s="4"/>
      <c r="CWO228" s="4"/>
      <c r="CWP228" s="4"/>
      <c r="CWQ228" s="4"/>
      <c r="CWR228" s="4"/>
      <c r="CWS228" s="4"/>
      <c r="CWT228" s="4"/>
      <c r="CWU228" s="4"/>
      <c r="CWV228" s="4"/>
      <c r="CWW228" s="4"/>
      <c r="CWX228" s="4"/>
      <c r="CWY228" s="4"/>
      <c r="CWZ228" s="4"/>
      <c r="CXA228" s="4"/>
      <c r="CXB228" s="4"/>
      <c r="CXC228" s="4"/>
      <c r="CXD228" s="4"/>
      <c r="CXE228" s="4"/>
      <c r="CXF228" s="4"/>
      <c r="CXG228" s="4"/>
      <c r="CXH228" s="4"/>
      <c r="CXI228" s="4"/>
      <c r="CXJ228" s="4"/>
      <c r="CXK228" s="4"/>
      <c r="CXL228" s="4"/>
      <c r="CXM228" s="4"/>
      <c r="CXN228" s="4"/>
      <c r="CXO228" s="4"/>
      <c r="CXP228" s="4"/>
      <c r="CXQ228" s="4"/>
      <c r="CXR228" s="4"/>
      <c r="CXS228" s="4"/>
      <c r="CXT228" s="4"/>
      <c r="CXU228" s="4"/>
      <c r="CXV228" s="4"/>
      <c r="CXW228" s="4"/>
      <c r="CXX228" s="4"/>
      <c r="CXY228" s="4"/>
      <c r="CXZ228" s="4"/>
      <c r="CYA228" s="4"/>
      <c r="CYB228" s="4"/>
      <c r="CYC228" s="4"/>
      <c r="CYD228" s="4"/>
      <c r="CYE228" s="4"/>
      <c r="CYF228" s="4"/>
      <c r="CYG228" s="4"/>
      <c r="CYH228" s="4"/>
      <c r="CYI228" s="4"/>
      <c r="CYJ228" s="4"/>
      <c r="CYK228" s="4"/>
      <c r="CYL228" s="4"/>
      <c r="CYM228" s="4"/>
      <c r="CYN228" s="4"/>
      <c r="CYO228" s="4"/>
      <c r="CYP228" s="4"/>
      <c r="CYQ228" s="4"/>
      <c r="CYR228" s="4"/>
      <c r="CYS228" s="4"/>
      <c r="CYT228" s="4"/>
      <c r="CYU228" s="4"/>
      <c r="CYV228" s="4"/>
      <c r="CYW228" s="4"/>
      <c r="CYX228" s="4"/>
      <c r="CYY228" s="4"/>
      <c r="CYZ228" s="4"/>
      <c r="CZA228" s="4"/>
      <c r="CZB228" s="4"/>
      <c r="CZC228" s="4"/>
      <c r="CZD228" s="4"/>
      <c r="CZE228" s="4"/>
      <c r="CZF228" s="4"/>
      <c r="CZG228" s="4"/>
      <c r="CZH228" s="4"/>
      <c r="CZI228" s="4"/>
      <c r="CZJ228" s="4"/>
      <c r="CZK228" s="4"/>
      <c r="CZL228" s="4"/>
      <c r="CZM228" s="4"/>
      <c r="CZN228" s="4"/>
      <c r="CZO228" s="4"/>
      <c r="CZP228" s="4"/>
      <c r="CZQ228" s="4"/>
      <c r="CZR228" s="4"/>
      <c r="CZS228" s="4"/>
      <c r="CZT228" s="4"/>
      <c r="CZU228" s="4"/>
      <c r="CZV228" s="4"/>
      <c r="CZW228" s="4"/>
      <c r="CZX228" s="4"/>
      <c r="CZY228" s="4"/>
      <c r="CZZ228" s="4"/>
      <c r="DAA228" s="4"/>
      <c r="DAB228" s="4"/>
      <c r="DAC228" s="4"/>
      <c r="DAD228" s="4"/>
      <c r="DAE228" s="4"/>
      <c r="DAF228" s="4"/>
      <c r="DAG228" s="4"/>
      <c r="DAH228" s="4"/>
      <c r="DAI228" s="4"/>
      <c r="DAJ228" s="4"/>
      <c r="DAK228" s="4"/>
      <c r="DAL228" s="4"/>
      <c r="DAM228" s="4"/>
      <c r="DAN228" s="4"/>
      <c r="DAO228" s="4"/>
      <c r="DAP228" s="4"/>
      <c r="DAQ228" s="4"/>
      <c r="DAR228" s="4"/>
      <c r="DAS228" s="4"/>
      <c r="DAT228" s="4"/>
      <c r="DAU228" s="4"/>
      <c r="DAV228" s="4"/>
      <c r="DAW228" s="4"/>
      <c r="DAX228" s="4"/>
      <c r="DAY228" s="4"/>
      <c r="DAZ228" s="4"/>
      <c r="DBA228" s="4"/>
      <c r="DBB228" s="4"/>
      <c r="DBC228" s="4"/>
      <c r="DBD228" s="4"/>
      <c r="DBE228" s="4"/>
      <c r="DBF228" s="4"/>
      <c r="DBG228" s="4"/>
      <c r="DBH228" s="4"/>
      <c r="DBI228" s="4"/>
      <c r="DBJ228" s="4"/>
      <c r="DBK228" s="4"/>
      <c r="DBL228" s="4"/>
      <c r="DBM228" s="4"/>
      <c r="DBN228" s="4"/>
      <c r="DBO228" s="4"/>
      <c r="DBP228" s="4"/>
      <c r="DBQ228" s="4"/>
      <c r="DBR228" s="4"/>
      <c r="DBS228" s="4"/>
      <c r="DBT228" s="4"/>
      <c r="DBU228" s="4"/>
      <c r="DBV228" s="4"/>
      <c r="DBW228" s="4"/>
      <c r="DBX228" s="4"/>
      <c r="DBY228" s="4"/>
      <c r="DBZ228" s="4"/>
      <c r="DCA228" s="4"/>
      <c r="DCB228" s="4"/>
      <c r="DCC228" s="4"/>
      <c r="DCD228" s="4"/>
      <c r="DCE228" s="4"/>
      <c r="DCF228" s="4"/>
      <c r="DCG228" s="4"/>
      <c r="DCH228" s="4"/>
      <c r="DCI228" s="4"/>
      <c r="DCJ228" s="4"/>
      <c r="DCK228" s="4"/>
      <c r="DCL228" s="4"/>
      <c r="DCM228" s="4"/>
      <c r="DCN228" s="4"/>
      <c r="DCO228" s="4"/>
      <c r="DCP228" s="4"/>
      <c r="DCQ228" s="4"/>
      <c r="DCR228" s="4"/>
      <c r="DCS228" s="4"/>
      <c r="DCT228" s="4"/>
      <c r="DCU228" s="4"/>
      <c r="DCV228" s="4"/>
      <c r="DCW228" s="4"/>
      <c r="DCX228" s="4"/>
      <c r="DCY228" s="4"/>
      <c r="DCZ228" s="4"/>
      <c r="DDA228" s="4"/>
      <c r="DDB228" s="4"/>
      <c r="DDC228" s="4"/>
      <c r="DDD228" s="4"/>
      <c r="DDE228" s="4"/>
      <c r="DDF228" s="4"/>
      <c r="DDG228" s="4"/>
      <c r="DDH228" s="4"/>
      <c r="DDI228" s="4"/>
      <c r="DDJ228" s="4"/>
      <c r="DDK228" s="4"/>
      <c r="DDL228" s="4"/>
      <c r="DDM228" s="4"/>
      <c r="DDN228" s="4"/>
      <c r="DDO228" s="4"/>
      <c r="DDP228" s="4"/>
      <c r="DDQ228" s="4"/>
      <c r="DDR228" s="4"/>
      <c r="DDS228" s="4"/>
      <c r="DDT228" s="4"/>
      <c r="DDU228" s="4"/>
      <c r="DDV228" s="4"/>
      <c r="DDW228" s="4"/>
      <c r="DDX228" s="4"/>
      <c r="DDY228" s="4"/>
      <c r="DDZ228" s="4"/>
      <c r="DEA228" s="4"/>
      <c r="DEB228" s="4"/>
      <c r="DEC228" s="4"/>
      <c r="DED228" s="4"/>
      <c r="DEE228" s="4"/>
      <c r="DEF228" s="4"/>
      <c r="DEG228" s="4"/>
      <c r="DEH228" s="4"/>
      <c r="DEI228" s="4"/>
      <c r="DEJ228" s="4"/>
      <c r="DEK228" s="4"/>
      <c r="DEL228" s="4"/>
      <c r="DEM228" s="4"/>
      <c r="DEN228" s="4"/>
      <c r="DEO228" s="4"/>
      <c r="DEP228" s="4"/>
      <c r="DEQ228" s="4"/>
      <c r="DER228" s="4"/>
      <c r="DES228" s="4"/>
      <c r="DET228" s="4"/>
      <c r="DEU228" s="4"/>
      <c r="DEV228" s="4"/>
      <c r="DEW228" s="4"/>
      <c r="DEX228" s="4"/>
      <c r="DEY228" s="4"/>
      <c r="DEZ228" s="4"/>
      <c r="DFA228" s="4"/>
      <c r="DFB228" s="4"/>
      <c r="DFC228" s="4"/>
      <c r="DFD228" s="4"/>
      <c r="DFE228" s="4"/>
      <c r="DFF228" s="4"/>
      <c r="DFG228" s="4"/>
      <c r="DFH228" s="4"/>
      <c r="DFI228" s="4"/>
      <c r="DFJ228" s="4"/>
      <c r="DFK228" s="4"/>
      <c r="DFL228" s="4"/>
      <c r="DFM228" s="4"/>
      <c r="DFN228" s="4"/>
      <c r="DFO228" s="4"/>
      <c r="DFP228" s="4"/>
      <c r="DFQ228" s="4"/>
      <c r="DFR228" s="4"/>
      <c r="DFS228" s="4"/>
      <c r="DFT228" s="4"/>
      <c r="DFU228" s="4"/>
      <c r="DFV228" s="4"/>
      <c r="DFW228" s="4"/>
      <c r="DFX228" s="4"/>
      <c r="DFY228" s="4"/>
      <c r="DFZ228" s="4"/>
      <c r="DGA228" s="4"/>
      <c r="DGB228" s="4"/>
      <c r="DGC228" s="4"/>
      <c r="DGD228" s="4"/>
      <c r="DGE228" s="4"/>
      <c r="DGF228" s="4"/>
      <c r="DGG228" s="4"/>
      <c r="DGH228" s="4"/>
      <c r="DGI228" s="4"/>
      <c r="DGJ228" s="4"/>
      <c r="DGK228" s="4"/>
      <c r="DGL228" s="4"/>
      <c r="DGM228" s="4"/>
      <c r="DGN228" s="4"/>
      <c r="DGO228" s="4"/>
      <c r="DGP228" s="4"/>
      <c r="DGQ228" s="4"/>
      <c r="DGR228" s="4"/>
      <c r="DGS228" s="4"/>
      <c r="DGT228" s="4"/>
      <c r="DGU228" s="4"/>
      <c r="DGV228" s="4"/>
      <c r="DGW228" s="4"/>
      <c r="DGX228" s="4"/>
      <c r="DGY228" s="4"/>
      <c r="DGZ228" s="4"/>
      <c r="DHA228" s="4"/>
      <c r="DHB228" s="4"/>
      <c r="DHC228" s="4"/>
      <c r="DHD228" s="4"/>
      <c r="DHE228" s="4"/>
      <c r="DHF228" s="4"/>
      <c r="DHG228" s="4"/>
      <c r="DHH228" s="4"/>
      <c r="DHI228" s="4"/>
      <c r="DHJ228" s="4"/>
      <c r="DHK228" s="4"/>
      <c r="DHL228" s="4"/>
      <c r="DHM228" s="4"/>
      <c r="DHN228" s="4"/>
      <c r="DHO228" s="4"/>
      <c r="DHP228" s="4"/>
      <c r="DHQ228" s="4"/>
      <c r="DHR228" s="4"/>
      <c r="DHS228" s="4"/>
      <c r="DHT228" s="4"/>
      <c r="DHU228" s="4"/>
      <c r="DHV228" s="4"/>
      <c r="DHW228" s="4"/>
      <c r="DHX228" s="4"/>
      <c r="DHY228" s="4"/>
      <c r="DHZ228" s="4"/>
      <c r="DIA228" s="4"/>
      <c r="DIB228" s="4"/>
      <c r="DIC228" s="4"/>
      <c r="DID228" s="4"/>
      <c r="DIE228" s="4"/>
      <c r="DIF228" s="4"/>
      <c r="DIG228" s="4"/>
      <c r="DIH228" s="4"/>
      <c r="DII228" s="4"/>
      <c r="DIJ228" s="4"/>
      <c r="DIK228" s="4"/>
      <c r="DIL228" s="4"/>
      <c r="DIM228" s="4"/>
      <c r="DIN228" s="4"/>
      <c r="DIO228" s="4"/>
      <c r="DIP228" s="4"/>
      <c r="DIQ228" s="4"/>
      <c r="DIR228" s="4"/>
      <c r="DIS228" s="4"/>
      <c r="DIT228" s="4"/>
      <c r="DIU228" s="4"/>
      <c r="DIV228" s="4"/>
      <c r="DIW228" s="4"/>
      <c r="DIX228" s="4"/>
      <c r="DIY228" s="4"/>
      <c r="DIZ228" s="4"/>
      <c r="DJA228" s="4"/>
      <c r="DJB228" s="4"/>
      <c r="DJC228" s="4"/>
      <c r="DJD228" s="4"/>
      <c r="DJE228" s="4"/>
      <c r="DJF228" s="4"/>
      <c r="DJG228" s="4"/>
      <c r="DJH228" s="4"/>
      <c r="DJI228" s="4"/>
      <c r="DJJ228" s="4"/>
      <c r="DJK228" s="4"/>
      <c r="DJL228" s="4"/>
      <c r="DJM228" s="4"/>
      <c r="DJN228" s="4"/>
      <c r="DJO228" s="4"/>
      <c r="DJP228" s="4"/>
      <c r="DJQ228" s="4"/>
      <c r="DJR228" s="4"/>
      <c r="DJS228" s="4"/>
      <c r="DJT228" s="4"/>
      <c r="DJU228" s="4"/>
      <c r="DJV228" s="4"/>
      <c r="DJW228" s="4"/>
      <c r="DJX228" s="4"/>
      <c r="DJY228" s="4"/>
      <c r="DJZ228" s="4"/>
      <c r="DKA228" s="4"/>
      <c r="DKB228" s="4"/>
      <c r="DKC228" s="4"/>
      <c r="DKD228" s="4"/>
      <c r="DKE228" s="4"/>
      <c r="DKF228" s="4"/>
      <c r="DKG228" s="4"/>
      <c r="DKH228" s="4"/>
      <c r="DKI228" s="4"/>
      <c r="DKJ228" s="4"/>
      <c r="DKK228" s="4"/>
      <c r="DKL228" s="4"/>
      <c r="DKM228" s="4"/>
      <c r="DKN228" s="4"/>
      <c r="DKO228" s="4"/>
      <c r="DKP228" s="4"/>
      <c r="DKQ228" s="4"/>
      <c r="DKR228" s="4"/>
      <c r="DKS228" s="4"/>
      <c r="DKT228" s="4"/>
      <c r="DKU228" s="4"/>
      <c r="DKV228" s="4"/>
      <c r="DKW228" s="4"/>
      <c r="DKX228" s="4"/>
      <c r="DKY228" s="4"/>
      <c r="DKZ228" s="4"/>
      <c r="DLA228" s="4"/>
      <c r="DLB228" s="4"/>
      <c r="DLC228" s="4"/>
      <c r="DLD228" s="4"/>
      <c r="DLE228" s="4"/>
      <c r="DLF228" s="4"/>
      <c r="DLG228" s="4"/>
      <c r="DLH228" s="4"/>
      <c r="DLI228" s="4"/>
      <c r="DLJ228" s="4"/>
      <c r="DLK228" s="4"/>
      <c r="DLL228" s="4"/>
      <c r="DLM228" s="4"/>
      <c r="DLN228" s="4"/>
      <c r="DLO228" s="4"/>
      <c r="DLP228" s="4"/>
      <c r="DLQ228" s="4"/>
      <c r="DLR228" s="4"/>
      <c r="DLS228" s="4"/>
      <c r="DLT228" s="4"/>
      <c r="DLU228" s="4"/>
      <c r="DLV228" s="4"/>
      <c r="DLW228" s="4"/>
      <c r="DLX228" s="4"/>
      <c r="DLY228" s="4"/>
      <c r="DLZ228" s="4"/>
      <c r="DMA228" s="4"/>
      <c r="DMB228" s="4"/>
      <c r="DMC228" s="4"/>
      <c r="DMD228" s="4"/>
      <c r="DME228" s="4"/>
      <c r="DMF228" s="4"/>
      <c r="DMG228" s="4"/>
      <c r="DMH228" s="4"/>
      <c r="DMI228" s="4"/>
      <c r="DMJ228" s="4"/>
      <c r="DMK228" s="4"/>
      <c r="DML228" s="4"/>
      <c r="DMM228" s="4"/>
      <c r="DMN228" s="4"/>
      <c r="DMO228" s="4"/>
      <c r="DMP228" s="4"/>
      <c r="DMQ228" s="4"/>
      <c r="DMR228" s="4"/>
      <c r="DMS228" s="4"/>
      <c r="DMT228" s="4"/>
      <c r="DMU228" s="4"/>
      <c r="DMV228" s="4"/>
      <c r="DMW228" s="4"/>
      <c r="DMX228" s="4"/>
      <c r="DMY228" s="4"/>
      <c r="DMZ228" s="4"/>
      <c r="DNA228" s="4"/>
      <c r="DNB228" s="4"/>
      <c r="DNC228" s="4"/>
      <c r="DND228" s="4"/>
      <c r="DNE228" s="4"/>
      <c r="DNF228" s="4"/>
      <c r="DNG228" s="4"/>
      <c r="DNH228" s="4"/>
      <c r="DNI228" s="4"/>
      <c r="DNJ228" s="4"/>
      <c r="DNK228" s="4"/>
      <c r="DNL228" s="4"/>
      <c r="DNM228" s="4"/>
      <c r="DNN228" s="4"/>
      <c r="DNO228" s="4"/>
      <c r="DNP228" s="4"/>
      <c r="DNQ228" s="4"/>
      <c r="DNR228" s="4"/>
      <c r="DNS228" s="4"/>
      <c r="DNT228" s="4"/>
      <c r="DNU228" s="4"/>
      <c r="DNV228" s="4"/>
      <c r="DNW228" s="4"/>
      <c r="DNX228" s="4"/>
      <c r="DNY228" s="4"/>
      <c r="DNZ228" s="4"/>
      <c r="DOA228" s="4"/>
      <c r="DOB228" s="4"/>
      <c r="DOC228" s="4"/>
      <c r="DOD228" s="4"/>
      <c r="DOE228" s="4"/>
      <c r="DOF228" s="4"/>
      <c r="DOG228" s="4"/>
      <c r="DOH228" s="4"/>
      <c r="DOI228" s="4"/>
      <c r="DOJ228" s="4"/>
      <c r="DOK228" s="4"/>
      <c r="DOL228" s="4"/>
      <c r="DOM228" s="4"/>
      <c r="DON228" s="4"/>
      <c r="DOO228" s="4"/>
      <c r="DOP228" s="4"/>
      <c r="DOQ228" s="4"/>
      <c r="DOR228" s="4"/>
      <c r="DOS228" s="4"/>
      <c r="DOT228" s="4"/>
      <c r="DOU228" s="4"/>
      <c r="DOV228" s="4"/>
      <c r="DOW228" s="4"/>
      <c r="DOX228" s="4"/>
      <c r="DOY228" s="4"/>
      <c r="DOZ228" s="4"/>
      <c r="DPA228" s="4"/>
      <c r="DPB228" s="4"/>
      <c r="DPC228" s="4"/>
      <c r="DPD228" s="4"/>
      <c r="DPE228" s="4"/>
      <c r="DPF228" s="4"/>
      <c r="DPG228" s="4"/>
      <c r="DPH228" s="4"/>
      <c r="DPI228" s="4"/>
      <c r="DPJ228" s="4"/>
      <c r="DPK228" s="4"/>
      <c r="DPL228" s="4"/>
      <c r="DPM228" s="4"/>
      <c r="DPN228" s="4"/>
      <c r="DPO228" s="4"/>
      <c r="DPP228" s="4"/>
      <c r="DPQ228" s="4"/>
      <c r="DPR228" s="4"/>
      <c r="DPS228" s="4"/>
      <c r="DPT228" s="4"/>
      <c r="DPU228" s="4"/>
      <c r="DPV228" s="4"/>
      <c r="DPW228" s="4"/>
      <c r="DPX228" s="4"/>
      <c r="DPY228" s="4"/>
      <c r="DPZ228" s="4"/>
      <c r="DQA228" s="4"/>
      <c r="DQB228" s="4"/>
      <c r="DQC228" s="4"/>
      <c r="DQD228" s="4"/>
      <c r="DQE228" s="4"/>
      <c r="DQF228" s="4"/>
      <c r="DQG228" s="4"/>
      <c r="DQH228" s="4"/>
      <c r="DQI228" s="4"/>
      <c r="DQJ228" s="4"/>
      <c r="DQK228" s="4"/>
      <c r="DQL228" s="4"/>
      <c r="DQM228" s="4"/>
      <c r="DQN228" s="4"/>
      <c r="DQO228" s="4"/>
      <c r="DQP228" s="4"/>
      <c r="DQQ228" s="4"/>
      <c r="DQR228" s="4"/>
      <c r="DQS228" s="4"/>
      <c r="DQT228" s="4"/>
      <c r="DQU228" s="4"/>
      <c r="DQV228" s="4"/>
      <c r="DQW228" s="4"/>
      <c r="DQX228" s="4"/>
      <c r="DQY228" s="4"/>
      <c r="DQZ228" s="4"/>
      <c r="DRA228" s="4"/>
      <c r="DRB228" s="4"/>
      <c r="DRC228" s="4"/>
      <c r="DRD228" s="4"/>
      <c r="DRE228" s="4"/>
      <c r="DRF228" s="4"/>
      <c r="DRG228" s="4"/>
      <c r="DRH228" s="4"/>
      <c r="DRI228" s="4"/>
      <c r="DRJ228" s="4"/>
      <c r="DRK228" s="4"/>
      <c r="DRL228" s="4"/>
      <c r="DRM228" s="4"/>
      <c r="DRN228" s="4"/>
      <c r="DRO228" s="4"/>
      <c r="DRP228" s="4"/>
      <c r="DRQ228" s="4"/>
      <c r="DRR228" s="4"/>
      <c r="DRS228" s="4"/>
      <c r="DRT228" s="4"/>
      <c r="DRU228" s="4"/>
      <c r="DRV228" s="4"/>
      <c r="DRW228" s="4"/>
      <c r="DRX228" s="4"/>
      <c r="DRY228" s="4"/>
      <c r="DRZ228" s="4"/>
      <c r="DSA228" s="4"/>
      <c r="DSB228" s="4"/>
      <c r="DSC228" s="4"/>
      <c r="DSD228" s="4"/>
      <c r="DSE228" s="4"/>
      <c r="DSF228" s="4"/>
      <c r="DSG228" s="4"/>
      <c r="DSH228" s="4"/>
      <c r="DSI228" s="4"/>
      <c r="DSJ228" s="4"/>
      <c r="DSK228" s="4"/>
      <c r="DSL228" s="4"/>
      <c r="DSM228" s="4"/>
      <c r="DSN228" s="4"/>
      <c r="DSO228" s="4"/>
      <c r="DSP228" s="4"/>
      <c r="DSQ228" s="4"/>
      <c r="DSR228" s="4"/>
      <c r="DSS228" s="4"/>
      <c r="DST228" s="4"/>
      <c r="DSU228" s="4"/>
      <c r="DSV228" s="4"/>
      <c r="DSW228" s="4"/>
      <c r="DSX228" s="4"/>
      <c r="DSY228" s="4"/>
      <c r="DSZ228" s="4"/>
      <c r="DTA228" s="4"/>
      <c r="DTB228" s="4"/>
      <c r="DTC228" s="4"/>
      <c r="DTD228" s="4"/>
      <c r="DTE228" s="4"/>
      <c r="DTF228" s="4"/>
      <c r="DTG228" s="4"/>
      <c r="DTH228" s="4"/>
      <c r="DTI228" s="4"/>
      <c r="DTJ228" s="4"/>
      <c r="DTK228" s="4"/>
      <c r="DTL228" s="4"/>
      <c r="DTM228" s="4"/>
      <c r="DTN228" s="4"/>
      <c r="DTO228" s="4"/>
      <c r="DTP228" s="4"/>
      <c r="DTQ228" s="4"/>
      <c r="DTR228" s="4"/>
      <c r="DTS228" s="4"/>
      <c r="DTT228" s="4"/>
      <c r="DTU228" s="4"/>
      <c r="DTV228" s="4"/>
      <c r="DTW228" s="4"/>
      <c r="DTX228" s="4"/>
      <c r="DTY228" s="4"/>
      <c r="DTZ228" s="4"/>
      <c r="DUA228" s="4"/>
      <c r="DUB228" s="4"/>
      <c r="DUC228" s="4"/>
      <c r="DUD228" s="4"/>
      <c r="DUE228" s="4"/>
      <c r="DUF228" s="4"/>
      <c r="DUG228" s="4"/>
      <c r="DUH228" s="4"/>
      <c r="DUI228" s="4"/>
      <c r="DUJ228" s="4"/>
      <c r="DUK228" s="4"/>
      <c r="DUL228" s="4"/>
      <c r="DUM228" s="4"/>
      <c r="DUN228" s="4"/>
      <c r="DUO228" s="4"/>
      <c r="DUP228" s="4"/>
      <c r="DUQ228" s="4"/>
      <c r="DUR228" s="4"/>
      <c r="DUS228" s="4"/>
      <c r="DUT228" s="4"/>
      <c r="DUU228" s="4"/>
      <c r="DUV228" s="4"/>
      <c r="DUW228" s="4"/>
      <c r="DUX228" s="4"/>
      <c r="DUY228" s="4"/>
      <c r="DUZ228" s="4"/>
      <c r="DVA228" s="4"/>
      <c r="DVB228" s="4"/>
      <c r="DVC228" s="4"/>
      <c r="DVD228" s="4"/>
      <c r="DVE228" s="4"/>
      <c r="DVF228" s="4"/>
      <c r="DVG228" s="4"/>
      <c r="DVH228" s="4"/>
      <c r="DVI228" s="4"/>
      <c r="DVJ228" s="4"/>
      <c r="DVK228" s="4"/>
      <c r="DVL228" s="4"/>
      <c r="DVM228" s="4"/>
      <c r="DVN228" s="4"/>
      <c r="DVO228" s="4"/>
      <c r="DVP228" s="4"/>
      <c r="DVQ228" s="4"/>
      <c r="DVR228" s="4"/>
      <c r="DVS228" s="4"/>
      <c r="DVT228" s="4"/>
      <c r="DVU228" s="4"/>
      <c r="DVV228" s="4"/>
      <c r="DVW228" s="4"/>
      <c r="DVX228" s="4"/>
      <c r="DVY228" s="4"/>
      <c r="DVZ228" s="4"/>
      <c r="DWA228" s="4"/>
      <c r="DWB228" s="4"/>
      <c r="DWC228" s="4"/>
      <c r="DWD228" s="4"/>
      <c r="DWE228" s="4"/>
      <c r="DWF228" s="4"/>
      <c r="DWG228" s="4"/>
      <c r="DWH228" s="4"/>
      <c r="DWI228" s="4"/>
      <c r="DWJ228" s="4"/>
      <c r="DWK228" s="4"/>
      <c r="DWL228" s="4"/>
      <c r="DWM228" s="4"/>
      <c r="DWN228" s="4"/>
      <c r="DWO228" s="4"/>
      <c r="DWP228" s="4"/>
      <c r="DWQ228" s="4"/>
      <c r="DWR228" s="4"/>
      <c r="DWS228" s="4"/>
      <c r="DWT228" s="4"/>
      <c r="DWU228" s="4"/>
      <c r="DWV228" s="4"/>
      <c r="DWW228" s="4"/>
      <c r="DWX228" s="4"/>
      <c r="DWY228" s="4"/>
      <c r="DWZ228" s="4"/>
      <c r="DXA228" s="4"/>
      <c r="DXB228" s="4"/>
      <c r="DXC228" s="4"/>
      <c r="DXD228" s="4"/>
      <c r="DXE228" s="4"/>
      <c r="DXF228" s="4"/>
      <c r="DXG228" s="4"/>
      <c r="DXH228" s="4"/>
      <c r="DXI228" s="4"/>
      <c r="DXJ228" s="4"/>
      <c r="DXK228" s="4"/>
      <c r="DXL228" s="4"/>
      <c r="DXM228" s="4"/>
      <c r="DXN228" s="4"/>
      <c r="DXO228" s="4"/>
      <c r="DXP228" s="4"/>
      <c r="DXQ228" s="4"/>
      <c r="DXR228" s="4"/>
      <c r="DXS228" s="4"/>
      <c r="DXT228" s="4"/>
      <c r="DXU228" s="4"/>
      <c r="DXV228" s="4"/>
      <c r="DXW228" s="4"/>
      <c r="DXX228" s="4"/>
      <c r="DXY228" s="4"/>
      <c r="DXZ228" s="4"/>
      <c r="DYA228" s="4"/>
      <c r="DYB228" s="4"/>
      <c r="DYC228" s="4"/>
      <c r="DYD228" s="4"/>
      <c r="DYE228" s="4"/>
      <c r="DYF228" s="4"/>
      <c r="DYG228" s="4"/>
      <c r="DYH228" s="4"/>
      <c r="DYI228" s="4"/>
      <c r="DYJ228" s="4"/>
      <c r="DYK228" s="4"/>
      <c r="DYL228" s="4"/>
      <c r="DYM228" s="4"/>
      <c r="DYN228" s="4"/>
      <c r="DYO228" s="4"/>
      <c r="DYP228" s="4"/>
      <c r="DYQ228" s="4"/>
      <c r="DYR228" s="4"/>
      <c r="DYS228" s="4"/>
      <c r="DYT228" s="4"/>
      <c r="DYU228" s="4"/>
      <c r="DYV228" s="4"/>
      <c r="DYW228" s="4"/>
      <c r="DYX228" s="4"/>
      <c r="DYY228" s="4"/>
      <c r="DYZ228" s="4"/>
      <c r="DZA228" s="4"/>
      <c r="DZB228" s="4"/>
      <c r="DZC228" s="4"/>
      <c r="DZD228" s="4"/>
      <c r="DZE228" s="4"/>
      <c r="DZF228" s="4"/>
      <c r="DZG228" s="4"/>
      <c r="DZH228" s="4"/>
      <c r="DZI228" s="4"/>
      <c r="DZJ228" s="4"/>
      <c r="DZK228" s="4"/>
      <c r="DZL228" s="4"/>
      <c r="DZM228" s="4"/>
      <c r="DZN228" s="4"/>
      <c r="DZO228" s="4"/>
      <c r="DZP228" s="4"/>
      <c r="DZQ228" s="4"/>
      <c r="DZR228" s="4"/>
      <c r="DZS228" s="4"/>
      <c r="DZT228" s="4"/>
      <c r="DZU228" s="4"/>
      <c r="DZV228" s="4"/>
      <c r="DZW228" s="4"/>
      <c r="DZX228" s="4"/>
      <c r="DZY228" s="4"/>
      <c r="DZZ228" s="4"/>
      <c r="EAA228" s="4"/>
      <c r="EAB228" s="4"/>
      <c r="EAC228" s="4"/>
      <c r="EAD228" s="4"/>
      <c r="EAE228" s="4"/>
      <c r="EAF228" s="4"/>
      <c r="EAG228" s="4"/>
      <c r="EAH228" s="4"/>
      <c r="EAI228" s="4"/>
      <c r="EAJ228" s="4"/>
      <c r="EAK228" s="4"/>
      <c r="EAL228" s="4"/>
      <c r="EAM228" s="4"/>
      <c r="EAN228" s="4"/>
      <c r="EAO228" s="4"/>
      <c r="EAP228" s="4"/>
      <c r="EAQ228" s="4"/>
      <c r="EAR228" s="4"/>
      <c r="EAS228" s="4"/>
      <c r="EAT228" s="4"/>
      <c r="EAU228" s="4"/>
      <c r="EAV228" s="4"/>
      <c r="EAW228" s="4"/>
      <c r="EAX228" s="4"/>
      <c r="EAY228" s="4"/>
      <c r="EAZ228" s="4"/>
      <c r="EBA228" s="4"/>
      <c r="EBB228" s="4"/>
      <c r="EBC228" s="4"/>
      <c r="EBD228" s="4"/>
      <c r="EBE228" s="4"/>
      <c r="EBF228" s="4"/>
      <c r="EBG228" s="4"/>
      <c r="EBH228" s="4"/>
      <c r="EBI228" s="4"/>
      <c r="EBJ228" s="4"/>
      <c r="EBK228" s="4"/>
      <c r="EBL228" s="4"/>
      <c r="EBM228" s="4"/>
      <c r="EBN228" s="4"/>
      <c r="EBO228" s="4"/>
      <c r="EBP228" s="4"/>
      <c r="EBQ228" s="4"/>
      <c r="EBR228" s="4"/>
      <c r="EBS228" s="4"/>
      <c r="EBT228" s="4"/>
      <c r="EBU228" s="4"/>
      <c r="EBV228" s="4"/>
      <c r="EBW228" s="4"/>
      <c r="EBX228" s="4"/>
      <c r="EBY228" s="4"/>
      <c r="EBZ228" s="4"/>
      <c r="ECA228" s="4"/>
      <c r="ECB228" s="4"/>
      <c r="ECC228" s="4"/>
      <c r="ECD228" s="4"/>
      <c r="ECE228" s="4"/>
      <c r="ECF228" s="4"/>
      <c r="ECG228" s="4"/>
      <c r="ECH228" s="4"/>
      <c r="ECI228" s="4"/>
      <c r="ECJ228" s="4"/>
      <c r="ECK228" s="4"/>
      <c r="ECL228" s="4"/>
      <c r="ECM228" s="4"/>
      <c r="ECN228" s="4"/>
      <c r="ECO228" s="4"/>
      <c r="ECP228" s="4"/>
      <c r="ECQ228" s="4"/>
      <c r="ECR228" s="4"/>
      <c r="ECS228" s="4"/>
      <c r="ECT228" s="4"/>
      <c r="ECU228" s="4"/>
      <c r="ECV228" s="4"/>
      <c r="ECW228" s="4"/>
      <c r="ECX228" s="4"/>
      <c r="ECY228" s="4"/>
      <c r="ECZ228" s="4"/>
      <c r="EDA228" s="4"/>
      <c r="EDB228" s="4"/>
      <c r="EDC228" s="4"/>
      <c r="EDD228" s="4"/>
      <c r="EDE228" s="4"/>
      <c r="EDF228" s="4"/>
      <c r="EDG228" s="4"/>
      <c r="EDH228" s="4"/>
      <c r="EDI228" s="4"/>
      <c r="EDJ228" s="4"/>
      <c r="EDK228" s="4"/>
      <c r="EDL228" s="4"/>
      <c r="EDM228" s="4"/>
      <c r="EDN228" s="4"/>
      <c r="EDO228" s="4"/>
      <c r="EDP228" s="4"/>
      <c r="EDQ228" s="4"/>
      <c r="EDR228" s="4"/>
      <c r="EDS228" s="4"/>
      <c r="EDT228" s="4"/>
      <c r="EDU228" s="4"/>
      <c r="EDV228" s="4"/>
      <c r="EDW228" s="4"/>
      <c r="EDX228" s="4"/>
      <c r="EDY228" s="4"/>
      <c r="EDZ228" s="4"/>
      <c r="EEA228" s="4"/>
      <c r="EEB228" s="4"/>
      <c r="EEC228" s="4"/>
      <c r="EED228" s="4"/>
      <c r="EEE228" s="4"/>
      <c r="EEF228" s="4"/>
      <c r="EEG228" s="4"/>
      <c r="EEH228" s="4"/>
      <c r="EEI228" s="4"/>
      <c r="EEJ228" s="4"/>
      <c r="EEK228" s="4"/>
      <c r="EEL228" s="4"/>
      <c r="EEM228" s="4"/>
      <c r="EEN228" s="4"/>
      <c r="EEO228" s="4"/>
      <c r="EEP228" s="4"/>
      <c r="EEQ228" s="4"/>
      <c r="EER228" s="4"/>
      <c r="EES228" s="4"/>
      <c r="EET228" s="4"/>
      <c r="EEU228" s="4"/>
      <c r="EEV228" s="4"/>
      <c r="EEW228" s="4"/>
      <c r="EEX228" s="4"/>
      <c r="EEY228" s="4"/>
      <c r="EEZ228" s="4"/>
      <c r="EFA228" s="4"/>
      <c r="EFB228" s="4"/>
      <c r="EFC228" s="4"/>
      <c r="EFD228" s="4"/>
      <c r="EFE228" s="4"/>
      <c r="EFF228" s="4"/>
      <c r="EFG228" s="4"/>
      <c r="EFH228" s="4"/>
      <c r="EFI228" s="4"/>
      <c r="EFJ228" s="4"/>
      <c r="EFK228" s="4"/>
      <c r="EFL228" s="4"/>
      <c r="EFM228" s="4"/>
      <c r="EFN228" s="4"/>
      <c r="EFO228" s="4"/>
      <c r="EFP228" s="4"/>
      <c r="EFQ228" s="4"/>
      <c r="EFR228" s="4"/>
      <c r="EFS228" s="4"/>
      <c r="EFT228" s="4"/>
      <c r="EFU228" s="4"/>
      <c r="EFV228" s="4"/>
      <c r="EFW228" s="4"/>
      <c r="EFX228" s="4"/>
      <c r="EFY228" s="4"/>
      <c r="EFZ228" s="4"/>
      <c r="EGA228" s="4"/>
      <c r="EGB228" s="4"/>
      <c r="EGC228" s="4"/>
      <c r="EGD228" s="4"/>
      <c r="EGE228" s="4"/>
      <c r="EGF228" s="4"/>
      <c r="EGG228" s="4"/>
      <c r="EGH228" s="4"/>
      <c r="EGI228" s="4"/>
      <c r="EGJ228" s="4"/>
      <c r="EGK228" s="4"/>
      <c r="EGL228" s="4"/>
      <c r="EGM228" s="4"/>
      <c r="EGN228" s="4"/>
      <c r="EGO228" s="4"/>
      <c r="EGP228" s="4"/>
      <c r="EGQ228" s="4"/>
      <c r="EGR228" s="4"/>
      <c r="EGS228" s="4"/>
      <c r="EGT228" s="4"/>
      <c r="EGU228" s="4"/>
      <c r="EGV228" s="4"/>
      <c r="EGW228" s="4"/>
      <c r="EGX228" s="4"/>
      <c r="EGY228" s="4"/>
      <c r="EGZ228" s="4"/>
      <c r="EHA228" s="4"/>
      <c r="EHB228" s="4"/>
      <c r="EHC228" s="4"/>
      <c r="EHD228" s="4"/>
      <c r="EHE228" s="4"/>
      <c r="EHF228" s="4"/>
      <c r="EHG228" s="4"/>
      <c r="EHH228" s="4"/>
      <c r="EHI228" s="4"/>
      <c r="EHJ228" s="4"/>
      <c r="EHK228" s="4"/>
      <c r="EHL228" s="4"/>
      <c r="EHM228" s="4"/>
      <c r="EHN228" s="4"/>
      <c r="EHO228" s="4"/>
      <c r="EHP228" s="4"/>
      <c r="EHQ228" s="4"/>
      <c r="EHR228" s="4"/>
      <c r="EHS228" s="4"/>
      <c r="EHT228" s="4"/>
      <c r="EHU228" s="4"/>
      <c r="EHV228" s="4"/>
      <c r="EHW228" s="4"/>
      <c r="EHX228" s="4"/>
      <c r="EHY228" s="4"/>
      <c r="EHZ228" s="4"/>
      <c r="EIA228" s="4"/>
      <c r="EIB228" s="4"/>
      <c r="EIC228" s="4"/>
      <c r="EID228" s="4"/>
      <c r="EIE228" s="4"/>
      <c r="EIF228" s="4"/>
      <c r="EIG228" s="4"/>
      <c r="EIH228" s="4"/>
      <c r="EII228" s="4"/>
      <c r="EIJ228" s="4"/>
      <c r="EIK228" s="4"/>
      <c r="EIL228" s="4"/>
      <c r="EIM228" s="4"/>
      <c r="EIN228" s="4"/>
      <c r="EIO228" s="4"/>
      <c r="EIP228" s="4"/>
      <c r="EIQ228" s="4"/>
      <c r="EIR228" s="4"/>
      <c r="EIS228" s="4"/>
      <c r="EIT228" s="4"/>
      <c r="EIU228" s="4"/>
      <c r="EIV228" s="4"/>
      <c r="EIW228" s="4"/>
      <c r="EIX228" s="4"/>
      <c r="EIY228" s="4"/>
      <c r="EIZ228" s="4"/>
      <c r="EJA228" s="4"/>
      <c r="EJB228" s="4"/>
      <c r="EJC228" s="4"/>
      <c r="EJD228" s="4"/>
      <c r="EJE228" s="4"/>
      <c r="EJF228" s="4"/>
      <c r="EJG228" s="4"/>
      <c r="EJH228" s="4"/>
      <c r="EJI228" s="4"/>
      <c r="EJJ228" s="4"/>
      <c r="EJK228" s="4"/>
      <c r="EJL228" s="4"/>
      <c r="EJM228" s="4"/>
      <c r="EJN228" s="4"/>
      <c r="EJO228" s="4"/>
      <c r="EJP228" s="4"/>
      <c r="EJQ228" s="4"/>
      <c r="EJR228" s="4"/>
      <c r="EJS228" s="4"/>
      <c r="EJT228" s="4"/>
      <c r="EJU228" s="4"/>
      <c r="EJV228" s="4"/>
      <c r="EJW228" s="4"/>
      <c r="EJX228" s="4"/>
      <c r="EJY228" s="4"/>
      <c r="EJZ228" s="4"/>
      <c r="EKA228" s="4"/>
      <c r="EKB228" s="4"/>
      <c r="EKC228" s="4"/>
      <c r="EKD228" s="4"/>
      <c r="EKE228" s="4"/>
      <c r="EKF228" s="4"/>
      <c r="EKG228" s="4"/>
      <c r="EKH228" s="4"/>
      <c r="EKI228" s="4"/>
      <c r="EKJ228" s="4"/>
      <c r="EKK228" s="4"/>
      <c r="EKL228" s="4"/>
      <c r="EKM228" s="4"/>
      <c r="EKN228" s="4"/>
      <c r="EKO228" s="4"/>
      <c r="EKP228" s="4"/>
      <c r="EKQ228" s="4"/>
      <c r="EKR228" s="4"/>
      <c r="EKS228" s="4"/>
      <c r="EKT228" s="4"/>
      <c r="EKU228" s="4"/>
      <c r="EKV228" s="4"/>
      <c r="EKW228" s="4"/>
      <c r="EKX228" s="4"/>
      <c r="EKY228" s="4"/>
      <c r="EKZ228" s="4"/>
      <c r="ELA228" s="4"/>
      <c r="ELB228" s="4"/>
      <c r="ELC228" s="4"/>
      <c r="ELD228" s="4"/>
      <c r="ELE228" s="4"/>
      <c r="ELF228" s="4"/>
      <c r="ELG228" s="4"/>
      <c r="ELH228" s="4"/>
      <c r="ELI228" s="4"/>
      <c r="ELJ228" s="4"/>
      <c r="ELK228" s="4"/>
      <c r="ELL228" s="4"/>
      <c r="ELM228" s="4"/>
      <c r="ELN228" s="4"/>
      <c r="ELO228" s="4"/>
      <c r="ELP228" s="4"/>
      <c r="ELQ228" s="4"/>
      <c r="ELR228" s="4"/>
      <c r="ELS228" s="4"/>
      <c r="ELT228" s="4"/>
      <c r="ELU228" s="4"/>
      <c r="ELV228" s="4"/>
      <c r="ELW228" s="4"/>
      <c r="ELX228" s="4"/>
      <c r="ELY228" s="4"/>
      <c r="ELZ228" s="4"/>
      <c r="EMA228" s="4"/>
      <c r="EMB228" s="4"/>
      <c r="EMC228" s="4"/>
      <c r="EMD228" s="4"/>
      <c r="EME228" s="4"/>
      <c r="EMF228" s="4"/>
      <c r="EMG228" s="4"/>
      <c r="EMH228" s="4"/>
      <c r="EMI228" s="4"/>
      <c r="EMJ228" s="4"/>
      <c r="EMK228" s="4"/>
      <c r="EML228" s="4"/>
      <c r="EMM228" s="4"/>
      <c r="EMN228" s="4"/>
      <c r="EMO228" s="4"/>
      <c r="EMP228" s="4"/>
      <c r="EMQ228" s="4"/>
      <c r="EMR228" s="4"/>
      <c r="EMS228" s="4"/>
      <c r="EMT228" s="4"/>
      <c r="EMU228" s="4"/>
      <c r="EMV228" s="4"/>
      <c r="EMW228" s="4"/>
      <c r="EMX228" s="4"/>
      <c r="EMY228" s="4"/>
      <c r="EMZ228" s="4"/>
      <c r="ENA228" s="4"/>
      <c r="ENB228" s="4"/>
      <c r="ENC228" s="4"/>
      <c r="END228" s="4"/>
      <c r="ENE228" s="4"/>
      <c r="ENF228" s="4"/>
      <c r="ENG228" s="4"/>
      <c r="ENH228" s="4"/>
      <c r="ENI228" s="4"/>
      <c r="ENJ228" s="4"/>
      <c r="ENK228" s="4"/>
      <c r="ENL228" s="4"/>
      <c r="ENM228" s="4"/>
      <c r="ENN228" s="4"/>
      <c r="ENO228" s="4"/>
      <c r="ENP228" s="4"/>
      <c r="ENQ228" s="4"/>
      <c r="ENR228" s="4"/>
      <c r="ENS228" s="4"/>
      <c r="ENT228" s="4"/>
      <c r="ENU228" s="4"/>
      <c r="ENV228" s="4"/>
      <c r="ENW228" s="4"/>
      <c r="ENX228" s="4"/>
      <c r="ENY228" s="4"/>
      <c r="ENZ228" s="4"/>
      <c r="EOA228" s="4"/>
      <c r="EOB228" s="4"/>
      <c r="EOC228" s="4"/>
      <c r="EOD228" s="4"/>
      <c r="EOE228" s="4"/>
      <c r="EOF228" s="4"/>
      <c r="EOG228" s="4"/>
      <c r="EOH228" s="4"/>
      <c r="EOI228" s="4"/>
      <c r="EOJ228" s="4"/>
      <c r="EOK228" s="4"/>
      <c r="EOL228" s="4"/>
      <c r="EOM228" s="4"/>
      <c r="EON228" s="4"/>
      <c r="EOO228" s="4"/>
      <c r="EOP228" s="4"/>
      <c r="EOQ228" s="4"/>
      <c r="EOR228" s="4"/>
      <c r="EOS228" s="4"/>
      <c r="EOT228" s="4"/>
      <c r="EOU228" s="4"/>
      <c r="EOV228" s="4"/>
      <c r="EOW228" s="4"/>
      <c r="EOX228" s="4"/>
      <c r="EOY228" s="4"/>
      <c r="EOZ228" s="4"/>
      <c r="EPA228" s="4"/>
      <c r="EPB228" s="4"/>
      <c r="EPC228" s="4"/>
      <c r="EPD228" s="4"/>
      <c r="EPE228" s="4"/>
      <c r="EPF228" s="4"/>
      <c r="EPG228" s="4"/>
      <c r="EPH228" s="4"/>
      <c r="EPI228" s="4"/>
      <c r="EPJ228" s="4"/>
      <c r="EPK228" s="4"/>
      <c r="EPL228" s="4"/>
      <c r="EPM228" s="4"/>
      <c r="EPN228" s="4"/>
      <c r="EPO228" s="4"/>
      <c r="EPP228" s="4"/>
      <c r="EPQ228" s="4"/>
      <c r="EPR228" s="4"/>
      <c r="EPS228" s="4"/>
      <c r="EPT228" s="4"/>
      <c r="EPU228" s="4"/>
      <c r="EPV228" s="4"/>
      <c r="EPW228" s="4"/>
      <c r="EPX228" s="4"/>
      <c r="EPY228" s="4"/>
      <c r="EPZ228" s="4"/>
      <c r="EQA228" s="4"/>
      <c r="EQB228" s="4"/>
      <c r="EQC228" s="4"/>
      <c r="EQD228" s="4"/>
      <c r="EQE228" s="4"/>
      <c r="EQF228" s="4"/>
      <c r="EQG228" s="4"/>
      <c r="EQH228" s="4"/>
      <c r="EQI228" s="4"/>
      <c r="EQJ228" s="4"/>
      <c r="EQK228" s="4"/>
      <c r="EQL228" s="4"/>
      <c r="EQM228" s="4"/>
      <c r="EQN228" s="4"/>
      <c r="EQO228" s="4"/>
      <c r="EQP228" s="4"/>
      <c r="EQQ228" s="4"/>
      <c r="EQR228" s="4"/>
      <c r="EQS228" s="4"/>
      <c r="EQT228" s="4"/>
      <c r="EQU228" s="4"/>
      <c r="EQV228" s="4"/>
      <c r="EQW228" s="4"/>
      <c r="EQX228" s="4"/>
      <c r="EQY228" s="4"/>
      <c r="EQZ228" s="4"/>
      <c r="ERA228" s="4"/>
      <c r="ERB228" s="4"/>
      <c r="ERC228" s="4"/>
      <c r="ERD228" s="4"/>
      <c r="ERE228" s="4"/>
      <c r="ERF228" s="4"/>
      <c r="ERG228" s="4"/>
      <c r="ERH228" s="4"/>
      <c r="ERI228" s="4"/>
      <c r="ERJ228" s="4"/>
      <c r="ERK228" s="4"/>
      <c r="ERL228" s="4"/>
      <c r="ERM228" s="4"/>
      <c r="ERN228" s="4"/>
      <c r="ERO228" s="4"/>
      <c r="ERP228" s="4"/>
      <c r="ERQ228" s="4"/>
      <c r="ERR228" s="4"/>
      <c r="ERS228" s="4"/>
      <c r="ERT228" s="4"/>
      <c r="ERU228" s="4"/>
      <c r="ERV228" s="4"/>
      <c r="ERW228" s="4"/>
      <c r="ERX228" s="4"/>
      <c r="ERY228" s="4"/>
      <c r="ERZ228" s="4"/>
      <c r="ESA228" s="4"/>
      <c r="ESB228" s="4"/>
      <c r="ESC228" s="4"/>
      <c r="ESD228" s="4"/>
      <c r="ESE228" s="4"/>
      <c r="ESF228" s="4"/>
      <c r="ESG228" s="4"/>
      <c r="ESH228" s="4"/>
      <c r="ESI228" s="4"/>
      <c r="ESJ228" s="4"/>
      <c r="ESK228" s="4"/>
      <c r="ESL228" s="4"/>
      <c r="ESM228" s="4"/>
      <c r="ESN228" s="4"/>
      <c r="ESO228" s="4"/>
      <c r="ESP228" s="4"/>
      <c r="ESQ228" s="4"/>
      <c r="ESR228" s="4"/>
      <c r="ESS228" s="4"/>
      <c r="EST228" s="4"/>
      <c r="ESU228" s="4"/>
      <c r="ESV228" s="4"/>
      <c r="ESW228" s="4"/>
      <c r="ESX228" s="4"/>
      <c r="ESY228" s="4"/>
      <c r="ESZ228" s="4"/>
      <c r="ETA228" s="4"/>
      <c r="ETB228" s="4"/>
      <c r="ETC228" s="4"/>
      <c r="ETD228" s="4"/>
      <c r="ETE228" s="4"/>
      <c r="ETF228" s="4"/>
      <c r="ETG228" s="4"/>
      <c r="ETH228" s="4"/>
      <c r="ETI228" s="4"/>
      <c r="ETJ228" s="4"/>
      <c r="ETK228" s="4"/>
      <c r="ETL228" s="4"/>
      <c r="ETM228" s="4"/>
      <c r="ETN228" s="4"/>
      <c r="ETO228" s="4"/>
      <c r="ETP228" s="4"/>
      <c r="ETQ228" s="4"/>
      <c r="ETR228" s="4"/>
      <c r="ETS228" s="4"/>
      <c r="ETT228" s="4"/>
      <c r="ETU228" s="4"/>
      <c r="ETV228" s="4"/>
      <c r="ETW228" s="4"/>
      <c r="ETX228" s="4"/>
      <c r="ETY228" s="4"/>
      <c r="ETZ228" s="4"/>
      <c r="EUA228" s="4"/>
      <c r="EUB228" s="4"/>
      <c r="EUC228" s="4"/>
      <c r="EUD228" s="4"/>
      <c r="EUE228" s="4"/>
      <c r="EUF228" s="4"/>
      <c r="EUG228" s="4"/>
      <c r="EUH228" s="4"/>
      <c r="EUI228" s="4"/>
      <c r="EUJ228" s="4"/>
      <c r="EUK228" s="4"/>
      <c r="EUL228" s="4"/>
      <c r="EUM228" s="4"/>
      <c r="EUN228" s="4"/>
      <c r="EUO228" s="4"/>
      <c r="EUP228" s="4"/>
      <c r="EUQ228" s="4"/>
      <c r="EUR228" s="4"/>
      <c r="EUS228" s="4"/>
      <c r="EUT228" s="4"/>
      <c r="EUU228" s="4"/>
      <c r="EUV228" s="4"/>
      <c r="EUW228" s="4"/>
      <c r="EUX228" s="4"/>
      <c r="EUY228" s="4"/>
      <c r="EUZ228" s="4"/>
      <c r="EVA228" s="4"/>
      <c r="EVB228" s="4"/>
      <c r="EVC228" s="4"/>
      <c r="EVD228" s="4"/>
      <c r="EVE228" s="4"/>
      <c r="EVF228" s="4"/>
      <c r="EVG228" s="4"/>
      <c r="EVH228" s="4"/>
      <c r="EVI228" s="4"/>
      <c r="EVJ228" s="4"/>
      <c r="EVK228" s="4"/>
      <c r="EVL228" s="4"/>
      <c r="EVM228" s="4"/>
      <c r="EVN228" s="4"/>
      <c r="EVO228" s="4"/>
      <c r="EVP228" s="4"/>
      <c r="EVQ228" s="4"/>
      <c r="EVR228" s="4"/>
      <c r="EVS228" s="4"/>
      <c r="EVT228" s="4"/>
      <c r="EVU228" s="4"/>
      <c r="EVV228" s="4"/>
      <c r="EVW228" s="4"/>
      <c r="EVX228" s="4"/>
      <c r="EVY228" s="4"/>
      <c r="EVZ228" s="4"/>
      <c r="EWA228" s="4"/>
      <c r="EWB228" s="4"/>
      <c r="EWC228" s="4"/>
      <c r="EWD228" s="4"/>
      <c r="EWE228" s="4"/>
      <c r="EWF228" s="4"/>
      <c r="EWG228" s="4"/>
      <c r="EWH228" s="4"/>
      <c r="EWI228" s="4"/>
      <c r="EWJ228" s="4"/>
      <c r="EWK228" s="4"/>
      <c r="EWL228" s="4"/>
      <c r="EWM228" s="4"/>
      <c r="EWN228" s="4"/>
      <c r="EWO228" s="4"/>
      <c r="EWP228" s="4"/>
      <c r="EWQ228" s="4"/>
      <c r="EWR228" s="4"/>
      <c r="EWS228" s="4"/>
      <c r="EWT228" s="4"/>
      <c r="EWU228" s="4"/>
      <c r="EWV228" s="4"/>
      <c r="EWW228" s="4"/>
      <c r="EWX228" s="4"/>
      <c r="EWY228" s="4"/>
      <c r="EWZ228" s="4"/>
      <c r="EXA228" s="4"/>
      <c r="EXB228" s="4"/>
      <c r="EXC228" s="4"/>
      <c r="EXD228" s="4"/>
      <c r="EXE228" s="4"/>
      <c r="EXF228" s="4"/>
      <c r="EXG228" s="4"/>
      <c r="EXH228" s="4"/>
      <c r="EXI228" s="4"/>
      <c r="EXJ228" s="4"/>
      <c r="EXK228" s="4"/>
      <c r="EXL228" s="4"/>
      <c r="EXM228" s="4"/>
      <c r="EXN228" s="4"/>
      <c r="EXO228" s="4"/>
      <c r="EXP228" s="4"/>
      <c r="EXQ228" s="4"/>
      <c r="EXR228" s="4"/>
      <c r="EXS228" s="4"/>
      <c r="EXT228" s="4"/>
      <c r="EXU228" s="4"/>
      <c r="EXV228" s="4"/>
      <c r="EXW228" s="4"/>
      <c r="EXX228" s="4"/>
      <c r="EXY228" s="4"/>
      <c r="EXZ228" s="4"/>
      <c r="EYA228" s="4"/>
      <c r="EYB228" s="4"/>
      <c r="EYC228" s="4"/>
      <c r="EYD228" s="4"/>
      <c r="EYE228" s="4"/>
      <c r="EYF228" s="4"/>
      <c r="EYG228" s="4"/>
      <c r="EYH228" s="4"/>
      <c r="EYI228" s="4"/>
      <c r="EYJ228" s="4"/>
      <c r="EYK228" s="4"/>
      <c r="EYL228" s="4"/>
      <c r="EYM228" s="4"/>
      <c r="EYN228" s="4"/>
      <c r="EYO228" s="4"/>
      <c r="EYP228" s="4"/>
      <c r="EYQ228" s="4"/>
      <c r="EYR228" s="4"/>
      <c r="EYS228" s="4"/>
      <c r="EYT228" s="4"/>
      <c r="EYU228" s="4"/>
      <c r="EYV228" s="4"/>
      <c r="EYW228" s="4"/>
      <c r="EYX228" s="4"/>
      <c r="EYY228" s="4"/>
      <c r="EYZ228" s="4"/>
      <c r="EZA228" s="4"/>
      <c r="EZB228" s="4"/>
      <c r="EZC228" s="4"/>
      <c r="EZD228" s="4"/>
      <c r="EZE228" s="4"/>
      <c r="EZF228" s="4"/>
      <c r="EZG228" s="4"/>
      <c r="EZH228" s="4"/>
      <c r="EZI228" s="4"/>
      <c r="EZJ228" s="4"/>
      <c r="EZK228" s="4"/>
      <c r="EZL228" s="4"/>
      <c r="EZM228" s="4"/>
      <c r="EZN228" s="4"/>
      <c r="EZO228" s="4"/>
      <c r="EZP228" s="4"/>
      <c r="EZQ228" s="4"/>
      <c r="EZR228" s="4"/>
      <c r="EZS228" s="4"/>
      <c r="EZT228" s="4"/>
      <c r="EZU228" s="4"/>
      <c r="EZV228" s="4"/>
      <c r="EZW228" s="4"/>
      <c r="EZX228" s="4"/>
      <c r="EZY228" s="4"/>
      <c r="EZZ228" s="4"/>
      <c r="FAA228" s="4"/>
      <c r="FAB228" s="4"/>
      <c r="FAC228" s="4"/>
      <c r="FAD228" s="4"/>
      <c r="FAE228" s="4"/>
      <c r="FAF228" s="4"/>
      <c r="FAG228" s="4"/>
      <c r="FAH228" s="4"/>
      <c r="FAI228" s="4"/>
      <c r="FAJ228" s="4"/>
      <c r="FAK228" s="4"/>
      <c r="FAL228" s="4"/>
      <c r="FAM228" s="4"/>
      <c r="FAN228" s="4"/>
      <c r="FAO228" s="4"/>
      <c r="FAP228" s="4"/>
      <c r="FAQ228" s="4"/>
      <c r="FAR228" s="4"/>
      <c r="FAS228" s="4"/>
      <c r="FAT228" s="4"/>
      <c r="FAU228" s="4"/>
      <c r="FAV228" s="4"/>
      <c r="FAW228" s="4"/>
      <c r="FAX228" s="4"/>
      <c r="FAY228" s="4"/>
      <c r="FAZ228" s="4"/>
      <c r="FBA228" s="4"/>
      <c r="FBB228" s="4"/>
      <c r="FBC228" s="4"/>
      <c r="FBD228" s="4"/>
      <c r="FBE228" s="4"/>
      <c r="FBF228" s="4"/>
      <c r="FBG228" s="4"/>
      <c r="FBH228" s="4"/>
      <c r="FBI228" s="4"/>
      <c r="FBJ228" s="4"/>
      <c r="FBK228" s="4"/>
      <c r="FBL228" s="4"/>
      <c r="FBM228" s="4"/>
      <c r="FBN228" s="4"/>
      <c r="FBO228" s="4"/>
      <c r="FBP228" s="4"/>
      <c r="FBQ228" s="4"/>
      <c r="FBR228" s="4"/>
      <c r="FBS228" s="4"/>
      <c r="FBT228" s="4"/>
      <c r="FBU228" s="4"/>
      <c r="FBV228" s="4"/>
      <c r="FBW228" s="4"/>
      <c r="FBX228" s="4"/>
      <c r="FBY228" s="4"/>
      <c r="FBZ228" s="4"/>
      <c r="FCA228" s="4"/>
      <c r="FCB228" s="4"/>
      <c r="FCC228" s="4"/>
      <c r="FCD228" s="4"/>
      <c r="FCE228" s="4"/>
      <c r="FCF228" s="4"/>
      <c r="FCG228" s="4"/>
      <c r="FCH228" s="4"/>
      <c r="FCI228" s="4"/>
      <c r="FCJ228" s="4"/>
      <c r="FCK228" s="4"/>
      <c r="FCL228" s="4"/>
      <c r="FCM228" s="4"/>
      <c r="FCN228" s="4"/>
      <c r="FCO228" s="4"/>
      <c r="FCP228" s="4"/>
      <c r="FCQ228" s="4"/>
      <c r="FCR228" s="4"/>
      <c r="FCS228" s="4"/>
      <c r="FCT228" s="4"/>
      <c r="FCU228" s="4"/>
      <c r="FCV228" s="4"/>
      <c r="FCW228" s="4"/>
      <c r="FCX228" s="4"/>
      <c r="FCY228" s="4"/>
      <c r="FCZ228" s="4"/>
      <c r="FDA228" s="4"/>
      <c r="FDB228" s="4"/>
      <c r="FDC228" s="4"/>
      <c r="FDD228" s="4"/>
      <c r="FDE228" s="4"/>
      <c r="FDF228" s="4"/>
      <c r="FDG228" s="4"/>
      <c r="FDH228" s="4"/>
      <c r="FDI228" s="4"/>
      <c r="FDJ228" s="4"/>
      <c r="FDK228" s="4"/>
      <c r="FDL228" s="4"/>
      <c r="FDM228" s="4"/>
      <c r="FDN228" s="4"/>
      <c r="FDO228" s="4"/>
      <c r="FDP228" s="4"/>
      <c r="FDQ228" s="4"/>
      <c r="FDR228" s="4"/>
      <c r="FDS228" s="4"/>
      <c r="FDT228" s="4"/>
      <c r="FDU228" s="4"/>
      <c r="FDV228" s="4"/>
      <c r="FDW228" s="4"/>
      <c r="FDX228" s="4"/>
      <c r="FDY228" s="4"/>
      <c r="FDZ228" s="4"/>
      <c r="FEA228" s="4"/>
      <c r="FEB228" s="4"/>
      <c r="FEC228" s="4"/>
      <c r="FED228" s="4"/>
      <c r="FEE228" s="4"/>
      <c r="FEF228" s="4"/>
      <c r="FEG228" s="4"/>
      <c r="FEH228" s="4"/>
      <c r="FEI228" s="4"/>
      <c r="FEJ228" s="4"/>
      <c r="FEK228" s="4"/>
      <c r="FEL228" s="4"/>
      <c r="FEM228" s="4"/>
      <c r="FEN228" s="4"/>
      <c r="FEO228" s="4"/>
      <c r="FEP228" s="4"/>
      <c r="FEQ228" s="4"/>
      <c r="FER228" s="4"/>
      <c r="FES228" s="4"/>
      <c r="FET228" s="4"/>
      <c r="FEU228" s="4"/>
      <c r="FEV228" s="4"/>
      <c r="FEW228" s="4"/>
      <c r="FEX228" s="4"/>
      <c r="FEY228" s="4"/>
      <c r="FEZ228" s="4"/>
      <c r="FFA228" s="4"/>
      <c r="FFB228" s="4"/>
      <c r="FFC228" s="4"/>
      <c r="FFD228" s="4"/>
      <c r="FFE228" s="4"/>
      <c r="FFF228" s="4"/>
      <c r="FFG228" s="4"/>
      <c r="FFH228" s="4"/>
      <c r="FFI228" s="4"/>
      <c r="FFJ228" s="4"/>
      <c r="FFK228" s="4"/>
      <c r="FFL228" s="4"/>
      <c r="FFM228" s="4"/>
      <c r="FFN228" s="4"/>
      <c r="FFO228" s="4"/>
      <c r="FFP228" s="4"/>
      <c r="FFQ228" s="4"/>
      <c r="FFR228" s="4"/>
      <c r="FFS228" s="4"/>
      <c r="FFT228" s="4"/>
      <c r="FFU228" s="4"/>
      <c r="FFV228" s="4"/>
      <c r="FFW228" s="4"/>
      <c r="FFX228" s="4"/>
      <c r="FFY228" s="4"/>
      <c r="FFZ228" s="4"/>
      <c r="FGA228" s="4"/>
      <c r="FGB228" s="4"/>
      <c r="FGC228" s="4"/>
      <c r="FGD228" s="4"/>
      <c r="FGE228" s="4"/>
      <c r="FGF228" s="4"/>
      <c r="FGG228" s="4"/>
      <c r="FGH228" s="4"/>
      <c r="FGI228" s="4"/>
      <c r="FGJ228" s="4"/>
      <c r="FGK228" s="4"/>
      <c r="FGL228" s="4"/>
      <c r="FGM228" s="4"/>
      <c r="FGN228" s="4"/>
      <c r="FGO228" s="4"/>
      <c r="FGP228" s="4"/>
      <c r="FGQ228" s="4"/>
      <c r="FGR228" s="4"/>
      <c r="FGS228" s="4"/>
      <c r="FGT228" s="4"/>
      <c r="FGU228" s="4"/>
      <c r="FGV228" s="4"/>
      <c r="FGW228" s="4"/>
      <c r="FGX228" s="4"/>
      <c r="FGY228" s="4"/>
      <c r="FGZ228" s="4"/>
      <c r="FHA228" s="4"/>
      <c r="FHB228" s="4"/>
      <c r="FHC228" s="4"/>
      <c r="FHD228" s="4"/>
      <c r="FHE228" s="4"/>
      <c r="FHF228" s="4"/>
      <c r="FHG228" s="4"/>
      <c r="FHH228" s="4"/>
      <c r="FHI228" s="4"/>
      <c r="FHJ228" s="4"/>
      <c r="FHK228" s="4"/>
      <c r="FHL228" s="4"/>
      <c r="FHM228" s="4"/>
      <c r="FHN228" s="4"/>
      <c r="FHO228" s="4"/>
      <c r="FHP228" s="4"/>
      <c r="FHQ228" s="4"/>
      <c r="FHR228" s="4"/>
      <c r="FHS228" s="4"/>
      <c r="FHT228" s="4"/>
      <c r="FHU228" s="4"/>
      <c r="FHV228" s="4"/>
      <c r="FHW228" s="4"/>
      <c r="FHX228" s="4"/>
      <c r="FHY228" s="4"/>
      <c r="FHZ228" s="4"/>
      <c r="FIA228" s="4"/>
      <c r="FIB228" s="4"/>
      <c r="FIC228" s="4"/>
      <c r="FID228" s="4"/>
      <c r="FIE228" s="4"/>
      <c r="FIF228" s="4"/>
      <c r="FIG228" s="4"/>
      <c r="FIH228" s="4"/>
      <c r="FII228" s="4"/>
      <c r="FIJ228" s="4"/>
      <c r="FIK228" s="4"/>
      <c r="FIL228" s="4"/>
      <c r="FIM228" s="4"/>
      <c r="FIN228" s="4"/>
      <c r="FIO228" s="4"/>
      <c r="FIP228" s="4"/>
      <c r="FIQ228" s="4"/>
      <c r="FIR228" s="4"/>
      <c r="FIS228" s="4"/>
      <c r="FIT228" s="4"/>
      <c r="FIU228" s="4"/>
      <c r="FIV228" s="4"/>
      <c r="FIW228" s="4"/>
      <c r="FIX228" s="4"/>
      <c r="FIY228" s="4"/>
      <c r="FIZ228" s="4"/>
      <c r="FJA228" s="4"/>
      <c r="FJB228" s="4"/>
      <c r="FJC228" s="4"/>
      <c r="FJD228" s="4"/>
      <c r="FJE228" s="4"/>
      <c r="FJF228" s="4"/>
      <c r="FJG228" s="4"/>
      <c r="FJH228" s="4"/>
      <c r="FJI228" s="4"/>
      <c r="FJJ228" s="4"/>
      <c r="FJK228" s="4"/>
      <c r="FJL228" s="4"/>
      <c r="FJM228" s="4"/>
      <c r="FJN228" s="4"/>
      <c r="FJO228" s="4"/>
      <c r="FJP228" s="4"/>
      <c r="FJQ228" s="4"/>
      <c r="FJR228" s="4"/>
      <c r="FJS228" s="4"/>
      <c r="FJT228" s="4"/>
      <c r="FJU228" s="4"/>
      <c r="FJV228" s="4"/>
      <c r="FJW228" s="4"/>
      <c r="FJX228" s="4"/>
      <c r="FJY228" s="4"/>
      <c r="FJZ228" s="4"/>
      <c r="FKA228" s="4"/>
      <c r="FKB228" s="4"/>
      <c r="FKC228" s="4"/>
      <c r="FKD228" s="4"/>
      <c r="FKE228" s="4"/>
      <c r="FKF228" s="4"/>
      <c r="FKG228" s="4"/>
      <c r="FKH228" s="4"/>
      <c r="FKI228" s="4"/>
      <c r="FKJ228" s="4"/>
      <c r="FKK228" s="4"/>
      <c r="FKL228" s="4"/>
      <c r="FKM228" s="4"/>
      <c r="FKN228" s="4"/>
      <c r="FKO228" s="4"/>
      <c r="FKP228" s="4"/>
      <c r="FKQ228" s="4"/>
      <c r="FKR228" s="4"/>
      <c r="FKS228" s="4"/>
      <c r="FKT228" s="4"/>
      <c r="FKU228" s="4"/>
      <c r="FKV228" s="4"/>
      <c r="FKW228" s="4"/>
      <c r="FKX228" s="4"/>
      <c r="FKY228" s="4"/>
      <c r="FKZ228" s="4"/>
      <c r="FLA228" s="4"/>
      <c r="FLB228" s="4"/>
      <c r="FLC228" s="4"/>
      <c r="FLD228" s="4"/>
      <c r="FLE228" s="4"/>
      <c r="FLF228" s="4"/>
      <c r="FLG228" s="4"/>
      <c r="FLH228" s="4"/>
      <c r="FLI228" s="4"/>
      <c r="FLJ228" s="4"/>
      <c r="FLK228" s="4"/>
      <c r="FLL228" s="4"/>
      <c r="FLM228" s="4"/>
      <c r="FLN228" s="4"/>
      <c r="FLO228" s="4"/>
      <c r="FLP228" s="4"/>
      <c r="FLQ228" s="4"/>
      <c r="FLR228" s="4"/>
      <c r="FLS228" s="4"/>
      <c r="FLT228" s="4"/>
      <c r="FLU228" s="4"/>
      <c r="FLV228" s="4"/>
      <c r="FLW228" s="4"/>
      <c r="FLX228" s="4"/>
      <c r="FLY228" s="4"/>
      <c r="FLZ228" s="4"/>
      <c r="FMA228" s="4"/>
      <c r="FMB228" s="4"/>
      <c r="FMC228" s="4"/>
      <c r="FMD228" s="4"/>
      <c r="FME228" s="4"/>
      <c r="FMF228" s="4"/>
      <c r="FMG228" s="4"/>
      <c r="FMH228" s="4"/>
      <c r="FMI228" s="4"/>
      <c r="FMJ228" s="4"/>
      <c r="FMK228" s="4"/>
      <c r="FML228" s="4"/>
      <c r="FMM228" s="4"/>
      <c r="FMN228" s="4"/>
      <c r="FMO228" s="4"/>
      <c r="FMP228" s="4"/>
      <c r="FMQ228" s="4"/>
      <c r="FMR228" s="4"/>
      <c r="FMS228" s="4"/>
      <c r="FMT228" s="4"/>
      <c r="FMU228" s="4"/>
      <c r="FMV228" s="4"/>
      <c r="FMW228" s="4"/>
      <c r="FMX228" s="4"/>
      <c r="FMY228" s="4"/>
      <c r="FMZ228" s="4"/>
      <c r="FNA228" s="4"/>
      <c r="FNB228" s="4"/>
      <c r="FNC228" s="4"/>
      <c r="FND228" s="4"/>
      <c r="FNE228" s="4"/>
      <c r="FNF228" s="4"/>
      <c r="FNG228" s="4"/>
      <c r="FNH228" s="4"/>
      <c r="FNI228" s="4"/>
      <c r="FNJ228" s="4"/>
      <c r="FNK228" s="4"/>
      <c r="FNL228" s="4"/>
      <c r="FNM228" s="4"/>
      <c r="FNN228" s="4"/>
      <c r="FNO228" s="4"/>
      <c r="FNP228" s="4"/>
      <c r="FNQ228" s="4"/>
      <c r="FNR228" s="4"/>
      <c r="FNS228" s="4"/>
      <c r="FNT228" s="4"/>
      <c r="FNU228" s="4"/>
      <c r="FNV228" s="4"/>
      <c r="FNW228" s="4"/>
      <c r="FNX228" s="4"/>
      <c r="FNY228" s="4"/>
      <c r="FNZ228" s="4"/>
      <c r="FOA228" s="4"/>
      <c r="FOB228" s="4"/>
      <c r="FOC228" s="4"/>
      <c r="FOD228" s="4"/>
      <c r="FOE228" s="4"/>
      <c r="FOF228" s="4"/>
      <c r="FOG228" s="4"/>
      <c r="FOH228" s="4"/>
      <c r="FOI228" s="4"/>
      <c r="FOJ228" s="4"/>
      <c r="FOK228" s="4"/>
      <c r="FOL228" s="4"/>
      <c r="FOM228" s="4"/>
      <c r="FON228" s="4"/>
      <c r="FOO228" s="4"/>
      <c r="FOP228" s="4"/>
      <c r="FOQ228" s="4"/>
      <c r="FOR228" s="4"/>
      <c r="FOS228" s="4"/>
      <c r="FOT228" s="4"/>
      <c r="FOU228" s="4"/>
      <c r="FOV228" s="4"/>
      <c r="FOW228" s="4"/>
      <c r="FOX228" s="4"/>
      <c r="FOY228" s="4"/>
      <c r="FOZ228" s="4"/>
      <c r="FPA228" s="4"/>
      <c r="FPB228" s="4"/>
      <c r="FPC228" s="4"/>
      <c r="FPD228" s="4"/>
      <c r="FPE228" s="4"/>
      <c r="FPF228" s="4"/>
      <c r="FPG228" s="4"/>
      <c r="FPH228" s="4"/>
      <c r="FPI228" s="4"/>
      <c r="FPJ228" s="4"/>
      <c r="FPK228" s="4"/>
      <c r="FPL228" s="4"/>
      <c r="FPM228" s="4"/>
      <c r="FPN228" s="4"/>
      <c r="FPO228" s="4"/>
      <c r="FPP228" s="4"/>
      <c r="FPQ228" s="4"/>
      <c r="FPR228" s="4"/>
      <c r="FPS228" s="4"/>
      <c r="FPT228" s="4"/>
      <c r="FPU228" s="4"/>
      <c r="FPV228" s="4"/>
      <c r="FPW228" s="4"/>
      <c r="FPX228" s="4"/>
      <c r="FPY228" s="4"/>
      <c r="FPZ228" s="4"/>
      <c r="FQA228" s="4"/>
      <c r="FQB228" s="4"/>
      <c r="FQC228" s="4"/>
      <c r="FQD228" s="4"/>
      <c r="FQE228" s="4"/>
      <c r="FQF228" s="4"/>
      <c r="FQG228" s="4"/>
      <c r="FQH228" s="4"/>
      <c r="FQI228" s="4"/>
      <c r="FQJ228" s="4"/>
      <c r="FQK228" s="4"/>
      <c r="FQL228" s="4"/>
      <c r="FQM228" s="4"/>
      <c r="FQN228" s="4"/>
      <c r="FQO228" s="4"/>
      <c r="FQP228" s="4"/>
      <c r="FQQ228" s="4"/>
      <c r="FQR228" s="4"/>
      <c r="FQS228" s="4"/>
      <c r="FQT228" s="4"/>
      <c r="FQU228" s="4"/>
      <c r="FQV228" s="4"/>
      <c r="FQW228" s="4"/>
      <c r="FQX228" s="4"/>
      <c r="FQY228" s="4"/>
      <c r="FQZ228" s="4"/>
      <c r="FRA228" s="4"/>
      <c r="FRB228" s="4"/>
      <c r="FRC228" s="4"/>
      <c r="FRD228" s="4"/>
      <c r="FRE228" s="4"/>
      <c r="FRF228" s="4"/>
      <c r="FRG228" s="4"/>
      <c r="FRH228" s="4"/>
      <c r="FRI228" s="4"/>
      <c r="FRJ228" s="4"/>
      <c r="FRK228" s="4"/>
      <c r="FRL228" s="4"/>
      <c r="FRM228" s="4"/>
      <c r="FRN228" s="4"/>
      <c r="FRO228" s="4"/>
      <c r="FRP228" s="4"/>
      <c r="FRQ228" s="4"/>
      <c r="FRR228" s="4"/>
      <c r="FRS228" s="4"/>
      <c r="FRT228" s="4"/>
      <c r="FRU228" s="4"/>
      <c r="FRV228" s="4"/>
      <c r="FRW228" s="4"/>
      <c r="FRX228" s="4"/>
      <c r="FRY228" s="4"/>
      <c r="FRZ228" s="4"/>
      <c r="FSA228" s="4"/>
      <c r="FSB228" s="4"/>
      <c r="FSC228" s="4"/>
      <c r="FSD228" s="4"/>
      <c r="FSE228" s="4"/>
      <c r="FSF228" s="4"/>
      <c r="FSG228" s="4"/>
      <c r="FSH228" s="4"/>
      <c r="FSI228" s="4"/>
      <c r="FSJ228" s="4"/>
      <c r="FSK228" s="4"/>
      <c r="FSL228" s="4"/>
      <c r="FSM228" s="4"/>
      <c r="FSN228" s="4"/>
      <c r="FSO228" s="4"/>
      <c r="FSP228" s="4"/>
      <c r="FSQ228" s="4"/>
      <c r="FSR228" s="4"/>
      <c r="FSS228" s="4"/>
      <c r="FST228" s="4"/>
      <c r="FSU228" s="4"/>
      <c r="FSV228" s="4"/>
      <c r="FSW228" s="4"/>
      <c r="FSX228" s="4"/>
      <c r="FSY228" s="4"/>
      <c r="FSZ228" s="4"/>
      <c r="FTA228" s="4"/>
      <c r="FTB228" s="4"/>
      <c r="FTC228" s="4"/>
      <c r="FTD228" s="4"/>
      <c r="FTE228" s="4"/>
      <c r="FTF228" s="4"/>
      <c r="FTG228" s="4"/>
      <c r="FTH228" s="4"/>
      <c r="FTI228" s="4"/>
      <c r="FTJ228" s="4"/>
      <c r="FTK228" s="4"/>
      <c r="FTL228" s="4"/>
      <c r="FTM228" s="4"/>
      <c r="FTN228" s="4"/>
      <c r="FTO228" s="4"/>
      <c r="FTP228" s="4"/>
      <c r="FTQ228" s="4"/>
      <c r="FTR228" s="4"/>
      <c r="FTS228" s="4"/>
      <c r="FTT228" s="4"/>
      <c r="FTU228" s="4"/>
      <c r="FTV228" s="4"/>
      <c r="FTW228" s="4"/>
      <c r="FTX228" s="4"/>
      <c r="FTY228" s="4"/>
      <c r="FTZ228" s="4"/>
      <c r="FUA228" s="4"/>
      <c r="FUB228" s="4"/>
      <c r="FUC228" s="4"/>
      <c r="FUD228" s="4"/>
      <c r="FUE228" s="4"/>
      <c r="FUF228" s="4"/>
      <c r="FUG228" s="4"/>
      <c r="FUH228" s="4"/>
      <c r="FUI228" s="4"/>
      <c r="FUJ228" s="4"/>
      <c r="FUK228" s="4"/>
      <c r="FUL228" s="4"/>
      <c r="FUM228" s="4"/>
      <c r="FUN228" s="4"/>
      <c r="FUO228" s="4"/>
      <c r="FUP228" s="4"/>
      <c r="FUQ228" s="4"/>
      <c r="FUR228" s="4"/>
      <c r="FUS228" s="4"/>
      <c r="FUT228" s="4"/>
      <c r="FUU228" s="4"/>
      <c r="FUV228" s="4"/>
      <c r="FUW228" s="4"/>
      <c r="FUX228" s="4"/>
      <c r="FUY228" s="4"/>
      <c r="FUZ228" s="4"/>
      <c r="FVA228" s="4"/>
      <c r="FVB228" s="4"/>
      <c r="FVC228" s="4"/>
      <c r="FVD228" s="4"/>
      <c r="FVE228" s="4"/>
      <c r="FVF228" s="4"/>
      <c r="FVG228" s="4"/>
      <c r="FVH228" s="4"/>
      <c r="FVI228" s="4"/>
      <c r="FVJ228" s="4"/>
      <c r="FVK228" s="4"/>
      <c r="FVL228" s="4"/>
      <c r="FVM228" s="4"/>
      <c r="FVN228" s="4"/>
      <c r="FVO228" s="4"/>
      <c r="FVP228" s="4"/>
      <c r="FVQ228" s="4"/>
      <c r="FVR228" s="4"/>
      <c r="FVS228" s="4"/>
      <c r="FVT228" s="4"/>
      <c r="FVU228" s="4"/>
      <c r="FVV228" s="4"/>
      <c r="FVW228" s="4"/>
      <c r="FVX228" s="4"/>
      <c r="FVY228" s="4"/>
      <c r="FVZ228" s="4"/>
      <c r="FWA228" s="4"/>
      <c r="FWB228" s="4"/>
      <c r="FWC228" s="4"/>
      <c r="FWD228" s="4"/>
      <c r="FWE228" s="4"/>
      <c r="FWF228" s="4"/>
      <c r="FWG228" s="4"/>
      <c r="FWH228" s="4"/>
      <c r="FWI228" s="4"/>
      <c r="FWJ228" s="4"/>
      <c r="FWK228" s="4"/>
      <c r="FWL228" s="4"/>
      <c r="FWM228" s="4"/>
      <c r="FWN228" s="4"/>
      <c r="FWO228" s="4"/>
      <c r="FWP228" s="4"/>
      <c r="FWQ228" s="4"/>
      <c r="FWR228" s="4"/>
      <c r="FWS228" s="4"/>
      <c r="FWT228" s="4"/>
      <c r="FWU228" s="4"/>
      <c r="FWV228" s="4"/>
      <c r="FWW228" s="4"/>
      <c r="FWX228" s="4"/>
      <c r="FWY228" s="4"/>
      <c r="FWZ228" s="4"/>
      <c r="FXA228" s="4"/>
      <c r="FXB228" s="4"/>
      <c r="FXC228" s="4"/>
      <c r="FXD228" s="4"/>
      <c r="FXE228" s="4"/>
      <c r="FXF228" s="4"/>
      <c r="FXG228" s="4"/>
      <c r="FXH228" s="4"/>
      <c r="FXI228" s="4"/>
      <c r="FXJ228" s="4"/>
      <c r="FXK228" s="4"/>
      <c r="FXL228" s="4"/>
      <c r="FXM228" s="4"/>
      <c r="FXN228" s="4"/>
      <c r="FXO228" s="4"/>
      <c r="FXP228" s="4"/>
      <c r="FXQ228" s="4"/>
      <c r="FXR228" s="4"/>
      <c r="FXS228" s="4"/>
      <c r="FXT228" s="4"/>
      <c r="FXU228" s="4"/>
      <c r="FXV228" s="4"/>
      <c r="FXW228" s="4"/>
      <c r="FXX228" s="4"/>
      <c r="FXY228" s="4"/>
      <c r="FXZ228" s="4"/>
      <c r="FYA228" s="4"/>
      <c r="FYB228" s="4"/>
      <c r="FYC228" s="4"/>
      <c r="FYD228" s="4"/>
      <c r="FYE228" s="4"/>
      <c r="FYF228" s="4"/>
      <c r="FYG228" s="4"/>
      <c r="FYH228" s="4"/>
      <c r="FYI228" s="4"/>
      <c r="FYJ228" s="4"/>
      <c r="FYK228" s="4"/>
      <c r="FYL228" s="4"/>
      <c r="FYM228" s="4"/>
      <c r="FYN228" s="4"/>
      <c r="FYO228" s="4"/>
      <c r="FYP228" s="4"/>
      <c r="FYQ228" s="4"/>
      <c r="FYR228" s="4"/>
      <c r="FYS228" s="4"/>
      <c r="FYT228" s="4"/>
      <c r="FYU228" s="4"/>
      <c r="FYV228" s="4"/>
      <c r="FYW228" s="4"/>
      <c r="FYX228" s="4"/>
      <c r="FYY228" s="4"/>
      <c r="FYZ228" s="4"/>
      <c r="FZA228" s="4"/>
      <c r="FZB228" s="4"/>
      <c r="FZC228" s="4"/>
      <c r="FZD228" s="4"/>
      <c r="FZE228" s="4"/>
      <c r="FZF228" s="4"/>
      <c r="FZG228" s="4"/>
      <c r="FZH228" s="4"/>
      <c r="FZI228" s="4"/>
      <c r="FZJ228" s="4"/>
      <c r="FZK228" s="4"/>
      <c r="FZL228" s="4"/>
      <c r="FZM228" s="4"/>
      <c r="FZN228" s="4"/>
      <c r="FZO228" s="4"/>
      <c r="FZP228" s="4"/>
      <c r="FZQ228" s="4"/>
      <c r="FZR228" s="4"/>
      <c r="FZS228" s="4"/>
      <c r="FZT228" s="4"/>
      <c r="FZU228" s="4"/>
      <c r="FZV228" s="4"/>
      <c r="FZW228" s="4"/>
      <c r="FZX228" s="4"/>
      <c r="FZY228" s="4"/>
      <c r="FZZ228" s="4"/>
      <c r="GAA228" s="4"/>
      <c r="GAB228" s="4"/>
      <c r="GAC228" s="4"/>
      <c r="GAD228" s="4"/>
      <c r="GAE228" s="4"/>
      <c r="GAF228" s="4"/>
      <c r="GAG228" s="4"/>
      <c r="GAH228" s="4"/>
      <c r="GAI228" s="4"/>
      <c r="GAJ228" s="4"/>
      <c r="GAK228" s="4"/>
      <c r="GAL228" s="4"/>
      <c r="GAM228" s="4"/>
      <c r="GAN228" s="4"/>
      <c r="GAO228" s="4"/>
      <c r="GAP228" s="4"/>
      <c r="GAQ228" s="4"/>
      <c r="GAR228" s="4"/>
      <c r="GAS228" s="4"/>
      <c r="GAT228" s="4"/>
      <c r="GAU228" s="4"/>
      <c r="GAV228" s="4"/>
      <c r="GAW228" s="4"/>
      <c r="GAX228" s="4"/>
      <c r="GAY228" s="4"/>
      <c r="GAZ228" s="4"/>
      <c r="GBA228" s="4"/>
      <c r="GBB228" s="4"/>
      <c r="GBC228" s="4"/>
      <c r="GBD228" s="4"/>
      <c r="GBE228" s="4"/>
      <c r="GBF228" s="4"/>
      <c r="GBG228" s="4"/>
      <c r="GBH228" s="4"/>
      <c r="GBI228" s="4"/>
      <c r="GBJ228" s="4"/>
      <c r="GBK228" s="4"/>
      <c r="GBL228" s="4"/>
      <c r="GBM228" s="4"/>
      <c r="GBN228" s="4"/>
      <c r="GBO228" s="4"/>
      <c r="GBP228" s="4"/>
      <c r="GBQ228" s="4"/>
      <c r="GBR228" s="4"/>
      <c r="GBS228" s="4"/>
      <c r="GBT228" s="4"/>
      <c r="GBU228" s="4"/>
      <c r="GBV228" s="4"/>
      <c r="GBW228" s="4"/>
      <c r="GBX228" s="4"/>
      <c r="GBY228" s="4"/>
      <c r="GBZ228" s="4"/>
      <c r="GCA228" s="4"/>
      <c r="GCB228" s="4"/>
      <c r="GCC228" s="4"/>
      <c r="GCD228" s="4"/>
      <c r="GCE228" s="4"/>
      <c r="GCF228" s="4"/>
      <c r="GCG228" s="4"/>
      <c r="GCH228" s="4"/>
      <c r="GCI228" s="4"/>
      <c r="GCJ228" s="4"/>
      <c r="GCK228" s="4"/>
      <c r="GCL228" s="4"/>
      <c r="GCM228" s="4"/>
      <c r="GCN228" s="4"/>
      <c r="GCO228" s="4"/>
      <c r="GCP228" s="4"/>
      <c r="GCQ228" s="4"/>
      <c r="GCR228" s="4"/>
      <c r="GCS228" s="4"/>
      <c r="GCT228" s="4"/>
      <c r="GCU228" s="4"/>
      <c r="GCV228" s="4"/>
      <c r="GCW228" s="4"/>
      <c r="GCX228" s="4"/>
      <c r="GCY228" s="4"/>
      <c r="GCZ228" s="4"/>
      <c r="GDA228" s="4"/>
      <c r="GDB228" s="4"/>
      <c r="GDC228" s="4"/>
      <c r="GDD228" s="4"/>
      <c r="GDE228" s="4"/>
      <c r="GDF228" s="4"/>
      <c r="GDG228" s="4"/>
      <c r="GDH228" s="4"/>
      <c r="GDI228" s="4"/>
      <c r="GDJ228" s="4"/>
      <c r="GDK228" s="4"/>
      <c r="GDL228" s="4"/>
      <c r="GDM228" s="4"/>
      <c r="GDN228" s="4"/>
      <c r="GDO228" s="4"/>
      <c r="GDP228" s="4"/>
      <c r="GDQ228" s="4"/>
      <c r="GDR228" s="4"/>
      <c r="GDS228" s="4"/>
      <c r="GDT228" s="4"/>
      <c r="GDU228" s="4"/>
      <c r="GDV228" s="4"/>
      <c r="GDW228" s="4"/>
      <c r="GDX228" s="4"/>
      <c r="GDY228" s="4"/>
      <c r="GDZ228" s="4"/>
      <c r="GEA228" s="4"/>
      <c r="GEB228" s="4"/>
      <c r="GEC228" s="4"/>
      <c r="GED228" s="4"/>
      <c r="GEE228" s="4"/>
      <c r="GEF228" s="4"/>
      <c r="GEG228" s="4"/>
      <c r="GEH228" s="4"/>
      <c r="GEI228" s="4"/>
      <c r="GEJ228" s="4"/>
      <c r="GEK228" s="4"/>
      <c r="GEL228" s="4"/>
      <c r="GEM228" s="4"/>
      <c r="GEN228" s="4"/>
      <c r="GEO228" s="4"/>
      <c r="GEP228" s="4"/>
      <c r="GEQ228" s="4"/>
      <c r="GER228" s="4"/>
      <c r="GES228" s="4"/>
      <c r="GET228" s="4"/>
      <c r="GEU228" s="4"/>
      <c r="GEV228" s="4"/>
      <c r="GEW228" s="4"/>
      <c r="GEX228" s="4"/>
      <c r="GEY228" s="4"/>
      <c r="GEZ228" s="4"/>
      <c r="GFA228" s="4"/>
      <c r="GFB228" s="4"/>
      <c r="GFC228" s="4"/>
      <c r="GFD228" s="4"/>
      <c r="GFE228" s="4"/>
      <c r="GFF228" s="4"/>
      <c r="GFG228" s="4"/>
      <c r="GFH228" s="4"/>
      <c r="GFI228" s="4"/>
      <c r="GFJ228" s="4"/>
      <c r="GFK228" s="4"/>
      <c r="GFL228" s="4"/>
      <c r="GFM228" s="4"/>
      <c r="GFN228" s="4"/>
      <c r="GFO228" s="4"/>
      <c r="GFP228" s="4"/>
      <c r="GFQ228" s="4"/>
      <c r="GFR228" s="4"/>
      <c r="GFS228" s="4"/>
      <c r="GFT228" s="4"/>
      <c r="GFU228" s="4"/>
      <c r="GFV228" s="4"/>
      <c r="GFW228" s="4"/>
      <c r="GFX228" s="4"/>
      <c r="GFY228" s="4"/>
      <c r="GFZ228" s="4"/>
      <c r="GGA228" s="4"/>
      <c r="GGB228" s="4"/>
      <c r="GGC228" s="4"/>
      <c r="GGD228" s="4"/>
      <c r="GGE228" s="4"/>
      <c r="GGF228" s="4"/>
      <c r="GGG228" s="4"/>
      <c r="GGH228" s="4"/>
      <c r="GGI228" s="4"/>
      <c r="GGJ228" s="4"/>
      <c r="GGK228" s="4"/>
      <c r="GGL228" s="4"/>
      <c r="GGM228" s="4"/>
      <c r="GGN228" s="4"/>
      <c r="GGO228" s="4"/>
      <c r="GGP228" s="4"/>
      <c r="GGQ228" s="4"/>
      <c r="GGR228" s="4"/>
      <c r="GGS228" s="4"/>
      <c r="GGT228" s="4"/>
      <c r="GGU228" s="4"/>
      <c r="GGV228" s="4"/>
      <c r="GGW228" s="4"/>
      <c r="GGX228" s="4"/>
      <c r="GGY228" s="4"/>
      <c r="GGZ228" s="4"/>
      <c r="GHA228" s="4"/>
      <c r="GHB228" s="4"/>
      <c r="GHC228" s="4"/>
      <c r="GHD228" s="4"/>
      <c r="GHE228" s="4"/>
      <c r="GHF228" s="4"/>
      <c r="GHG228" s="4"/>
      <c r="GHH228" s="4"/>
      <c r="GHI228" s="4"/>
      <c r="GHJ228" s="4"/>
      <c r="GHK228" s="4"/>
      <c r="GHL228" s="4"/>
      <c r="GHM228" s="4"/>
      <c r="GHN228" s="4"/>
      <c r="GHO228" s="4"/>
      <c r="GHP228" s="4"/>
      <c r="GHQ228" s="4"/>
      <c r="GHR228" s="4"/>
      <c r="GHS228" s="4"/>
      <c r="GHT228" s="4"/>
      <c r="GHU228" s="4"/>
      <c r="GHV228" s="4"/>
      <c r="GHW228" s="4"/>
      <c r="GHX228" s="4"/>
      <c r="GHY228" s="4"/>
      <c r="GHZ228" s="4"/>
      <c r="GIA228" s="4"/>
      <c r="GIB228" s="4"/>
      <c r="GIC228" s="4"/>
      <c r="GID228" s="4"/>
      <c r="GIE228" s="4"/>
      <c r="GIF228" s="4"/>
      <c r="GIG228" s="4"/>
      <c r="GIH228" s="4"/>
      <c r="GII228" s="4"/>
      <c r="GIJ228" s="4"/>
      <c r="GIK228" s="4"/>
      <c r="GIL228" s="4"/>
      <c r="GIM228" s="4"/>
      <c r="GIN228" s="4"/>
      <c r="GIO228" s="4"/>
      <c r="GIP228" s="4"/>
      <c r="GIQ228" s="4"/>
      <c r="GIR228" s="4"/>
      <c r="GIS228" s="4"/>
      <c r="GIT228" s="4"/>
      <c r="GIU228" s="4"/>
      <c r="GIV228" s="4"/>
      <c r="GIW228" s="4"/>
      <c r="GIX228" s="4"/>
      <c r="GIY228" s="4"/>
      <c r="GIZ228" s="4"/>
      <c r="GJA228" s="4"/>
      <c r="GJB228" s="4"/>
      <c r="GJC228" s="4"/>
      <c r="GJD228" s="4"/>
      <c r="GJE228" s="4"/>
      <c r="GJF228" s="4"/>
      <c r="GJG228" s="4"/>
      <c r="GJH228" s="4"/>
      <c r="GJI228" s="4"/>
      <c r="GJJ228" s="4"/>
      <c r="GJK228" s="4"/>
      <c r="GJL228" s="4"/>
      <c r="GJM228" s="4"/>
      <c r="GJN228" s="4"/>
      <c r="GJO228" s="4"/>
      <c r="GJP228" s="4"/>
      <c r="GJQ228" s="4"/>
      <c r="GJR228" s="4"/>
      <c r="GJS228" s="4"/>
      <c r="GJT228" s="4"/>
      <c r="GJU228" s="4"/>
      <c r="GJV228" s="4"/>
      <c r="GJW228" s="4"/>
      <c r="GJX228" s="4"/>
      <c r="GJY228" s="4"/>
      <c r="GJZ228" s="4"/>
      <c r="GKA228" s="4"/>
      <c r="GKB228" s="4"/>
      <c r="GKC228" s="4"/>
      <c r="GKD228" s="4"/>
      <c r="GKE228" s="4"/>
      <c r="GKF228" s="4"/>
      <c r="GKG228" s="4"/>
      <c r="GKH228" s="4"/>
      <c r="GKI228" s="4"/>
      <c r="GKJ228" s="4"/>
      <c r="GKK228" s="4"/>
      <c r="GKL228" s="4"/>
      <c r="GKM228" s="4"/>
      <c r="GKN228" s="4"/>
      <c r="GKO228" s="4"/>
      <c r="GKP228" s="4"/>
      <c r="GKQ228" s="4"/>
      <c r="GKR228" s="4"/>
      <c r="GKS228" s="4"/>
      <c r="GKT228" s="4"/>
      <c r="GKU228" s="4"/>
      <c r="GKV228" s="4"/>
      <c r="GKW228" s="4"/>
      <c r="GKX228" s="4"/>
      <c r="GKY228" s="4"/>
      <c r="GKZ228" s="4"/>
      <c r="GLA228" s="4"/>
      <c r="GLB228" s="4"/>
      <c r="GLC228" s="4"/>
      <c r="GLD228" s="4"/>
      <c r="GLE228" s="4"/>
      <c r="GLF228" s="4"/>
      <c r="GLG228" s="4"/>
      <c r="GLH228" s="4"/>
      <c r="GLI228" s="4"/>
      <c r="GLJ228" s="4"/>
      <c r="GLK228" s="4"/>
      <c r="GLL228" s="4"/>
      <c r="GLM228" s="4"/>
      <c r="GLN228" s="4"/>
      <c r="GLO228" s="4"/>
      <c r="GLP228" s="4"/>
      <c r="GLQ228" s="4"/>
      <c r="GLR228" s="4"/>
      <c r="GLS228" s="4"/>
      <c r="GLT228" s="4"/>
      <c r="GLU228" s="4"/>
      <c r="GLV228" s="4"/>
      <c r="GLW228" s="4"/>
      <c r="GLX228" s="4"/>
      <c r="GLY228" s="4"/>
      <c r="GLZ228" s="4"/>
      <c r="GMA228" s="4"/>
      <c r="GMB228" s="4"/>
      <c r="GMC228" s="4"/>
      <c r="GMD228" s="4"/>
      <c r="GME228" s="4"/>
      <c r="GMF228" s="4"/>
      <c r="GMG228" s="4"/>
      <c r="GMH228" s="4"/>
      <c r="GMI228" s="4"/>
      <c r="GMJ228" s="4"/>
      <c r="GMK228" s="4"/>
      <c r="GML228" s="4"/>
      <c r="GMM228" s="4"/>
      <c r="GMN228" s="4"/>
      <c r="GMO228" s="4"/>
      <c r="GMP228" s="4"/>
      <c r="GMQ228" s="4"/>
      <c r="GMR228" s="4"/>
      <c r="GMS228" s="4"/>
      <c r="GMT228" s="4"/>
      <c r="GMU228" s="4"/>
      <c r="GMV228" s="4"/>
      <c r="GMW228" s="4"/>
      <c r="GMX228" s="4"/>
      <c r="GMY228" s="4"/>
      <c r="GMZ228" s="4"/>
      <c r="GNA228" s="4"/>
      <c r="GNB228" s="4"/>
      <c r="GNC228" s="4"/>
      <c r="GND228" s="4"/>
      <c r="GNE228" s="4"/>
      <c r="GNF228" s="4"/>
      <c r="GNG228" s="4"/>
      <c r="GNH228" s="4"/>
      <c r="GNI228" s="4"/>
      <c r="GNJ228" s="4"/>
      <c r="GNK228" s="4"/>
      <c r="GNL228" s="4"/>
      <c r="GNM228" s="4"/>
      <c r="GNN228" s="4"/>
      <c r="GNO228" s="4"/>
      <c r="GNP228" s="4"/>
      <c r="GNQ228" s="4"/>
      <c r="GNR228" s="4"/>
      <c r="GNS228" s="4"/>
      <c r="GNT228" s="4"/>
      <c r="GNU228" s="4"/>
      <c r="GNV228" s="4"/>
      <c r="GNW228" s="4"/>
      <c r="GNX228" s="4"/>
      <c r="GNY228" s="4"/>
      <c r="GNZ228" s="4"/>
      <c r="GOA228" s="4"/>
      <c r="GOB228" s="4"/>
      <c r="GOC228" s="4"/>
      <c r="GOD228" s="4"/>
      <c r="GOE228" s="4"/>
      <c r="GOF228" s="4"/>
      <c r="GOG228" s="4"/>
      <c r="GOH228" s="4"/>
      <c r="GOI228" s="4"/>
      <c r="GOJ228" s="4"/>
      <c r="GOK228" s="4"/>
      <c r="GOL228" s="4"/>
      <c r="GOM228" s="4"/>
      <c r="GON228" s="4"/>
      <c r="GOO228" s="4"/>
      <c r="GOP228" s="4"/>
      <c r="GOQ228" s="4"/>
      <c r="GOR228" s="4"/>
      <c r="GOS228" s="4"/>
      <c r="GOT228" s="4"/>
      <c r="GOU228" s="4"/>
      <c r="GOV228" s="4"/>
      <c r="GOW228" s="4"/>
      <c r="GOX228" s="4"/>
      <c r="GOY228" s="4"/>
      <c r="GOZ228" s="4"/>
      <c r="GPA228" s="4"/>
      <c r="GPB228" s="4"/>
      <c r="GPC228" s="4"/>
      <c r="GPD228" s="4"/>
      <c r="GPE228" s="4"/>
      <c r="GPF228" s="4"/>
      <c r="GPG228" s="4"/>
      <c r="GPH228" s="4"/>
      <c r="GPI228" s="4"/>
      <c r="GPJ228" s="4"/>
      <c r="GPK228" s="4"/>
      <c r="GPL228" s="4"/>
      <c r="GPM228" s="4"/>
      <c r="GPN228" s="4"/>
      <c r="GPO228" s="4"/>
      <c r="GPP228" s="4"/>
      <c r="GPQ228" s="4"/>
      <c r="GPR228" s="4"/>
      <c r="GPS228" s="4"/>
      <c r="GPT228" s="4"/>
      <c r="GPU228" s="4"/>
      <c r="GPV228" s="4"/>
      <c r="GPW228" s="4"/>
      <c r="GPX228" s="4"/>
      <c r="GPY228" s="4"/>
      <c r="GPZ228" s="4"/>
      <c r="GQA228" s="4"/>
      <c r="GQB228" s="4"/>
      <c r="GQC228" s="4"/>
      <c r="GQD228" s="4"/>
      <c r="GQE228" s="4"/>
      <c r="GQF228" s="4"/>
      <c r="GQG228" s="4"/>
      <c r="GQH228" s="4"/>
      <c r="GQI228" s="4"/>
      <c r="GQJ228" s="4"/>
      <c r="GQK228" s="4"/>
      <c r="GQL228" s="4"/>
      <c r="GQM228" s="4"/>
      <c r="GQN228" s="4"/>
      <c r="GQO228" s="4"/>
      <c r="GQP228" s="4"/>
      <c r="GQQ228" s="4"/>
      <c r="GQR228" s="4"/>
      <c r="GQS228" s="4"/>
      <c r="GQT228" s="4"/>
      <c r="GQU228" s="4"/>
      <c r="GQV228" s="4"/>
      <c r="GQW228" s="4"/>
      <c r="GQX228" s="4"/>
      <c r="GQY228" s="4"/>
      <c r="GQZ228" s="4"/>
      <c r="GRA228" s="4"/>
      <c r="GRB228" s="4"/>
      <c r="GRC228" s="4"/>
      <c r="GRD228" s="4"/>
      <c r="GRE228" s="4"/>
      <c r="GRF228" s="4"/>
      <c r="GRG228" s="4"/>
      <c r="GRH228" s="4"/>
      <c r="GRI228" s="4"/>
      <c r="GRJ228" s="4"/>
      <c r="GRK228" s="4"/>
      <c r="GRL228" s="4"/>
      <c r="GRM228" s="4"/>
      <c r="GRN228" s="4"/>
      <c r="GRO228" s="4"/>
      <c r="GRP228" s="4"/>
      <c r="GRQ228" s="4"/>
      <c r="GRR228" s="4"/>
      <c r="GRS228" s="4"/>
      <c r="GRT228" s="4"/>
      <c r="GRU228" s="4"/>
      <c r="GRV228" s="4"/>
      <c r="GRW228" s="4"/>
      <c r="GRX228" s="4"/>
      <c r="GRY228" s="4"/>
      <c r="GRZ228" s="4"/>
      <c r="GSA228" s="4"/>
      <c r="GSB228" s="4"/>
      <c r="GSC228" s="4"/>
      <c r="GSD228" s="4"/>
      <c r="GSE228" s="4"/>
      <c r="GSF228" s="4"/>
      <c r="GSG228" s="4"/>
      <c r="GSH228" s="4"/>
      <c r="GSI228" s="4"/>
      <c r="GSJ228" s="4"/>
      <c r="GSK228" s="4"/>
      <c r="GSL228" s="4"/>
      <c r="GSM228" s="4"/>
      <c r="GSN228" s="4"/>
      <c r="GSO228" s="4"/>
      <c r="GSP228" s="4"/>
      <c r="GSQ228" s="4"/>
      <c r="GSR228" s="4"/>
      <c r="GSS228" s="4"/>
      <c r="GST228" s="4"/>
      <c r="GSU228" s="4"/>
      <c r="GSV228" s="4"/>
      <c r="GSW228" s="4"/>
      <c r="GSX228" s="4"/>
      <c r="GSY228" s="4"/>
      <c r="GSZ228" s="4"/>
      <c r="GTA228" s="4"/>
      <c r="GTB228" s="4"/>
      <c r="GTC228" s="4"/>
      <c r="GTD228" s="4"/>
      <c r="GTE228" s="4"/>
      <c r="GTF228" s="4"/>
      <c r="GTG228" s="4"/>
      <c r="GTH228" s="4"/>
      <c r="GTI228" s="4"/>
      <c r="GTJ228" s="4"/>
      <c r="GTK228" s="4"/>
      <c r="GTL228" s="4"/>
      <c r="GTM228" s="4"/>
      <c r="GTN228" s="4"/>
      <c r="GTO228" s="4"/>
      <c r="GTP228" s="4"/>
      <c r="GTQ228" s="4"/>
      <c r="GTR228" s="4"/>
      <c r="GTS228" s="4"/>
      <c r="GTT228" s="4"/>
      <c r="GTU228" s="4"/>
      <c r="GTV228" s="4"/>
      <c r="GTW228" s="4"/>
      <c r="GTX228" s="4"/>
      <c r="GTY228" s="4"/>
      <c r="GTZ228" s="4"/>
      <c r="GUA228" s="4"/>
      <c r="GUB228" s="4"/>
      <c r="GUC228" s="4"/>
      <c r="GUD228" s="4"/>
      <c r="GUE228" s="4"/>
      <c r="GUF228" s="4"/>
      <c r="GUG228" s="4"/>
      <c r="GUH228" s="4"/>
      <c r="GUI228" s="4"/>
      <c r="GUJ228" s="4"/>
      <c r="GUK228" s="4"/>
      <c r="GUL228" s="4"/>
      <c r="GUM228" s="4"/>
      <c r="GUN228" s="4"/>
      <c r="GUO228" s="4"/>
      <c r="GUP228" s="4"/>
      <c r="GUQ228" s="4"/>
      <c r="GUR228" s="4"/>
      <c r="GUS228" s="4"/>
      <c r="GUT228" s="4"/>
      <c r="GUU228" s="4"/>
      <c r="GUV228" s="4"/>
      <c r="GUW228" s="4"/>
      <c r="GUX228" s="4"/>
      <c r="GUY228" s="4"/>
      <c r="GUZ228" s="4"/>
      <c r="GVA228" s="4"/>
      <c r="GVB228" s="4"/>
      <c r="GVC228" s="4"/>
      <c r="GVD228" s="4"/>
      <c r="GVE228" s="4"/>
      <c r="GVF228" s="4"/>
      <c r="GVG228" s="4"/>
      <c r="GVH228" s="4"/>
      <c r="GVI228" s="4"/>
      <c r="GVJ228" s="4"/>
      <c r="GVK228" s="4"/>
      <c r="GVL228" s="4"/>
      <c r="GVM228" s="4"/>
      <c r="GVN228" s="4"/>
      <c r="GVO228" s="4"/>
      <c r="GVP228" s="4"/>
      <c r="GVQ228" s="4"/>
      <c r="GVR228" s="4"/>
      <c r="GVS228" s="4"/>
      <c r="GVT228" s="4"/>
      <c r="GVU228" s="4"/>
      <c r="GVV228" s="4"/>
      <c r="GVW228" s="4"/>
      <c r="GVX228" s="4"/>
      <c r="GVY228" s="4"/>
      <c r="GVZ228" s="4"/>
      <c r="GWA228" s="4"/>
      <c r="GWB228" s="4"/>
      <c r="GWC228" s="4"/>
      <c r="GWD228" s="4"/>
      <c r="GWE228" s="4"/>
      <c r="GWF228" s="4"/>
      <c r="GWG228" s="4"/>
      <c r="GWH228" s="4"/>
      <c r="GWI228" s="4"/>
      <c r="GWJ228" s="4"/>
      <c r="GWK228" s="4"/>
      <c r="GWL228" s="4"/>
      <c r="GWM228" s="4"/>
      <c r="GWN228" s="4"/>
      <c r="GWO228" s="4"/>
      <c r="GWP228" s="4"/>
      <c r="GWQ228" s="4"/>
      <c r="GWR228" s="4"/>
      <c r="GWS228" s="4"/>
      <c r="GWT228" s="4"/>
      <c r="GWU228" s="4"/>
      <c r="GWV228" s="4"/>
      <c r="GWW228" s="4"/>
      <c r="GWX228" s="4"/>
      <c r="GWY228" s="4"/>
      <c r="GWZ228" s="4"/>
      <c r="GXA228" s="4"/>
      <c r="GXB228" s="4"/>
      <c r="GXC228" s="4"/>
      <c r="GXD228" s="4"/>
      <c r="GXE228" s="4"/>
      <c r="GXF228" s="4"/>
      <c r="GXG228" s="4"/>
      <c r="GXH228" s="4"/>
      <c r="GXI228" s="4"/>
      <c r="GXJ228" s="4"/>
      <c r="GXK228" s="4"/>
      <c r="GXL228" s="4"/>
      <c r="GXM228" s="4"/>
      <c r="GXN228" s="4"/>
      <c r="GXO228" s="4"/>
      <c r="GXP228" s="4"/>
      <c r="GXQ228" s="4"/>
      <c r="GXR228" s="4"/>
      <c r="GXS228" s="4"/>
      <c r="GXT228" s="4"/>
      <c r="GXU228" s="4"/>
      <c r="GXV228" s="4"/>
      <c r="GXW228" s="4"/>
      <c r="GXX228" s="4"/>
      <c r="GXY228" s="4"/>
      <c r="GXZ228" s="4"/>
      <c r="GYA228" s="4"/>
      <c r="GYB228" s="4"/>
      <c r="GYC228" s="4"/>
      <c r="GYD228" s="4"/>
      <c r="GYE228" s="4"/>
      <c r="GYF228" s="4"/>
      <c r="GYG228" s="4"/>
      <c r="GYH228" s="4"/>
      <c r="GYI228" s="4"/>
      <c r="GYJ228" s="4"/>
      <c r="GYK228" s="4"/>
      <c r="GYL228" s="4"/>
      <c r="GYM228" s="4"/>
      <c r="GYN228" s="4"/>
      <c r="GYO228" s="4"/>
      <c r="GYP228" s="4"/>
      <c r="GYQ228" s="4"/>
      <c r="GYR228" s="4"/>
      <c r="GYS228" s="4"/>
      <c r="GYT228" s="4"/>
      <c r="GYU228" s="4"/>
      <c r="GYV228" s="4"/>
      <c r="GYW228" s="4"/>
      <c r="GYX228" s="4"/>
      <c r="GYY228" s="4"/>
      <c r="GYZ228" s="4"/>
      <c r="GZA228" s="4"/>
      <c r="GZB228" s="4"/>
      <c r="GZC228" s="4"/>
      <c r="GZD228" s="4"/>
      <c r="GZE228" s="4"/>
      <c r="GZF228" s="4"/>
      <c r="GZG228" s="4"/>
      <c r="GZH228" s="4"/>
      <c r="GZI228" s="4"/>
      <c r="GZJ228" s="4"/>
      <c r="GZK228" s="4"/>
      <c r="GZL228" s="4"/>
      <c r="GZM228" s="4"/>
      <c r="GZN228" s="4"/>
      <c r="GZO228" s="4"/>
      <c r="GZP228" s="4"/>
      <c r="GZQ228" s="4"/>
      <c r="GZR228" s="4"/>
      <c r="GZS228" s="4"/>
      <c r="GZT228" s="4"/>
      <c r="GZU228" s="4"/>
      <c r="GZV228" s="4"/>
      <c r="GZW228" s="4"/>
      <c r="GZX228" s="4"/>
      <c r="GZY228" s="4"/>
      <c r="GZZ228" s="4"/>
      <c r="HAA228" s="4"/>
      <c r="HAB228" s="4"/>
      <c r="HAC228" s="4"/>
      <c r="HAD228" s="4"/>
      <c r="HAE228" s="4"/>
      <c r="HAF228" s="4"/>
      <c r="HAG228" s="4"/>
      <c r="HAH228" s="4"/>
      <c r="HAI228" s="4"/>
      <c r="HAJ228" s="4"/>
      <c r="HAK228" s="4"/>
      <c r="HAL228" s="4"/>
      <c r="HAM228" s="4"/>
      <c r="HAN228" s="4"/>
      <c r="HAO228" s="4"/>
      <c r="HAP228" s="4"/>
      <c r="HAQ228" s="4"/>
      <c r="HAR228" s="4"/>
      <c r="HAS228" s="4"/>
      <c r="HAT228" s="4"/>
      <c r="HAU228" s="4"/>
      <c r="HAV228" s="4"/>
      <c r="HAW228" s="4"/>
      <c r="HAX228" s="4"/>
      <c r="HAY228" s="4"/>
      <c r="HAZ228" s="4"/>
      <c r="HBA228" s="4"/>
      <c r="HBB228" s="4"/>
      <c r="HBC228" s="4"/>
      <c r="HBD228" s="4"/>
      <c r="HBE228" s="4"/>
      <c r="HBF228" s="4"/>
      <c r="HBG228" s="4"/>
      <c r="HBH228" s="4"/>
      <c r="HBI228" s="4"/>
      <c r="HBJ228" s="4"/>
      <c r="HBK228" s="4"/>
      <c r="HBL228" s="4"/>
      <c r="HBM228" s="4"/>
      <c r="HBN228" s="4"/>
      <c r="HBO228" s="4"/>
      <c r="HBP228" s="4"/>
      <c r="HBQ228" s="4"/>
      <c r="HBR228" s="4"/>
      <c r="HBS228" s="4"/>
      <c r="HBT228" s="4"/>
      <c r="HBU228" s="4"/>
      <c r="HBV228" s="4"/>
      <c r="HBW228" s="4"/>
      <c r="HBX228" s="4"/>
      <c r="HBY228" s="4"/>
      <c r="HBZ228" s="4"/>
      <c r="HCA228" s="4"/>
      <c r="HCB228" s="4"/>
      <c r="HCC228" s="4"/>
      <c r="HCD228" s="4"/>
      <c r="HCE228" s="4"/>
      <c r="HCF228" s="4"/>
      <c r="HCG228" s="4"/>
      <c r="HCH228" s="4"/>
      <c r="HCI228" s="4"/>
      <c r="HCJ228" s="4"/>
      <c r="HCK228" s="4"/>
      <c r="HCL228" s="4"/>
      <c r="HCM228" s="4"/>
      <c r="HCN228" s="4"/>
      <c r="HCO228" s="4"/>
      <c r="HCP228" s="4"/>
      <c r="HCQ228" s="4"/>
      <c r="HCR228" s="4"/>
      <c r="HCS228" s="4"/>
      <c r="HCT228" s="4"/>
      <c r="HCU228" s="4"/>
      <c r="HCV228" s="4"/>
      <c r="HCW228" s="4"/>
      <c r="HCX228" s="4"/>
      <c r="HCY228" s="4"/>
      <c r="HCZ228" s="4"/>
      <c r="HDA228" s="4"/>
      <c r="HDB228" s="4"/>
      <c r="HDC228" s="4"/>
      <c r="HDD228" s="4"/>
      <c r="HDE228" s="4"/>
      <c r="HDF228" s="4"/>
      <c r="HDG228" s="4"/>
      <c r="HDH228" s="4"/>
      <c r="HDI228" s="4"/>
      <c r="HDJ228" s="4"/>
      <c r="HDK228" s="4"/>
      <c r="HDL228" s="4"/>
      <c r="HDM228" s="4"/>
      <c r="HDN228" s="4"/>
      <c r="HDO228" s="4"/>
      <c r="HDP228" s="4"/>
      <c r="HDQ228" s="4"/>
      <c r="HDR228" s="4"/>
      <c r="HDS228" s="4"/>
      <c r="HDT228" s="4"/>
      <c r="HDU228" s="4"/>
      <c r="HDV228" s="4"/>
      <c r="HDW228" s="4"/>
      <c r="HDX228" s="4"/>
      <c r="HDY228" s="4"/>
      <c r="HDZ228" s="4"/>
      <c r="HEA228" s="4"/>
      <c r="HEB228" s="4"/>
      <c r="HEC228" s="4"/>
      <c r="HED228" s="4"/>
      <c r="HEE228" s="4"/>
      <c r="HEF228" s="4"/>
      <c r="HEG228" s="4"/>
      <c r="HEH228" s="4"/>
      <c r="HEI228" s="4"/>
      <c r="HEJ228" s="4"/>
      <c r="HEK228" s="4"/>
      <c r="HEL228" s="4"/>
      <c r="HEM228" s="4"/>
      <c r="HEN228" s="4"/>
      <c r="HEO228" s="4"/>
      <c r="HEP228" s="4"/>
      <c r="HEQ228" s="4"/>
      <c r="HER228" s="4"/>
      <c r="HES228" s="4"/>
      <c r="HET228" s="4"/>
      <c r="HEU228" s="4"/>
      <c r="HEV228" s="4"/>
      <c r="HEW228" s="4"/>
      <c r="HEX228" s="4"/>
      <c r="HEY228" s="4"/>
      <c r="HEZ228" s="4"/>
      <c r="HFA228" s="4"/>
      <c r="HFB228" s="4"/>
      <c r="HFC228" s="4"/>
      <c r="HFD228" s="4"/>
      <c r="HFE228" s="4"/>
      <c r="HFF228" s="4"/>
      <c r="HFG228" s="4"/>
      <c r="HFH228" s="4"/>
      <c r="HFI228" s="4"/>
      <c r="HFJ228" s="4"/>
      <c r="HFK228" s="4"/>
      <c r="HFL228" s="4"/>
      <c r="HFM228" s="4"/>
      <c r="HFN228" s="4"/>
      <c r="HFO228" s="4"/>
      <c r="HFP228" s="4"/>
      <c r="HFQ228" s="4"/>
      <c r="HFR228" s="4"/>
      <c r="HFS228" s="4"/>
      <c r="HFT228" s="4"/>
      <c r="HFU228" s="4"/>
      <c r="HFV228" s="4"/>
      <c r="HFW228" s="4"/>
      <c r="HFX228" s="4"/>
      <c r="HFY228" s="4"/>
      <c r="HFZ228" s="4"/>
      <c r="HGA228" s="4"/>
      <c r="HGB228" s="4"/>
      <c r="HGC228" s="4"/>
      <c r="HGD228" s="4"/>
      <c r="HGE228" s="4"/>
      <c r="HGF228" s="4"/>
      <c r="HGG228" s="4"/>
      <c r="HGH228" s="4"/>
      <c r="HGI228" s="4"/>
      <c r="HGJ228" s="4"/>
      <c r="HGK228" s="4"/>
      <c r="HGL228" s="4"/>
      <c r="HGM228" s="4"/>
      <c r="HGN228" s="4"/>
      <c r="HGO228" s="4"/>
      <c r="HGP228" s="4"/>
      <c r="HGQ228" s="4"/>
      <c r="HGR228" s="4"/>
      <c r="HGS228" s="4"/>
      <c r="HGT228" s="4"/>
      <c r="HGU228" s="4"/>
      <c r="HGV228" s="4"/>
      <c r="HGW228" s="4"/>
      <c r="HGX228" s="4"/>
      <c r="HGY228" s="4"/>
      <c r="HGZ228" s="4"/>
      <c r="HHA228" s="4"/>
      <c r="HHB228" s="4"/>
      <c r="HHC228" s="4"/>
      <c r="HHD228" s="4"/>
      <c r="HHE228" s="4"/>
      <c r="HHF228" s="4"/>
      <c r="HHG228" s="4"/>
      <c r="HHH228" s="4"/>
      <c r="HHI228" s="4"/>
      <c r="HHJ228" s="4"/>
      <c r="HHK228" s="4"/>
      <c r="HHL228" s="4"/>
      <c r="HHM228" s="4"/>
      <c r="HHN228" s="4"/>
      <c r="HHO228" s="4"/>
      <c r="HHP228" s="4"/>
      <c r="HHQ228" s="4"/>
      <c r="HHR228" s="4"/>
      <c r="HHS228" s="4"/>
      <c r="HHT228" s="4"/>
      <c r="HHU228" s="4"/>
      <c r="HHV228" s="4"/>
      <c r="HHW228" s="4"/>
      <c r="HHX228" s="4"/>
      <c r="HHY228" s="4"/>
      <c r="HHZ228" s="4"/>
      <c r="HIA228" s="4"/>
      <c r="HIB228" s="4"/>
      <c r="HIC228" s="4"/>
      <c r="HID228" s="4"/>
      <c r="HIE228" s="4"/>
      <c r="HIF228" s="4"/>
      <c r="HIG228" s="4"/>
      <c r="HIH228" s="4"/>
      <c r="HII228" s="4"/>
      <c r="HIJ228" s="4"/>
      <c r="HIK228" s="4"/>
      <c r="HIL228" s="4"/>
      <c r="HIM228" s="4"/>
      <c r="HIN228" s="4"/>
      <c r="HIO228" s="4"/>
      <c r="HIP228" s="4"/>
      <c r="HIQ228" s="4"/>
      <c r="HIR228" s="4"/>
      <c r="HIS228" s="4"/>
      <c r="HIT228" s="4"/>
      <c r="HIU228" s="4"/>
      <c r="HIV228" s="4"/>
      <c r="HIW228" s="4"/>
      <c r="HIX228" s="4"/>
      <c r="HIY228" s="4"/>
      <c r="HIZ228" s="4"/>
      <c r="HJA228" s="4"/>
      <c r="HJB228" s="4"/>
      <c r="HJC228" s="4"/>
      <c r="HJD228" s="4"/>
      <c r="HJE228" s="4"/>
      <c r="HJF228" s="4"/>
      <c r="HJG228" s="4"/>
      <c r="HJH228" s="4"/>
      <c r="HJI228" s="4"/>
      <c r="HJJ228" s="4"/>
      <c r="HJK228" s="4"/>
      <c r="HJL228" s="4"/>
      <c r="HJM228" s="4"/>
      <c r="HJN228" s="4"/>
      <c r="HJO228" s="4"/>
      <c r="HJP228" s="4"/>
      <c r="HJQ228" s="4"/>
      <c r="HJR228" s="4"/>
      <c r="HJS228" s="4"/>
      <c r="HJT228" s="4"/>
      <c r="HJU228" s="4"/>
      <c r="HJV228" s="4"/>
      <c r="HJW228" s="4"/>
      <c r="HJX228" s="4"/>
      <c r="HJY228" s="4"/>
      <c r="HJZ228" s="4"/>
      <c r="HKA228" s="4"/>
      <c r="HKB228" s="4"/>
      <c r="HKC228" s="4"/>
      <c r="HKD228" s="4"/>
      <c r="HKE228" s="4"/>
      <c r="HKF228" s="4"/>
      <c r="HKG228" s="4"/>
      <c r="HKH228" s="4"/>
      <c r="HKI228" s="4"/>
      <c r="HKJ228" s="4"/>
      <c r="HKK228" s="4"/>
      <c r="HKL228" s="4"/>
      <c r="HKM228" s="4"/>
      <c r="HKN228" s="4"/>
      <c r="HKO228" s="4"/>
      <c r="HKP228" s="4"/>
      <c r="HKQ228" s="4"/>
      <c r="HKR228" s="4"/>
      <c r="HKS228" s="4"/>
      <c r="HKT228" s="4"/>
      <c r="HKU228" s="4"/>
      <c r="HKV228" s="4"/>
      <c r="HKW228" s="4"/>
      <c r="HKX228" s="4"/>
      <c r="HKY228" s="4"/>
      <c r="HKZ228" s="4"/>
      <c r="HLA228" s="4"/>
      <c r="HLB228" s="4"/>
      <c r="HLC228" s="4"/>
      <c r="HLD228" s="4"/>
      <c r="HLE228" s="4"/>
      <c r="HLF228" s="4"/>
      <c r="HLG228" s="4"/>
      <c r="HLH228" s="4"/>
      <c r="HLI228" s="4"/>
      <c r="HLJ228" s="4"/>
      <c r="HLK228" s="4"/>
      <c r="HLL228" s="4"/>
      <c r="HLM228" s="4"/>
      <c r="HLN228" s="4"/>
      <c r="HLO228" s="4"/>
      <c r="HLP228" s="4"/>
      <c r="HLQ228" s="4"/>
      <c r="HLR228" s="4"/>
      <c r="HLS228" s="4"/>
      <c r="HLT228" s="4"/>
      <c r="HLU228" s="4"/>
      <c r="HLV228" s="4"/>
      <c r="HLW228" s="4"/>
      <c r="HLX228" s="4"/>
      <c r="HLY228" s="4"/>
      <c r="HLZ228" s="4"/>
      <c r="HMA228" s="4"/>
      <c r="HMB228" s="4"/>
      <c r="HMC228" s="4"/>
      <c r="HMD228" s="4"/>
      <c r="HME228" s="4"/>
      <c r="HMF228" s="4"/>
      <c r="HMG228" s="4"/>
      <c r="HMH228" s="4"/>
      <c r="HMI228" s="4"/>
      <c r="HMJ228" s="4"/>
      <c r="HMK228" s="4"/>
      <c r="HML228" s="4"/>
      <c r="HMM228" s="4"/>
      <c r="HMN228" s="4"/>
      <c r="HMO228" s="4"/>
      <c r="HMP228" s="4"/>
      <c r="HMQ228" s="4"/>
      <c r="HMR228" s="4"/>
      <c r="HMS228" s="4"/>
      <c r="HMT228" s="4"/>
      <c r="HMU228" s="4"/>
      <c r="HMV228" s="4"/>
      <c r="HMW228" s="4"/>
      <c r="HMX228" s="4"/>
      <c r="HMY228" s="4"/>
      <c r="HMZ228" s="4"/>
      <c r="HNA228" s="4"/>
      <c r="HNB228" s="4"/>
      <c r="HNC228" s="4"/>
      <c r="HND228" s="4"/>
      <c r="HNE228" s="4"/>
      <c r="HNF228" s="4"/>
      <c r="HNG228" s="4"/>
      <c r="HNH228" s="4"/>
      <c r="HNI228" s="4"/>
      <c r="HNJ228" s="4"/>
      <c r="HNK228" s="4"/>
      <c r="HNL228" s="4"/>
      <c r="HNM228" s="4"/>
      <c r="HNN228" s="4"/>
      <c r="HNO228" s="4"/>
      <c r="HNP228" s="4"/>
      <c r="HNQ228" s="4"/>
      <c r="HNR228" s="4"/>
      <c r="HNS228" s="4"/>
      <c r="HNT228" s="4"/>
      <c r="HNU228" s="4"/>
      <c r="HNV228" s="4"/>
      <c r="HNW228" s="4"/>
      <c r="HNX228" s="4"/>
      <c r="HNY228" s="4"/>
      <c r="HNZ228" s="4"/>
      <c r="HOA228" s="4"/>
      <c r="HOB228" s="4"/>
      <c r="HOC228" s="4"/>
      <c r="HOD228" s="4"/>
      <c r="HOE228" s="4"/>
      <c r="HOF228" s="4"/>
      <c r="HOG228" s="4"/>
      <c r="HOH228" s="4"/>
      <c r="HOI228" s="4"/>
      <c r="HOJ228" s="4"/>
      <c r="HOK228" s="4"/>
      <c r="HOL228" s="4"/>
      <c r="HOM228" s="4"/>
      <c r="HON228" s="4"/>
      <c r="HOO228" s="4"/>
      <c r="HOP228" s="4"/>
      <c r="HOQ228" s="4"/>
      <c r="HOR228" s="4"/>
      <c r="HOS228" s="4"/>
      <c r="HOT228" s="4"/>
      <c r="HOU228" s="4"/>
      <c r="HOV228" s="4"/>
      <c r="HOW228" s="4"/>
      <c r="HOX228" s="4"/>
      <c r="HOY228" s="4"/>
      <c r="HOZ228" s="4"/>
      <c r="HPA228" s="4"/>
      <c r="HPB228" s="4"/>
      <c r="HPC228" s="4"/>
      <c r="HPD228" s="4"/>
      <c r="HPE228" s="4"/>
      <c r="HPF228" s="4"/>
      <c r="HPG228" s="4"/>
      <c r="HPH228" s="4"/>
      <c r="HPI228" s="4"/>
      <c r="HPJ228" s="4"/>
      <c r="HPK228" s="4"/>
      <c r="HPL228" s="4"/>
      <c r="HPM228" s="4"/>
      <c r="HPN228" s="4"/>
      <c r="HPO228" s="4"/>
      <c r="HPP228" s="4"/>
      <c r="HPQ228" s="4"/>
      <c r="HPR228" s="4"/>
      <c r="HPS228" s="4"/>
      <c r="HPT228" s="4"/>
      <c r="HPU228" s="4"/>
      <c r="HPV228" s="4"/>
      <c r="HPW228" s="4"/>
      <c r="HPX228" s="4"/>
      <c r="HPY228" s="4"/>
      <c r="HPZ228" s="4"/>
      <c r="HQA228" s="4"/>
      <c r="HQB228" s="4"/>
      <c r="HQC228" s="4"/>
      <c r="HQD228" s="4"/>
      <c r="HQE228" s="4"/>
      <c r="HQF228" s="4"/>
      <c r="HQG228" s="4"/>
      <c r="HQH228" s="4"/>
      <c r="HQI228" s="4"/>
      <c r="HQJ228" s="4"/>
      <c r="HQK228" s="4"/>
      <c r="HQL228" s="4"/>
      <c r="HQM228" s="4"/>
      <c r="HQN228" s="4"/>
      <c r="HQO228" s="4"/>
      <c r="HQP228" s="4"/>
      <c r="HQQ228" s="4"/>
      <c r="HQR228" s="4"/>
      <c r="HQS228" s="4"/>
      <c r="HQT228" s="4"/>
      <c r="HQU228" s="4"/>
      <c r="HQV228" s="4"/>
      <c r="HQW228" s="4"/>
      <c r="HQX228" s="4"/>
      <c r="HQY228" s="4"/>
      <c r="HQZ228" s="4"/>
      <c r="HRA228" s="4"/>
      <c r="HRB228" s="4"/>
      <c r="HRC228" s="4"/>
      <c r="HRD228" s="4"/>
      <c r="HRE228" s="4"/>
      <c r="HRF228" s="4"/>
      <c r="HRG228" s="4"/>
      <c r="HRH228" s="4"/>
      <c r="HRI228" s="4"/>
      <c r="HRJ228" s="4"/>
      <c r="HRK228" s="4"/>
      <c r="HRL228" s="4"/>
      <c r="HRM228" s="4"/>
      <c r="HRN228" s="4"/>
      <c r="HRO228" s="4"/>
      <c r="HRP228" s="4"/>
      <c r="HRQ228" s="4"/>
      <c r="HRR228" s="4"/>
      <c r="HRS228" s="4"/>
      <c r="HRT228" s="4"/>
      <c r="HRU228" s="4"/>
      <c r="HRV228" s="4"/>
      <c r="HRW228" s="4"/>
      <c r="HRX228" s="4"/>
      <c r="HRY228" s="4"/>
      <c r="HRZ228" s="4"/>
      <c r="HSA228" s="4"/>
      <c r="HSB228" s="4"/>
      <c r="HSC228" s="4"/>
      <c r="HSD228" s="4"/>
      <c r="HSE228" s="4"/>
      <c r="HSF228" s="4"/>
      <c r="HSG228" s="4"/>
      <c r="HSH228" s="4"/>
      <c r="HSI228" s="4"/>
      <c r="HSJ228" s="4"/>
      <c r="HSK228" s="4"/>
      <c r="HSL228" s="4"/>
      <c r="HSM228" s="4"/>
      <c r="HSN228" s="4"/>
      <c r="HSO228" s="4"/>
      <c r="HSP228" s="4"/>
      <c r="HSQ228" s="4"/>
      <c r="HSR228" s="4"/>
      <c r="HSS228" s="4"/>
      <c r="HST228" s="4"/>
      <c r="HSU228" s="4"/>
      <c r="HSV228" s="4"/>
      <c r="HSW228" s="4"/>
      <c r="HSX228" s="4"/>
      <c r="HSY228" s="4"/>
      <c r="HSZ228" s="4"/>
      <c r="HTA228" s="4"/>
      <c r="HTB228" s="4"/>
      <c r="HTC228" s="4"/>
      <c r="HTD228" s="4"/>
      <c r="HTE228" s="4"/>
      <c r="HTF228" s="4"/>
      <c r="HTG228" s="4"/>
      <c r="HTH228" s="4"/>
      <c r="HTI228" s="4"/>
      <c r="HTJ228" s="4"/>
      <c r="HTK228" s="4"/>
      <c r="HTL228" s="4"/>
      <c r="HTM228" s="4"/>
      <c r="HTN228" s="4"/>
      <c r="HTO228" s="4"/>
      <c r="HTP228" s="4"/>
      <c r="HTQ228" s="4"/>
      <c r="HTR228" s="4"/>
      <c r="HTS228" s="4"/>
      <c r="HTT228" s="4"/>
      <c r="HTU228" s="4"/>
      <c r="HTV228" s="4"/>
      <c r="HTW228" s="4"/>
      <c r="HTX228" s="4"/>
      <c r="HTY228" s="4"/>
      <c r="HTZ228" s="4"/>
      <c r="HUA228" s="4"/>
      <c r="HUB228" s="4"/>
      <c r="HUC228" s="4"/>
      <c r="HUD228" s="4"/>
      <c r="HUE228" s="4"/>
      <c r="HUF228" s="4"/>
      <c r="HUG228" s="4"/>
      <c r="HUH228" s="4"/>
      <c r="HUI228" s="4"/>
      <c r="HUJ228" s="4"/>
      <c r="HUK228" s="4"/>
      <c r="HUL228" s="4"/>
      <c r="HUM228" s="4"/>
      <c r="HUN228" s="4"/>
      <c r="HUO228" s="4"/>
      <c r="HUP228" s="4"/>
      <c r="HUQ228" s="4"/>
      <c r="HUR228" s="4"/>
      <c r="HUS228" s="4"/>
      <c r="HUT228" s="4"/>
      <c r="HUU228" s="4"/>
      <c r="HUV228" s="4"/>
      <c r="HUW228" s="4"/>
      <c r="HUX228" s="4"/>
      <c r="HUY228" s="4"/>
      <c r="HUZ228" s="4"/>
      <c r="HVA228" s="4"/>
      <c r="HVB228" s="4"/>
      <c r="HVC228" s="4"/>
      <c r="HVD228" s="4"/>
      <c r="HVE228" s="4"/>
      <c r="HVF228" s="4"/>
      <c r="HVG228" s="4"/>
      <c r="HVH228" s="4"/>
      <c r="HVI228" s="4"/>
      <c r="HVJ228" s="4"/>
      <c r="HVK228" s="4"/>
      <c r="HVL228" s="4"/>
      <c r="HVM228" s="4"/>
      <c r="HVN228" s="4"/>
      <c r="HVO228" s="4"/>
      <c r="HVP228" s="4"/>
      <c r="HVQ228" s="4"/>
      <c r="HVR228" s="4"/>
      <c r="HVS228" s="4"/>
      <c r="HVT228" s="4"/>
      <c r="HVU228" s="4"/>
      <c r="HVV228" s="4"/>
      <c r="HVW228" s="4"/>
      <c r="HVX228" s="4"/>
      <c r="HVY228" s="4"/>
      <c r="HVZ228" s="4"/>
      <c r="HWA228" s="4"/>
      <c r="HWB228" s="4"/>
      <c r="HWC228" s="4"/>
      <c r="HWD228" s="4"/>
      <c r="HWE228" s="4"/>
      <c r="HWF228" s="4"/>
      <c r="HWG228" s="4"/>
      <c r="HWH228" s="4"/>
      <c r="HWI228" s="4"/>
      <c r="HWJ228" s="4"/>
      <c r="HWK228" s="4"/>
      <c r="HWL228" s="4"/>
      <c r="HWM228" s="4"/>
      <c r="HWN228" s="4"/>
      <c r="HWO228" s="4"/>
      <c r="HWP228" s="4"/>
      <c r="HWQ228" s="4"/>
      <c r="HWR228" s="4"/>
      <c r="HWS228" s="4"/>
      <c r="HWT228" s="4"/>
      <c r="HWU228" s="4"/>
      <c r="HWV228" s="4"/>
      <c r="HWW228" s="4"/>
      <c r="HWX228" s="4"/>
      <c r="HWY228" s="4"/>
      <c r="HWZ228" s="4"/>
      <c r="HXA228" s="4"/>
      <c r="HXB228" s="4"/>
      <c r="HXC228" s="4"/>
      <c r="HXD228" s="4"/>
      <c r="HXE228" s="4"/>
      <c r="HXF228" s="4"/>
      <c r="HXG228" s="4"/>
      <c r="HXH228" s="4"/>
      <c r="HXI228" s="4"/>
      <c r="HXJ228" s="4"/>
      <c r="HXK228" s="4"/>
      <c r="HXL228" s="4"/>
      <c r="HXM228" s="4"/>
      <c r="HXN228" s="4"/>
      <c r="HXO228" s="4"/>
      <c r="HXP228" s="4"/>
      <c r="HXQ228" s="4"/>
      <c r="HXR228" s="4"/>
      <c r="HXS228" s="4"/>
      <c r="HXT228" s="4"/>
      <c r="HXU228" s="4"/>
      <c r="HXV228" s="4"/>
      <c r="HXW228" s="4"/>
      <c r="HXX228" s="4"/>
      <c r="HXY228" s="4"/>
      <c r="HXZ228" s="4"/>
      <c r="HYA228" s="4"/>
      <c r="HYB228" s="4"/>
      <c r="HYC228" s="4"/>
      <c r="HYD228" s="4"/>
      <c r="HYE228" s="4"/>
      <c r="HYF228" s="4"/>
      <c r="HYG228" s="4"/>
      <c r="HYH228" s="4"/>
      <c r="HYI228" s="4"/>
      <c r="HYJ228" s="4"/>
      <c r="HYK228" s="4"/>
      <c r="HYL228" s="4"/>
      <c r="HYM228" s="4"/>
      <c r="HYN228" s="4"/>
      <c r="HYO228" s="4"/>
      <c r="HYP228" s="4"/>
      <c r="HYQ228" s="4"/>
      <c r="HYR228" s="4"/>
      <c r="HYS228" s="4"/>
      <c r="HYT228" s="4"/>
      <c r="HYU228" s="4"/>
      <c r="HYV228" s="4"/>
      <c r="HYW228" s="4"/>
      <c r="HYX228" s="4"/>
      <c r="HYY228" s="4"/>
      <c r="HYZ228" s="4"/>
      <c r="HZA228" s="4"/>
      <c r="HZB228" s="4"/>
      <c r="HZC228" s="4"/>
      <c r="HZD228" s="4"/>
      <c r="HZE228" s="4"/>
      <c r="HZF228" s="4"/>
      <c r="HZG228" s="4"/>
      <c r="HZH228" s="4"/>
      <c r="HZI228" s="4"/>
      <c r="HZJ228" s="4"/>
      <c r="HZK228" s="4"/>
      <c r="HZL228" s="4"/>
      <c r="HZM228" s="4"/>
      <c r="HZN228" s="4"/>
      <c r="HZO228" s="4"/>
      <c r="HZP228" s="4"/>
      <c r="HZQ228" s="4"/>
      <c r="HZR228" s="4"/>
      <c r="HZS228" s="4"/>
      <c r="HZT228" s="4"/>
      <c r="HZU228" s="4"/>
      <c r="HZV228" s="4"/>
      <c r="HZW228" s="4"/>
      <c r="HZX228" s="4"/>
      <c r="HZY228" s="4"/>
      <c r="HZZ228" s="4"/>
      <c r="IAA228" s="4"/>
      <c r="IAB228" s="4"/>
      <c r="IAC228" s="4"/>
      <c r="IAD228" s="4"/>
      <c r="IAE228" s="4"/>
      <c r="IAF228" s="4"/>
      <c r="IAG228" s="4"/>
      <c r="IAH228" s="4"/>
      <c r="IAI228" s="4"/>
      <c r="IAJ228" s="4"/>
      <c r="IAK228" s="4"/>
      <c r="IAL228" s="4"/>
      <c r="IAM228" s="4"/>
      <c r="IAN228" s="4"/>
      <c r="IAO228" s="4"/>
      <c r="IAP228" s="4"/>
      <c r="IAQ228" s="4"/>
      <c r="IAR228" s="4"/>
      <c r="IAS228" s="4"/>
      <c r="IAT228" s="4"/>
      <c r="IAU228" s="4"/>
      <c r="IAV228" s="4"/>
      <c r="IAW228" s="4"/>
      <c r="IAX228" s="4"/>
      <c r="IAY228" s="4"/>
      <c r="IAZ228" s="4"/>
      <c r="IBA228" s="4"/>
      <c r="IBB228" s="4"/>
      <c r="IBC228" s="4"/>
      <c r="IBD228" s="4"/>
      <c r="IBE228" s="4"/>
      <c r="IBF228" s="4"/>
      <c r="IBG228" s="4"/>
      <c r="IBH228" s="4"/>
      <c r="IBI228" s="4"/>
      <c r="IBJ228" s="4"/>
      <c r="IBK228" s="4"/>
      <c r="IBL228" s="4"/>
      <c r="IBM228" s="4"/>
      <c r="IBN228" s="4"/>
      <c r="IBO228" s="4"/>
      <c r="IBP228" s="4"/>
      <c r="IBQ228" s="4"/>
      <c r="IBR228" s="4"/>
      <c r="IBS228" s="4"/>
      <c r="IBT228" s="4"/>
      <c r="IBU228" s="4"/>
      <c r="IBV228" s="4"/>
      <c r="IBW228" s="4"/>
      <c r="IBX228" s="4"/>
      <c r="IBY228" s="4"/>
      <c r="IBZ228" s="4"/>
      <c r="ICA228" s="4"/>
      <c r="ICB228" s="4"/>
      <c r="ICC228" s="4"/>
      <c r="ICD228" s="4"/>
      <c r="ICE228" s="4"/>
      <c r="ICF228" s="4"/>
      <c r="ICG228" s="4"/>
      <c r="ICH228" s="4"/>
      <c r="ICI228" s="4"/>
      <c r="ICJ228" s="4"/>
      <c r="ICK228" s="4"/>
      <c r="ICL228" s="4"/>
      <c r="ICM228" s="4"/>
      <c r="ICN228" s="4"/>
      <c r="ICO228" s="4"/>
      <c r="ICP228" s="4"/>
      <c r="ICQ228" s="4"/>
      <c r="ICR228" s="4"/>
      <c r="ICS228" s="4"/>
      <c r="ICT228" s="4"/>
      <c r="ICU228" s="4"/>
      <c r="ICV228" s="4"/>
      <c r="ICW228" s="4"/>
      <c r="ICX228" s="4"/>
      <c r="ICY228" s="4"/>
      <c r="ICZ228" s="4"/>
      <c r="IDA228" s="4"/>
      <c r="IDB228" s="4"/>
      <c r="IDC228" s="4"/>
      <c r="IDD228" s="4"/>
      <c r="IDE228" s="4"/>
      <c r="IDF228" s="4"/>
      <c r="IDG228" s="4"/>
      <c r="IDH228" s="4"/>
      <c r="IDI228" s="4"/>
      <c r="IDJ228" s="4"/>
      <c r="IDK228" s="4"/>
      <c r="IDL228" s="4"/>
      <c r="IDM228" s="4"/>
      <c r="IDN228" s="4"/>
      <c r="IDO228" s="4"/>
      <c r="IDP228" s="4"/>
      <c r="IDQ228" s="4"/>
      <c r="IDR228" s="4"/>
      <c r="IDS228" s="4"/>
      <c r="IDT228" s="4"/>
      <c r="IDU228" s="4"/>
      <c r="IDV228" s="4"/>
      <c r="IDW228" s="4"/>
      <c r="IDX228" s="4"/>
      <c r="IDY228" s="4"/>
      <c r="IDZ228" s="4"/>
      <c r="IEA228" s="4"/>
      <c r="IEB228" s="4"/>
      <c r="IEC228" s="4"/>
      <c r="IED228" s="4"/>
      <c r="IEE228" s="4"/>
      <c r="IEF228" s="4"/>
      <c r="IEG228" s="4"/>
      <c r="IEH228" s="4"/>
      <c r="IEI228" s="4"/>
      <c r="IEJ228" s="4"/>
      <c r="IEK228" s="4"/>
      <c r="IEL228" s="4"/>
      <c r="IEM228" s="4"/>
      <c r="IEN228" s="4"/>
      <c r="IEO228" s="4"/>
      <c r="IEP228" s="4"/>
      <c r="IEQ228" s="4"/>
      <c r="IER228" s="4"/>
      <c r="IES228" s="4"/>
      <c r="IET228" s="4"/>
      <c r="IEU228" s="4"/>
      <c r="IEV228" s="4"/>
      <c r="IEW228" s="4"/>
      <c r="IEX228" s="4"/>
      <c r="IEY228" s="4"/>
      <c r="IEZ228" s="4"/>
      <c r="IFA228" s="4"/>
      <c r="IFB228" s="4"/>
      <c r="IFC228" s="4"/>
      <c r="IFD228" s="4"/>
      <c r="IFE228" s="4"/>
      <c r="IFF228" s="4"/>
      <c r="IFG228" s="4"/>
      <c r="IFH228" s="4"/>
      <c r="IFI228" s="4"/>
      <c r="IFJ228" s="4"/>
      <c r="IFK228" s="4"/>
      <c r="IFL228" s="4"/>
      <c r="IFM228" s="4"/>
      <c r="IFN228" s="4"/>
      <c r="IFO228" s="4"/>
      <c r="IFP228" s="4"/>
      <c r="IFQ228" s="4"/>
      <c r="IFR228" s="4"/>
      <c r="IFS228" s="4"/>
      <c r="IFT228" s="4"/>
      <c r="IFU228" s="4"/>
      <c r="IFV228" s="4"/>
      <c r="IFW228" s="4"/>
      <c r="IFX228" s="4"/>
      <c r="IFY228" s="4"/>
      <c r="IFZ228" s="4"/>
      <c r="IGA228" s="4"/>
      <c r="IGB228" s="4"/>
      <c r="IGC228" s="4"/>
      <c r="IGD228" s="4"/>
      <c r="IGE228" s="4"/>
      <c r="IGF228" s="4"/>
      <c r="IGG228" s="4"/>
      <c r="IGH228" s="4"/>
      <c r="IGI228" s="4"/>
      <c r="IGJ228" s="4"/>
      <c r="IGK228" s="4"/>
      <c r="IGL228" s="4"/>
      <c r="IGM228" s="4"/>
      <c r="IGN228" s="4"/>
      <c r="IGO228" s="4"/>
      <c r="IGP228" s="4"/>
      <c r="IGQ228" s="4"/>
      <c r="IGR228" s="4"/>
      <c r="IGS228" s="4"/>
      <c r="IGT228" s="4"/>
      <c r="IGU228" s="4"/>
      <c r="IGV228" s="4"/>
      <c r="IGW228" s="4"/>
      <c r="IGX228" s="4"/>
      <c r="IGY228" s="4"/>
      <c r="IGZ228" s="4"/>
      <c r="IHA228" s="4"/>
      <c r="IHB228" s="4"/>
      <c r="IHC228" s="4"/>
      <c r="IHD228" s="4"/>
      <c r="IHE228" s="4"/>
      <c r="IHF228" s="4"/>
      <c r="IHG228" s="4"/>
      <c r="IHH228" s="4"/>
      <c r="IHI228" s="4"/>
      <c r="IHJ228" s="4"/>
      <c r="IHK228" s="4"/>
      <c r="IHL228" s="4"/>
      <c r="IHM228" s="4"/>
      <c r="IHN228" s="4"/>
      <c r="IHO228" s="4"/>
      <c r="IHP228" s="4"/>
      <c r="IHQ228" s="4"/>
      <c r="IHR228" s="4"/>
      <c r="IHS228" s="4"/>
      <c r="IHT228" s="4"/>
      <c r="IHU228" s="4"/>
      <c r="IHV228" s="4"/>
      <c r="IHW228" s="4"/>
      <c r="IHX228" s="4"/>
      <c r="IHY228" s="4"/>
      <c r="IHZ228" s="4"/>
      <c r="IIA228" s="4"/>
      <c r="IIB228" s="4"/>
      <c r="IIC228" s="4"/>
      <c r="IID228" s="4"/>
      <c r="IIE228" s="4"/>
      <c r="IIF228" s="4"/>
      <c r="IIG228" s="4"/>
      <c r="IIH228" s="4"/>
      <c r="III228" s="4"/>
      <c r="IIJ228" s="4"/>
      <c r="IIK228" s="4"/>
      <c r="IIL228" s="4"/>
      <c r="IIM228" s="4"/>
      <c r="IIN228" s="4"/>
      <c r="IIO228" s="4"/>
      <c r="IIP228" s="4"/>
      <c r="IIQ228" s="4"/>
      <c r="IIR228" s="4"/>
      <c r="IIS228" s="4"/>
      <c r="IIT228" s="4"/>
      <c r="IIU228" s="4"/>
      <c r="IIV228" s="4"/>
      <c r="IIW228" s="4"/>
      <c r="IIX228" s="4"/>
      <c r="IIY228" s="4"/>
      <c r="IIZ228" s="4"/>
      <c r="IJA228" s="4"/>
      <c r="IJB228" s="4"/>
      <c r="IJC228" s="4"/>
      <c r="IJD228" s="4"/>
      <c r="IJE228" s="4"/>
      <c r="IJF228" s="4"/>
      <c r="IJG228" s="4"/>
      <c r="IJH228" s="4"/>
      <c r="IJI228" s="4"/>
      <c r="IJJ228" s="4"/>
      <c r="IJK228" s="4"/>
      <c r="IJL228" s="4"/>
      <c r="IJM228" s="4"/>
      <c r="IJN228" s="4"/>
      <c r="IJO228" s="4"/>
      <c r="IJP228" s="4"/>
      <c r="IJQ228" s="4"/>
      <c r="IJR228" s="4"/>
      <c r="IJS228" s="4"/>
      <c r="IJT228" s="4"/>
      <c r="IJU228" s="4"/>
      <c r="IJV228" s="4"/>
      <c r="IJW228" s="4"/>
      <c r="IJX228" s="4"/>
      <c r="IJY228" s="4"/>
      <c r="IJZ228" s="4"/>
      <c r="IKA228" s="4"/>
      <c r="IKB228" s="4"/>
      <c r="IKC228" s="4"/>
      <c r="IKD228" s="4"/>
      <c r="IKE228" s="4"/>
      <c r="IKF228" s="4"/>
      <c r="IKG228" s="4"/>
      <c r="IKH228" s="4"/>
      <c r="IKI228" s="4"/>
      <c r="IKJ228" s="4"/>
      <c r="IKK228" s="4"/>
      <c r="IKL228" s="4"/>
      <c r="IKM228" s="4"/>
      <c r="IKN228" s="4"/>
      <c r="IKO228" s="4"/>
      <c r="IKP228" s="4"/>
      <c r="IKQ228" s="4"/>
      <c r="IKR228" s="4"/>
      <c r="IKS228" s="4"/>
      <c r="IKT228" s="4"/>
      <c r="IKU228" s="4"/>
      <c r="IKV228" s="4"/>
      <c r="IKW228" s="4"/>
      <c r="IKX228" s="4"/>
      <c r="IKY228" s="4"/>
      <c r="IKZ228" s="4"/>
      <c r="ILA228" s="4"/>
      <c r="ILB228" s="4"/>
      <c r="ILC228" s="4"/>
      <c r="ILD228" s="4"/>
      <c r="ILE228" s="4"/>
      <c r="ILF228" s="4"/>
      <c r="ILG228" s="4"/>
      <c r="ILH228" s="4"/>
      <c r="ILI228" s="4"/>
      <c r="ILJ228" s="4"/>
      <c r="ILK228" s="4"/>
      <c r="ILL228" s="4"/>
      <c r="ILM228" s="4"/>
      <c r="ILN228" s="4"/>
      <c r="ILO228" s="4"/>
      <c r="ILP228" s="4"/>
      <c r="ILQ228" s="4"/>
      <c r="ILR228" s="4"/>
      <c r="ILS228" s="4"/>
      <c r="ILT228" s="4"/>
      <c r="ILU228" s="4"/>
      <c r="ILV228" s="4"/>
      <c r="ILW228" s="4"/>
      <c r="ILX228" s="4"/>
      <c r="ILY228" s="4"/>
      <c r="ILZ228" s="4"/>
      <c r="IMA228" s="4"/>
      <c r="IMB228" s="4"/>
      <c r="IMC228" s="4"/>
      <c r="IMD228" s="4"/>
      <c r="IME228" s="4"/>
      <c r="IMF228" s="4"/>
      <c r="IMG228" s="4"/>
      <c r="IMH228" s="4"/>
      <c r="IMI228" s="4"/>
      <c r="IMJ228" s="4"/>
      <c r="IMK228" s="4"/>
      <c r="IML228" s="4"/>
      <c r="IMM228" s="4"/>
      <c r="IMN228" s="4"/>
      <c r="IMO228" s="4"/>
      <c r="IMP228" s="4"/>
      <c r="IMQ228" s="4"/>
      <c r="IMR228" s="4"/>
      <c r="IMS228" s="4"/>
      <c r="IMT228" s="4"/>
      <c r="IMU228" s="4"/>
      <c r="IMV228" s="4"/>
      <c r="IMW228" s="4"/>
      <c r="IMX228" s="4"/>
      <c r="IMY228" s="4"/>
      <c r="IMZ228" s="4"/>
      <c r="INA228" s="4"/>
      <c r="INB228" s="4"/>
      <c r="INC228" s="4"/>
      <c r="IND228" s="4"/>
      <c r="INE228" s="4"/>
      <c r="INF228" s="4"/>
      <c r="ING228" s="4"/>
      <c r="INH228" s="4"/>
      <c r="INI228" s="4"/>
      <c r="INJ228" s="4"/>
      <c r="INK228" s="4"/>
      <c r="INL228" s="4"/>
      <c r="INM228" s="4"/>
      <c r="INN228" s="4"/>
      <c r="INO228" s="4"/>
      <c r="INP228" s="4"/>
      <c r="INQ228" s="4"/>
      <c r="INR228" s="4"/>
      <c r="INS228" s="4"/>
      <c r="INT228" s="4"/>
      <c r="INU228" s="4"/>
      <c r="INV228" s="4"/>
      <c r="INW228" s="4"/>
      <c r="INX228" s="4"/>
      <c r="INY228" s="4"/>
      <c r="INZ228" s="4"/>
      <c r="IOA228" s="4"/>
      <c r="IOB228" s="4"/>
      <c r="IOC228" s="4"/>
      <c r="IOD228" s="4"/>
      <c r="IOE228" s="4"/>
      <c r="IOF228" s="4"/>
      <c r="IOG228" s="4"/>
      <c r="IOH228" s="4"/>
      <c r="IOI228" s="4"/>
      <c r="IOJ228" s="4"/>
      <c r="IOK228" s="4"/>
      <c r="IOL228" s="4"/>
      <c r="IOM228" s="4"/>
      <c r="ION228" s="4"/>
      <c r="IOO228" s="4"/>
      <c r="IOP228" s="4"/>
      <c r="IOQ228" s="4"/>
      <c r="IOR228" s="4"/>
      <c r="IOS228" s="4"/>
      <c r="IOT228" s="4"/>
      <c r="IOU228" s="4"/>
      <c r="IOV228" s="4"/>
      <c r="IOW228" s="4"/>
      <c r="IOX228" s="4"/>
      <c r="IOY228" s="4"/>
      <c r="IOZ228" s="4"/>
      <c r="IPA228" s="4"/>
      <c r="IPB228" s="4"/>
      <c r="IPC228" s="4"/>
      <c r="IPD228" s="4"/>
      <c r="IPE228" s="4"/>
      <c r="IPF228" s="4"/>
      <c r="IPG228" s="4"/>
      <c r="IPH228" s="4"/>
      <c r="IPI228" s="4"/>
      <c r="IPJ228" s="4"/>
      <c r="IPK228" s="4"/>
      <c r="IPL228" s="4"/>
      <c r="IPM228" s="4"/>
      <c r="IPN228" s="4"/>
      <c r="IPO228" s="4"/>
      <c r="IPP228" s="4"/>
      <c r="IPQ228" s="4"/>
      <c r="IPR228" s="4"/>
      <c r="IPS228" s="4"/>
      <c r="IPT228" s="4"/>
      <c r="IPU228" s="4"/>
      <c r="IPV228" s="4"/>
      <c r="IPW228" s="4"/>
      <c r="IPX228" s="4"/>
      <c r="IPY228" s="4"/>
      <c r="IPZ228" s="4"/>
      <c r="IQA228" s="4"/>
      <c r="IQB228" s="4"/>
      <c r="IQC228" s="4"/>
      <c r="IQD228" s="4"/>
      <c r="IQE228" s="4"/>
      <c r="IQF228" s="4"/>
      <c r="IQG228" s="4"/>
      <c r="IQH228" s="4"/>
      <c r="IQI228" s="4"/>
      <c r="IQJ228" s="4"/>
      <c r="IQK228" s="4"/>
      <c r="IQL228" s="4"/>
      <c r="IQM228" s="4"/>
      <c r="IQN228" s="4"/>
      <c r="IQO228" s="4"/>
      <c r="IQP228" s="4"/>
      <c r="IQQ228" s="4"/>
      <c r="IQR228" s="4"/>
      <c r="IQS228" s="4"/>
      <c r="IQT228" s="4"/>
      <c r="IQU228" s="4"/>
      <c r="IQV228" s="4"/>
      <c r="IQW228" s="4"/>
      <c r="IQX228" s="4"/>
      <c r="IQY228" s="4"/>
      <c r="IQZ228" s="4"/>
      <c r="IRA228" s="4"/>
      <c r="IRB228" s="4"/>
      <c r="IRC228" s="4"/>
      <c r="IRD228" s="4"/>
      <c r="IRE228" s="4"/>
      <c r="IRF228" s="4"/>
      <c r="IRG228" s="4"/>
      <c r="IRH228" s="4"/>
      <c r="IRI228" s="4"/>
      <c r="IRJ228" s="4"/>
      <c r="IRK228" s="4"/>
      <c r="IRL228" s="4"/>
      <c r="IRM228" s="4"/>
      <c r="IRN228" s="4"/>
      <c r="IRO228" s="4"/>
      <c r="IRP228" s="4"/>
      <c r="IRQ228" s="4"/>
      <c r="IRR228" s="4"/>
      <c r="IRS228" s="4"/>
      <c r="IRT228" s="4"/>
      <c r="IRU228" s="4"/>
      <c r="IRV228" s="4"/>
      <c r="IRW228" s="4"/>
      <c r="IRX228" s="4"/>
      <c r="IRY228" s="4"/>
      <c r="IRZ228" s="4"/>
      <c r="ISA228" s="4"/>
      <c r="ISB228" s="4"/>
      <c r="ISC228" s="4"/>
      <c r="ISD228" s="4"/>
      <c r="ISE228" s="4"/>
      <c r="ISF228" s="4"/>
      <c r="ISG228" s="4"/>
      <c r="ISH228" s="4"/>
      <c r="ISI228" s="4"/>
      <c r="ISJ228" s="4"/>
      <c r="ISK228" s="4"/>
      <c r="ISL228" s="4"/>
      <c r="ISM228" s="4"/>
      <c r="ISN228" s="4"/>
      <c r="ISO228" s="4"/>
      <c r="ISP228" s="4"/>
      <c r="ISQ228" s="4"/>
      <c r="ISR228" s="4"/>
      <c r="ISS228" s="4"/>
      <c r="IST228" s="4"/>
      <c r="ISU228" s="4"/>
      <c r="ISV228" s="4"/>
      <c r="ISW228" s="4"/>
      <c r="ISX228" s="4"/>
      <c r="ISY228" s="4"/>
      <c r="ISZ228" s="4"/>
      <c r="ITA228" s="4"/>
      <c r="ITB228" s="4"/>
      <c r="ITC228" s="4"/>
      <c r="ITD228" s="4"/>
      <c r="ITE228" s="4"/>
      <c r="ITF228" s="4"/>
      <c r="ITG228" s="4"/>
      <c r="ITH228" s="4"/>
      <c r="ITI228" s="4"/>
      <c r="ITJ228" s="4"/>
      <c r="ITK228" s="4"/>
      <c r="ITL228" s="4"/>
      <c r="ITM228" s="4"/>
      <c r="ITN228" s="4"/>
      <c r="ITO228" s="4"/>
      <c r="ITP228" s="4"/>
      <c r="ITQ228" s="4"/>
      <c r="ITR228" s="4"/>
      <c r="ITS228" s="4"/>
      <c r="ITT228" s="4"/>
      <c r="ITU228" s="4"/>
      <c r="ITV228" s="4"/>
      <c r="ITW228" s="4"/>
      <c r="ITX228" s="4"/>
      <c r="ITY228" s="4"/>
      <c r="ITZ228" s="4"/>
      <c r="IUA228" s="4"/>
      <c r="IUB228" s="4"/>
      <c r="IUC228" s="4"/>
      <c r="IUD228" s="4"/>
      <c r="IUE228" s="4"/>
      <c r="IUF228" s="4"/>
      <c r="IUG228" s="4"/>
      <c r="IUH228" s="4"/>
      <c r="IUI228" s="4"/>
      <c r="IUJ228" s="4"/>
      <c r="IUK228" s="4"/>
      <c r="IUL228" s="4"/>
      <c r="IUM228" s="4"/>
      <c r="IUN228" s="4"/>
      <c r="IUO228" s="4"/>
      <c r="IUP228" s="4"/>
      <c r="IUQ228" s="4"/>
      <c r="IUR228" s="4"/>
      <c r="IUS228" s="4"/>
      <c r="IUT228" s="4"/>
      <c r="IUU228" s="4"/>
      <c r="IUV228" s="4"/>
      <c r="IUW228" s="4"/>
      <c r="IUX228" s="4"/>
      <c r="IUY228" s="4"/>
      <c r="IUZ228" s="4"/>
      <c r="IVA228" s="4"/>
      <c r="IVB228" s="4"/>
      <c r="IVC228" s="4"/>
      <c r="IVD228" s="4"/>
      <c r="IVE228" s="4"/>
      <c r="IVF228" s="4"/>
      <c r="IVG228" s="4"/>
      <c r="IVH228" s="4"/>
      <c r="IVI228" s="4"/>
      <c r="IVJ228" s="4"/>
      <c r="IVK228" s="4"/>
      <c r="IVL228" s="4"/>
      <c r="IVM228" s="4"/>
      <c r="IVN228" s="4"/>
      <c r="IVO228" s="4"/>
      <c r="IVP228" s="4"/>
      <c r="IVQ228" s="4"/>
      <c r="IVR228" s="4"/>
      <c r="IVS228" s="4"/>
      <c r="IVT228" s="4"/>
      <c r="IVU228" s="4"/>
      <c r="IVV228" s="4"/>
      <c r="IVW228" s="4"/>
      <c r="IVX228" s="4"/>
      <c r="IVY228" s="4"/>
      <c r="IVZ228" s="4"/>
      <c r="IWA228" s="4"/>
      <c r="IWB228" s="4"/>
      <c r="IWC228" s="4"/>
      <c r="IWD228" s="4"/>
      <c r="IWE228" s="4"/>
      <c r="IWF228" s="4"/>
      <c r="IWG228" s="4"/>
      <c r="IWH228" s="4"/>
      <c r="IWI228" s="4"/>
      <c r="IWJ228" s="4"/>
      <c r="IWK228" s="4"/>
      <c r="IWL228" s="4"/>
      <c r="IWM228" s="4"/>
      <c r="IWN228" s="4"/>
      <c r="IWO228" s="4"/>
      <c r="IWP228" s="4"/>
      <c r="IWQ228" s="4"/>
      <c r="IWR228" s="4"/>
      <c r="IWS228" s="4"/>
      <c r="IWT228" s="4"/>
      <c r="IWU228" s="4"/>
      <c r="IWV228" s="4"/>
      <c r="IWW228" s="4"/>
      <c r="IWX228" s="4"/>
      <c r="IWY228" s="4"/>
      <c r="IWZ228" s="4"/>
      <c r="IXA228" s="4"/>
      <c r="IXB228" s="4"/>
      <c r="IXC228" s="4"/>
      <c r="IXD228" s="4"/>
      <c r="IXE228" s="4"/>
      <c r="IXF228" s="4"/>
      <c r="IXG228" s="4"/>
      <c r="IXH228" s="4"/>
      <c r="IXI228" s="4"/>
      <c r="IXJ228" s="4"/>
      <c r="IXK228" s="4"/>
      <c r="IXL228" s="4"/>
      <c r="IXM228" s="4"/>
      <c r="IXN228" s="4"/>
      <c r="IXO228" s="4"/>
      <c r="IXP228" s="4"/>
      <c r="IXQ228" s="4"/>
      <c r="IXR228" s="4"/>
      <c r="IXS228" s="4"/>
      <c r="IXT228" s="4"/>
      <c r="IXU228" s="4"/>
      <c r="IXV228" s="4"/>
      <c r="IXW228" s="4"/>
      <c r="IXX228" s="4"/>
      <c r="IXY228" s="4"/>
      <c r="IXZ228" s="4"/>
      <c r="IYA228" s="4"/>
      <c r="IYB228" s="4"/>
      <c r="IYC228" s="4"/>
      <c r="IYD228" s="4"/>
      <c r="IYE228" s="4"/>
      <c r="IYF228" s="4"/>
      <c r="IYG228" s="4"/>
      <c r="IYH228" s="4"/>
      <c r="IYI228" s="4"/>
      <c r="IYJ228" s="4"/>
      <c r="IYK228" s="4"/>
      <c r="IYL228" s="4"/>
      <c r="IYM228" s="4"/>
      <c r="IYN228" s="4"/>
      <c r="IYO228" s="4"/>
      <c r="IYP228" s="4"/>
      <c r="IYQ228" s="4"/>
      <c r="IYR228" s="4"/>
      <c r="IYS228" s="4"/>
      <c r="IYT228" s="4"/>
      <c r="IYU228" s="4"/>
      <c r="IYV228" s="4"/>
      <c r="IYW228" s="4"/>
      <c r="IYX228" s="4"/>
      <c r="IYY228" s="4"/>
      <c r="IYZ228" s="4"/>
      <c r="IZA228" s="4"/>
      <c r="IZB228" s="4"/>
      <c r="IZC228" s="4"/>
      <c r="IZD228" s="4"/>
      <c r="IZE228" s="4"/>
      <c r="IZF228" s="4"/>
      <c r="IZG228" s="4"/>
      <c r="IZH228" s="4"/>
      <c r="IZI228" s="4"/>
      <c r="IZJ228" s="4"/>
      <c r="IZK228" s="4"/>
      <c r="IZL228" s="4"/>
      <c r="IZM228" s="4"/>
      <c r="IZN228" s="4"/>
      <c r="IZO228" s="4"/>
      <c r="IZP228" s="4"/>
      <c r="IZQ228" s="4"/>
      <c r="IZR228" s="4"/>
      <c r="IZS228" s="4"/>
      <c r="IZT228" s="4"/>
      <c r="IZU228" s="4"/>
      <c r="IZV228" s="4"/>
      <c r="IZW228" s="4"/>
      <c r="IZX228" s="4"/>
      <c r="IZY228" s="4"/>
      <c r="IZZ228" s="4"/>
      <c r="JAA228" s="4"/>
      <c r="JAB228" s="4"/>
      <c r="JAC228" s="4"/>
      <c r="JAD228" s="4"/>
      <c r="JAE228" s="4"/>
      <c r="JAF228" s="4"/>
      <c r="JAG228" s="4"/>
      <c r="JAH228" s="4"/>
      <c r="JAI228" s="4"/>
      <c r="JAJ228" s="4"/>
      <c r="JAK228" s="4"/>
      <c r="JAL228" s="4"/>
      <c r="JAM228" s="4"/>
      <c r="JAN228" s="4"/>
      <c r="JAO228" s="4"/>
      <c r="JAP228" s="4"/>
      <c r="JAQ228" s="4"/>
      <c r="JAR228" s="4"/>
      <c r="JAS228" s="4"/>
      <c r="JAT228" s="4"/>
      <c r="JAU228" s="4"/>
      <c r="JAV228" s="4"/>
      <c r="JAW228" s="4"/>
      <c r="JAX228" s="4"/>
      <c r="JAY228" s="4"/>
      <c r="JAZ228" s="4"/>
      <c r="JBA228" s="4"/>
      <c r="JBB228" s="4"/>
      <c r="JBC228" s="4"/>
      <c r="JBD228" s="4"/>
      <c r="JBE228" s="4"/>
      <c r="JBF228" s="4"/>
      <c r="JBG228" s="4"/>
      <c r="JBH228" s="4"/>
      <c r="JBI228" s="4"/>
      <c r="JBJ228" s="4"/>
      <c r="JBK228" s="4"/>
      <c r="JBL228" s="4"/>
      <c r="JBM228" s="4"/>
      <c r="JBN228" s="4"/>
      <c r="JBO228" s="4"/>
      <c r="JBP228" s="4"/>
      <c r="JBQ228" s="4"/>
      <c r="JBR228" s="4"/>
      <c r="JBS228" s="4"/>
      <c r="JBT228" s="4"/>
      <c r="JBU228" s="4"/>
      <c r="JBV228" s="4"/>
      <c r="JBW228" s="4"/>
      <c r="JBX228" s="4"/>
      <c r="JBY228" s="4"/>
      <c r="JBZ228" s="4"/>
      <c r="JCA228" s="4"/>
      <c r="JCB228" s="4"/>
      <c r="JCC228" s="4"/>
      <c r="JCD228" s="4"/>
      <c r="JCE228" s="4"/>
      <c r="JCF228" s="4"/>
      <c r="JCG228" s="4"/>
      <c r="JCH228" s="4"/>
      <c r="JCI228" s="4"/>
      <c r="JCJ228" s="4"/>
      <c r="JCK228" s="4"/>
      <c r="JCL228" s="4"/>
      <c r="JCM228" s="4"/>
      <c r="JCN228" s="4"/>
      <c r="JCO228" s="4"/>
      <c r="JCP228" s="4"/>
      <c r="JCQ228" s="4"/>
      <c r="JCR228" s="4"/>
      <c r="JCS228" s="4"/>
      <c r="JCT228" s="4"/>
      <c r="JCU228" s="4"/>
      <c r="JCV228" s="4"/>
      <c r="JCW228" s="4"/>
      <c r="JCX228" s="4"/>
      <c r="JCY228" s="4"/>
      <c r="JCZ228" s="4"/>
      <c r="JDA228" s="4"/>
      <c r="JDB228" s="4"/>
      <c r="JDC228" s="4"/>
      <c r="JDD228" s="4"/>
      <c r="JDE228" s="4"/>
      <c r="JDF228" s="4"/>
      <c r="JDG228" s="4"/>
      <c r="JDH228" s="4"/>
      <c r="JDI228" s="4"/>
      <c r="JDJ228" s="4"/>
      <c r="JDK228" s="4"/>
      <c r="JDL228" s="4"/>
      <c r="JDM228" s="4"/>
      <c r="JDN228" s="4"/>
      <c r="JDO228" s="4"/>
      <c r="JDP228" s="4"/>
      <c r="JDQ228" s="4"/>
      <c r="JDR228" s="4"/>
      <c r="JDS228" s="4"/>
      <c r="JDT228" s="4"/>
      <c r="JDU228" s="4"/>
      <c r="JDV228" s="4"/>
      <c r="JDW228" s="4"/>
      <c r="JDX228" s="4"/>
      <c r="JDY228" s="4"/>
      <c r="JDZ228" s="4"/>
      <c r="JEA228" s="4"/>
      <c r="JEB228" s="4"/>
      <c r="JEC228" s="4"/>
      <c r="JED228" s="4"/>
      <c r="JEE228" s="4"/>
      <c r="JEF228" s="4"/>
      <c r="JEG228" s="4"/>
      <c r="JEH228" s="4"/>
      <c r="JEI228" s="4"/>
      <c r="JEJ228" s="4"/>
      <c r="JEK228" s="4"/>
      <c r="JEL228" s="4"/>
      <c r="JEM228" s="4"/>
      <c r="JEN228" s="4"/>
      <c r="JEO228" s="4"/>
      <c r="JEP228" s="4"/>
      <c r="JEQ228" s="4"/>
      <c r="JER228" s="4"/>
      <c r="JES228" s="4"/>
      <c r="JET228" s="4"/>
      <c r="JEU228" s="4"/>
      <c r="JEV228" s="4"/>
      <c r="JEW228" s="4"/>
      <c r="JEX228" s="4"/>
      <c r="JEY228" s="4"/>
      <c r="JEZ228" s="4"/>
      <c r="JFA228" s="4"/>
      <c r="JFB228" s="4"/>
      <c r="JFC228" s="4"/>
      <c r="JFD228" s="4"/>
      <c r="JFE228" s="4"/>
      <c r="JFF228" s="4"/>
      <c r="JFG228" s="4"/>
      <c r="JFH228" s="4"/>
      <c r="JFI228" s="4"/>
      <c r="JFJ228" s="4"/>
      <c r="JFK228" s="4"/>
      <c r="JFL228" s="4"/>
      <c r="JFM228" s="4"/>
      <c r="JFN228" s="4"/>
      <c r="JFO228" s="4"/>
      <c r="JFP228" s="4"/>
      <c r="JFQ228" s="4"/>
      <c r="JFR228" s="4"/>
      <c r="JFS228" s="4"/>
      <c r="JFT228" s="4"/>
      <c r="JFU228" s="4"/>
      <c r="JFV228" s="4"/>
      <c r="JFW228" s="4"/>
      <c r="JFX228" s="4"/>
      <c r="JFY228" s="4"/>
      <c r="JFZ228" s="4"/>
      <c r="JGA228" s="4"/>
      <c r="JGB228" s="4"/>
      <c r="JGC228" s="4"/>
      <c r="JGD228" s="4"/>
      <c r="JGE228" s="4"/>
      <c r="JGF228" s="4"/>
      <c r="JGG228" s="4"/>
      <c r="JGH228" s="4"/>
      <c r="JGI228" s="4"/>
      <c r="JGJ228" s="4"/>
      <c r="JGK228" s="4"/>
      <c r="JGL228" s="4"/>
      <c r="JGM228" s="4"/>
      <c r="JGN228" s="4"/>
      <c r="JGO228" s="4"/>
      <c r="JGP228" s="4"/>
      <c r="JGQ228" s="4"/>
      <c r="JGR228" s="4"/>
      <c r="JGS228" s="4"/>
      <c r="JGT228" s="4"/>
      <c r="JGU228" s="4"/>
      <c r="JGV228" s="4"/>
      <c r="JGW228" s="4"/>
      <c r="JGX228" s="4"/>
      <c r="JGY228" s="4"/>
      <c r="JGZ228" s="4"/>
      <c r="JHA228" s="4"/>
      <c r="JHB228" s="4"/>
      <c r="JHC228" s="4"/>
      <c r="JHD228" s="4"/>
      <c r="JHE228" s="4"/>
      <c r="JHF228" s="4"/>
      <c r="JHG228" s="4"/>
      <c r="JHH228" s="4"/>
      <c r="JHI228" s="4"/>
      <c r="JHJ228" s="4"/>
      <c r="JHK228" s="4"/>
      <c r="JHL228" s="4"/>
      <c r="JHM228" s="4"/>
      <c r="JHN228" s="4"/>
      <c r="JHO228" s="4"/>
      <c r="JHP228" s="4"/>
      <c r="JHQ228" s="4"/>
      <c r="JHR228" s="4"/>
      <c r="JHS228" s="4"/>
      <c r="JHT228" s="4"/>
      <c r="JHU228" s="4"/>
      <c r="JHV228" s="4"/>
      <c r="JHW228" s="4"/>
      <c r="JHX228" s="4"/>
      <c r="JHY228" s="4"/>
      <c r="JHZ228" s="4"/>
      <c r="JIA228" s="4"/>
      <c r="JIB228" s="4"/>
      <c r="JIC228" s="4"/>
      <c r="JID228" s="4"/>
      <c r="JIE228" s="4"/>
      <c r="JIF228" s="4"/>
      <c r="JIG228" s="4"/>
      <c r="JIH228" s="4"/>
      <c r="JII228" s="4"/>
      <c r="JIJ228" s="4"/>
      <c r="JIK228" s="4"/>
      <c r="JIL228" s="4"/>
      <c r="JIM228" s="4"/>
      <c r="JIN228" s="4"/>
      <c r="JIO228" s="4"/>
      <c r="JIP228" s="4"/>
      <c r="JIQ228" s="4"/>
      <c r="JIR228" s="4"/>
      <c r="JIS228" s="4"/>
      <c r="JIT228" s="4"/>
      <c r="JIU228" s="4"/>
      <c r="JIV228" s="4"/>
      <c r="JIW228" s="4"/>
      <c r="JIX228" s="4"/>
      <c r="JIY228" s="4"/>
      <c r="JIZ228" s="4"/>
      <c r="JJA228" s="4"/>
      <c r="JJB228" s="4"/>
      <c r="JJC228" s="4"/>
      <c r="JJD228" s="4"/>
      <c r="JJE228" s="4"/>
      <c r="JJF228" s="4"/>
      <c r="JJG228" s="4"/>
      <c r="JJH228" s="4"/>
      <c r="JJI228" s="4"/>
      <c r="JJJ228" s="4"/>
      <c r="JJK228" s="4"/>
      <c r="JJL228" s="4"/>
      <c r="JJM228" s="4"/>
      <c r="JJN228" s="4"/>
      <c r="JJO228" s="4"/>
      <c r="JJP228" s="4"/>
      <c r="JJQ228" s="4"/>
      <c r="JJR228" s="4"/>
      <c r="JJS228" s="4"/>
      <c r="JJT228" s="4"/>
      <c r="JJU228" s="4"/>
      <c r="JJV228" s="4"/>
      <c r="JJW228" s="4"/>
      <c r="JJX228" s="4"/>
      <c r="JJY228" s="4"/>
      <c r="JJZ228" s="4"/>
      <c r="JKA228" s="4"/>
      <c r="JKB228" s="4"/>
      <c r="JKC228" s="4"/>
      <c r="JKD228" s="4"/>
      <c r="JKE228" s="4"/>
      <c r="JKF228" s="4"/>
      <c r="JKG228" s="4"/>
      <c r="JKH228" s="4"/>
      <c r="JKI228" s="4"/>
      <c r="JKJ228" s="4"/>
      <c r="JKK228" s="4"/>
      <c r="JKL228" s="4"/>
      <c r="JKM228" s="4"/>
      <c r="JKN228" s="4"/>
      <c r="JKO228" s="4"/>
      <c r="JKP228" s="4"/>
      <c r="JKQ228" s="4"/>
      <c r="JKR228" s="4"/>
      <c r="JKS228" s="4"/>
      <c r="JKT228" s="4"/>
      <c r="JKU228" s="4"/>
      <c r="JKV228" s="4"/>
      <c r="JKW228" s="4"/>
      <c r="JKX228" s="4"/>
      <c r="JKY228" s="4"/>
      <c r="JKZ228" s="4"/>
      <c r="JLA228" s="4"/>
      <c r="JLB228" s="4"/>
      <c r="JLC228" s="4"/>
      <c r="JLD228" s="4"/>
      <c r="JLE228" s="4"/>
      <c r="JLF228" s="4"/>
      <c r="JLG228" s="4"/>
      <c r="JLH228" s="4"/>
      <c r="JLI228" s="4"/>
      <c r="JLJ228" s="4"/>
      <c r="JLK228" s="4"/>
      <c r="JLL228" s="4"/>
      <c r="JLM228" s="4"/>
      <c r="JLN228" s="4"/>
      <c r="JLO228" s="4"/>
      <c r="JLP228" s="4"/>
      <c r="JLQ228" s="4"/>
      <c r="JLR228" s="4"/>
      <c r="JLS228" s="4"/>
      <c r="JLT228" s="4"/>
      <c r="JLU228" s="4"/>
      <c r="JLV228" s="4"/>
      <c r="JLW228" s="4"/>
      <c r="JLX228" s="4"/>
      <c r="JLY228" s="4"/>
      <c r="JLZ228" s="4"/>
      <c r="JMA228" s="4"/>
      <c r="JMB228" s="4"/>
      <c r="JMC228" s="4"/>
      <c r="JMD228" s="4"/>
      <c r="JME228" s="4"/>
      <c r="JMF228" s="4"/>
      <c r="JMG228" s="4"/>
      <c r="JMH228" s="4"/>
      <c r="JMI228" s="4"/>
      <c r="JMJ228" s="4"/>
      <c r="JMK228" s="4"/>
      <c r="JML228" s="4"/>
      <c r="JMM228" s="4"/>
      <c r="JMN228" s="4"/>
      <c r="JMO228" s="4"/>
      <c r="JMP228" s="4"/>
      <c r="JMQ228" s="4"/>
      <c r="JMR228" s="4"/>
      <c r="JMS228" s="4"/>
      <c r="JMT228" s="4"/>
      <c r="JMU228" s="4"/>
      <c r="JMV228" s="4"/>
      <c r="JMW228" s="4"/>
      <c r="JMX228" s="4"/>
      <c r="JMY228" s="4"/>
      <c r="JMZ228" s="4"/>
      <c r="JNA228" s="4"/>
      <c r="JNB228" s="4"/>
      <c r="JNC228" s="4"/>
      <c r="JND228" s="4"/>
      <c r="JNE228" s="4"/>
      <c r="JNF228" s="4"/>
      <c r="JNG228" s="4"/>
      <c r="JNH228" s="4"/>
      <c r="JNI228" s="4"/>
      <c r="JNJ228" s="4"/>
      <c r="JNK228" s="4"/>
      <c r="JNL228" s="4"/>
      <c r="JNM228" s="4"/>
      <c r="JNN228" s="4"/>
      <c r="JNO228" s="4"/>
      <c r="JNP228" s="4"/>
      <c r="JNQ228" s="4"/>
      <c r="JNR228" s="4"/>
      <c r="JNS228" s="4"/>
      <c r="JNT228" s="4"/>
      <c r="JNU228" s="4"/>
      <c r="JNV228" s="4"/>
      <c r="JNW228" s="4"/>
      <c r="JNX228" s="4"/>
      <c r="JNY228" s="4"/>
      <c r="JNZ228" s="4"/>
      <c r="JOA228" s="4"/>
      <c r="JOB228" s="4"/>
      <c r="JOC228" s="4"/>
      <c r="JOD228" s="4"/>
      <c r="JOE228" s="4"/>
      <c r="JOF228" s="4"/>
      <c r="JOG228" s="4"/>
      <c r="JOH228" s="4"/>
      <c r="JOI228" s="4"/>
      <c r="JOJ228" s="4"/>
      <c r="JOK228" s="4"/>
      <c r="JOL228" s="4"/>
      <c r="JOM228" s="4"/>
      <c r="JON228" s="4"/>
      <c r="JOO228" s="4"/>
      <c r="JOP228" s="4"/>
      <c r="JOQ228" s="4"/>
      <c r="JOR228" s="4"/>
      <c r="JOS228" s="4"/>
      <c r="JOT228" s="4"/>
      <c r="JOU228" s="4"/>
      <c r="JOV228" s="4"/>
      <c r="JOW228" s="4"/>
      <c r="JOX228" s="4"/>
      <c r="JOY228" s="4"/>
      <c r="JOZ228" s="4"/>
      <c r="JPA228" s="4"/>
      <c r="JPB228" s="4"/>
      <c r="JPC228" s="4"/>
      <c r="JPD228" s="4"/>
      <c r="JPE228" s="4"/>
      <c r="JPF228" s="4"/>
      <c r="JPG228" s="4"/>
      <c r="JPH228" s="4"/>
      <c r="JPI228" s="4"/>
      <c r="JPJ228" s="4"/>
      <c r="JPK228" s="4"/>
      <c r="JPL228" s="4"/>
      <c r="JPM228" s="4"/>
      <c r="JPN228" s="4"/>
      <c r="JPO228" s="4"/>
      <c r="JPP228" s="4"/>
      <c r="JPQ228" s="4"/>
      <c r="JPR228" s="4"/>
      <c r="JPS228" s="4"/>
      <c r="JPT228" s="4"/>
      <c r="JPU228" s="4"/>
      <c r="JPV228" s="4"/>
      <c r="JPW228" s="4"/>
      <c r="JPX228" s="4"/>
      <c r="JPY228" s="4"/>
      <c r="JPZ228" s="4"/>
      <c r="JQA228" s="4"/>
      <c r="JQB228" s="4"/>
      <c r="JQC228" s="4"/>
      <c r="JQD228" s="4"/>
      <c r="JQE228" s="4"/>
      <c r="JQF228" s="4"/>
      <c r="JQG228" s="4"/>
      <c r="JQH228" s="4"/>
      <c r="JQI228" s="4"/>
      <c r="JQJ228" s="4"/>
      <c r="JQK228" s="4"/>
      <c r="JQL228" s="4"/>
      <c r="JQM228" s="4"/>
      <c r="JQN228" s="4"/>
      <c r="JQO228" s="4"/>
      <c r="JQP228" s="4"/>
      <c r="JQQ228" s="4"/>
      <c r="JQR228" s="4"/>
      <c r="JQS228" s="4"/>
      <c r="JQT228" s="4"/>
      <c r="JQU228" s="4"/>
      <c r="JQV228" s="4"/>
      <c r="JQW228" s="4"/>
      <c r="JQX228" s="4"/>
      <c r="JQY228" s="4"/>
      <c r="JQZ228" s="4"/>
      <c r="JRA228" s="4"/>
      <c r="JRB228" s="4"/>
      <c r="JRC228" s="4"/>
      <c r="JRD228" s="4"/>
      <c r="JRE228" s="4"/>
      <c r="JRF228" s="4"/>
      <c r="JRG228" s="4"/>
      <c r="JRH228" s="4"/>
      <c r="JRI228" s="4"/>
      <c r="JRJ228" s="4"/>
      <c r="JRK228" s="4"/>
      <c r="JRL228" s="4"/>
      <c r="JRM228" s="4"/>
      <c r="JRN228" s="4"/>
      <c r="JRO228" s="4"/>
      <c r="JRP228" s="4"/>
      <c r="JRQ228" s="4"/>
      <c r="JRR228" s="4"/>
      <c r="JRS228" s="4"/>
      <c r="JRT228" s="4"/>
      <c r="JRU228" s="4"/>
      <c r="JRV228" s="4"/>
      <c r="JRW228" s="4"/>
      <c r="JRX228" s="4"/>
      <c r="JRY228" s="4"/>
      <c r="JRZ228" s="4"/>
      <c r="JSA228" s="4"/>
      <c r="JSB228" s="4"/>
      <c r="JSC228" s="4"/>
      <c r="JSD228" s="4"/>
      <c r="JSE228" s="4"/>
      <c r="JSF228" s="4"/>
      <c r="JSG228" s="4"/>
      <c r="JSH228" s="4"/>
      <c r="JSI228" s="4"/>
      <c r="JSJ228" s="4"/>
      <c r="JSK228" s="4"/>
      <c r="JSL228" s="4"/>
      <c r="JSM228" s="4"/>
      <c r="JSN228" s="4"/>
      <c r="JSO228" s="4"/>
      <c r="JSP228" s="4"/>
      <c r="JSQ228" s="4"/>
      <c r="JSR228" s="4"/>
      <c r="JSS228" s="4"/>
      <c r="JST228" s="4"/>
      <c r="JSU228" s="4"/>
      <c r="JSV228" s="4"/>
      <c r="JSW228" s="4"/>
      <c r="JSX228" s="4"/>
      <c r="JSY228" s="4"/>
      <c r="JSZ228" s="4"/>
      <c r="JTA228" s="4"/>
      <c r="JTB228" s="4"/>
      <c r="JTC228" s="4"/>
      <c r="JTD228" s="4"/>
      <c r="JTE228" s="4"/>
      <c r="JTF228" s="4"/>
      <c r="JTG228" s="4"/>
      <c r="JTH228" s="4"/>
      <c r="JTI228" s="4"/>
      <c r="JTJ228" s="4"/>
      <c r="JTK228" s="4"/>
      <c r="JTL228" s="4"/>
      <c r="JTM228" s="4"/>
      <c r="JTN228" s="4"/>
      <c r="JTO228" s="4"/>
      <c r="JTP228" s="4"/>
      <c r="JTQ228" s="4"/>
      <c r="JTR228" s="4"/>
      <c r="JTS228" s="4"/>
      <c r="JTT228" s="4"/>
      <c r="JTU228" s="4"/>
      <c r="JTV228" s="4"/>
      <c r="JTW228" s="4"/>
      <c r="JTX228" s="4"/>
      <c r="JTY228" s="4"/>
      <c r="JTZ228" s="4"/>
      <c r="JUA228" s="4"/>
      <c r="JUB228" s="4"/>
      <c r="JUC228" s="4"/>
      <c r="JUD228" s="4"/>
      <c r="JUE228" s="4"/>
      <c r="JUF228" s="4"/>
      <c r="JUG228" s="4"/>
      <c r="JUH228" s="4"/>
      <c r="JUI228" s="4"/>
      <c r="JUJ228" s="4"/>
      <c r="JUK228" s="4"/>
      <c r="JUL228" s="4"/>
      <c r="JUM228" s="4"/>
      <c r="JUN228" s="4"/>
      <c r="JUO228" s="4"/>
      <c r="JUP228" s="4"/>
      <c r="JUQ228" s="4"/>
      <c r="JUR228" s="4"/>
      <c r="JUS228" s="4"/>
      <c r="JUT228" s="4"/>
      <c r="JUU228" s="4"/>
      <c r="JUV228" s="4"/>
      <c r="JUW228" s="4"/>
      <c r="JUX228" s="4"/>
      <c r="JUY228" s="4"/>
      <c r="JUZ228" s="4"/>
      <c r="JVA228" s="4"/>
      <c r="JVB228" s="4"/>
      <c r="JVC228" s="4"/>
      <c r="JVD228" s="4"/>
      <c r="JVE228" s="4"/>
      <c r="JVF228" s="4"/>
      <c r="JVG228" s="4"/>
      <c r="JVH228" s="4"/>
      <c r="JVI228" s="4"/>
      <c r="JVJ228" s="4"/>
      <c r="JVK228" s="4"/>
      <c r="JVL228" s="4"/>
      <c r="JVM228" s="4"/>
      <c r="JVN228" s="4"/>
      <c r="JVO228" s="4"/>
      <c r="JVP228" s="4"/>
      <c r="JVQ228" s="4"/>
      <c r="JVR228" s="4"/>
      <c r="JVS228" s="4"/>
      <c r="JVT228" s="4"/>
      <c r="JVU228" s="4"/>
      <c r="JVV228" s="4"/>
      <c r="JVW228" s="4"/>
      <c r="JVX228" s="4"/>
      <c r="JVY228" s="4"/>
      <c r="JVZ228" s="4"/>
      <c r="JWA228" s="4"/>
      <c r="JWB228" s="4"/>
      <c r="JWC228" s="4"/>
      <c r="JWD228" s="4"/>
      <c r="JWE228" s="4"/>
      <c r="JWF228" s="4"/>
      <c r="JWG228" s="4"/>
      <c r="JWH228" s="4"/>
      <c r="JWI228" s="4"/>
      <c r="JWJ228" s="4"/>
      <c r="JWK228" s="4"/>
      <c r="JWL228" s="4"/>
      <c r="JWM228" s="4"/>
      <c r="JWN228" s="4"/>
      <c r="JWO228" s="4"/>
      <c r="JWP228" s="4"/>
      <c r="JWQ228" s="4"/>
      <c r="JWR228" s="4"/>
      <c r="JWS228" s="4"/>
      <c r="JWT228" s="4"/>
      <c r="JWU228" s="4"/>
      <c r="JWV228" s="4"/>
      <c r="JWW228" s="4"/>
      <c r="JWX228" s="4"/>
      <c r="JWY228" s="4"/>
      <c r="JWZ228" s="4"/>
      <c r="JXA228" s="4"/>
      <c r="JXB228" s="4"/>
      <c r="JXC228" s="4"/>
      <c r="JXD228" s="4"/>
      <c r="JXE228" s="4"/>
      <c r="JXF228" s="4"/>
      <c r="JXG228" s="4"/>
      <c r="JXH228" s="4"/>
      <c r="JXI228" s="4"/>
      <c r="JXJ228" s="4"/>
      <c r="JXK228" s="4"/>
      <c r="JXL228" s="4"/>
      <c r="JXM228" s="4"/>
      <c r="JXN228" s="4"/>
      <c r="JXO228" s="4"/>
      <c r="JXP228" s="4"/>
      <c r="JXQ228" s="4"/>
      <c r="JXR228" s="4"/>
      <c r="JXS228" s="4"/>
      <c r="JXT228" s="4"/>
      <c r="JXU228" s="4"/>
      <c r="JXV228" s="4"/>
      <c r="JXW228" s="4"/>
      <c r="JXX228" s="4"/>
      <c r="JXY228" s="4"/>
      <c r="JXZ228" s="4"/>
      <c r="JYA228" s="4"/>
      <c r="JYB228" s="4"/>
      <c r="JYC228" s="4"/>
      <c r="JYD228" s="4"/>
      <c r="JYE228" s="4"/>
      <c r="JYF228" s="4"/>
      <c r="JYG228" s="4"/>
      <c r="JYH228" s="4"/>
      <c r="JYI228" s="4"/>
      <c r="JYJ228" s="4"/>
      <c r="JYK228" s="4"/>
      <c r="JYL228" s="4"/>
      <c r="JYM228" s="4"/>
      <c r="JYN228" s="4"/>
      <c r="JYO228" s="4"/>
      <c r="JYP228" s="4"/>
      <c r="JYQ228" s="4"/>
      <c r="JYR228" s="4"/>
      <c r="JYS228" s="4"/>
      <c r="JYT228" s="4"/>
      <c r="JYU228" s="4"/>
      <c r="JYV228" s="4"/>
      <c r="JYW228" s="4"/>
      <c r="JYX228" s="4"/>
      <c r="JYY228" s="4"/>
      <c r="JYZ228" s="4"/>
      <c r="JZA228" s="4"/>
      <c r="JZB228" s="4"/>
      <c r="JZC228" s="4"/>
      <c r="JZD228" s="4"/>
      <c r="JZE228" s="4"/>
      <c r="JZF228" s="4"/>
      <c r="JZG228" s="4"/>
      <c r="JZH228" s="4"/>
      <c r="JZI228" s="4"/>
      <c r="JZJ228" s="4"/>
      <c r="JZK228" s="4"/>
      <c r="JZL228" s="4"/>
      <c r="JZM228" s="4"/>
      <c r="JZN228" s="4"/>
      <c r="JZO228" s="4"/>
      <c r="JZP228" s="4"/>
      <c r="JZQ228" s="4"/>
      <c r="JZR228" s="4"/>
      <c r="JZS228" s="4"/>
      <c r="JZT228" s="4"/>
      <c r="JZU228" s="4"/>
      <c r="JZV228" s="4"/>
      <c r="JZW228" s="4"/>
      <c r="JZX228" s="4"/>
      <c r="JZY228" s="4"/>
      <c r="JZZ228" s="4"/>
      <c r="KAA228" s="4"/>
      <c r="KAB228" s="4"/>
      <c r="KAC228" s="4"/>
      <c r="KAD228" s="4"/>
      <c r="KAE228" s="4"/>
      <c r="KAF228" s="4"/>
      <c r="KAG228" s="4"/>
      <c r="KAH228" s="4"/>
      <c r="KAI228" s="4"/>
      <c r="KAJ228" s="4"/>
      <c r="KAK228" s="4"/>
      <c r="KAL228" s="4"/>
      <c r="KAM228" s="4"/>
      <c r="KAN228" s="4"/>
      <c r="KAO228" s="4"/>
      <c r="KAP228" s="4"/>
      <c r="KAQ228" s="4"/>
      <c r="KAR228" s="4"/>
      <c r="KAS228" s="4"/>
      <c r="KAT228" s="4"/>
      <c r="KAU228" s="4"/>
      <c r="KAV228" s="4"/>
      <c r="KAW228" s="4"/>
      <c r="KAX228" s="4"/>
      <c r="KAY228" s="4"/>
      <c r="KAZ228" s="4"/>
      <c r="KBA228" s="4"/>
      <c r="KBB228" s="4"/>
      <c r="KBC228" s="4"/>
      <c r="KBD228" s="4"/>
      <c r="KBE228" s="4"/>
      <c r="KBF228" s="4"/>
      <c r="KBG228" s="4"/>
      <c r="KBH228" s="4"/>
      <c r="KBI228" s="4"/>
      <c r="KBJ228" s="4"/>
      <c r="KBK228" s="4"/>
      <c r="KBL228" s="4"/>
      <c r="KBM228" s="4"/>
      <c r="KBN228" s="4"/>
      <c r="KBO228" s="4"/>
      <c r="KBP228" s="4"/>
      <c r="KBQ228" s="4"/>
      <c r="KBR228" s="4"/>
      <c r="KBS228" s="4"/>
      <c r="KBT228" s="4"/>
      <c r="KBU228" s="4"/>
      <c r="KBV228" s="4"/>
      <c r="KBW228" s="4"/>
      <c r="KBX228" s="4"/>
      <c r="KBY228" s="4"/>
      <c r="KBZ228" s="4"/>
      <c r="KCA228" s="4"/>
      <c r="KCB228" s="4"/>
      <c r="KCC228" s="4"/>
      <c r="KCD228" s="4"/>
      <c r="KCE228" s="4"/>
      <c r="KCF228" s="4"/>
      <c r="KCG228" s="4"/>
      <c r="KCH228" s="4"/>
      <c r="KCI228" s="4"/>
      <c r="KCJ228" s="4"/>
      <c r="KCK228" s="4"/>
      <c r="KCL228" s="4"/>
      <c r="KCM228" s="4"/>
      <c r="KCN228" s="4"/>
      <c r="KCO228" s="4"/>
      <c r="KCP228" s="4"/>
      <c r="KCQ228" s="4"/>
      <c r="KCR228" s="4"/>
      <c r="KCS228" s="4"/>
      <c r="KCT228" s="4"/>
      <c r="KCU228" s="4"/>
      <c r="KCV228" s="4"/>
      <c r="KCW228" s="4"/>
      <c r="KCX228" s="4"/>
      <c r="KCY228" s="4"/>
      <c r="KCZ228" s="4"/>
      <c r="KDA228" s="4"/>
      <c r="KDB228" s="4"/>
      <c r="KDC228" s="4"/>
      <c r="KDD228" s="4"/>
      <c r="KDE228" s="4"/>
      <c r="KDF228" s="4"/>
      <c r="KDG228" s="4"/>
      <c r="KDH228" s="4"/>
      <c r="KDI228" s="4"/>
      <c r="KDJ228" s="4"/>
      <c r="KDK228" s="4"/>
      <c r="KDL228" s="4"/>
      <c r="KDM228" s="4"/>
      <c r="KDN228" s="4"/>
      <c r="KDO228" s="4"/>
      <c r="KDP228" s="4"/>
      <c r="KDQ228" s="4"/>
      <c r="KDR228" s="4"/>
      <c r="KDS228" s="4"/>
      <c r="KDT228" s="4"/>
      <c r="KDU228" s="4"/>
      <c r="KDV228" s="4"/>
      <c r="KDW228" s="4"/>
      <c r="KDX228" s="4"/>
      <c r="KDY228" s="4"/>
      <c r="KDZ228" s="4"/>
      <c r="KEA228" s="4"/>
      <c r="KEB228" s="4"/>
      <c r="KEC228" s="4"/>
      <c r="KED228" s="4"/>
      <c r="KEE228" s="4"/>
      <c r="KEF228" s="4"/>
      <c r="KEG228" s="4"/>
      <c r="KEH228" s="4"/>
      <c r="KEI228" s="4"/>
      <c r="KEJ228" s="4"/>
      <c r="KEK228" s="4"/>
      <c r="KEL228" s="4"/>
      <c r="KEM228" s="4"/>
      <c r="KEN228" s="4"/>
      <c r="KEO228" s="4"/>
      <c r="KEP228" s="4"/>
      <c r="KEQ228" s="4"/>
      <c r="KER228" s="4"/>
      <c r="KES228" s="4"/>
      <c r="KET228" s="4"/>
      <c r="KEU228" s="4"/>
      <c r="KEV228" s="4"/>
      <c r="KEW228" s="4"/>
      <c r="KEX228" s="4"/>
      <c r="KEY228" s="4"/>
      <c r="KEZ228" s="4"/>
      <c r="KFA228" s="4"/>
      <c r="KFB228" s="4"/>
      <c r="KFC228" s="4"/>
      <c r="KFD228" s="4"/>
      <c r="KFE228" s="4"/>
      <c r="KFF228" s="4"/>
      <c r="KFG228" s="4"/>
      <c r="KFH228" s="4"/>
      <c r="KFI228" s="4"/>
      <c r="KFJ228" s="4"/>
      <c r="KFK228" s="4"/>
      <c r="KFL228" s="4"/>
      <c r="KFM228" s="4"/>
      <c r="KFN228" s="4"/>
      <c r="KFO228" s="4"/>
      <c r="KFP228" s="4"/>
      <c r="KFQ228" s="4"/>
      <c r="KFR228" s="4"/>
      <c r="KFS228" s="4"/>
      <c r="KFT228" s="4"/>
      <c r="KFU228" s="4"/>
      <c r="KFV228" s="4"/>
      <c r="KFW228" s="4"/>
      <c r="KFX228" s="4"/>
      <c r="KFY228" s="4"/>
      <c r="KFZ228" s="4"/>
      <c r="KGA228" s="4"/>
      <c r="KGB228" s="4"/>
      <c r="KGC228" s="4"/>
      <c r="KGD228" s="4"/>
      <c r="KGE228" s="4"/>
      <c r="KGF228" s="4"/>
      <c r="KGG228" s="4"/>
      <c r="KGH228" s="4"/>
      <c r="KGI228" s="4"/>
      <c r="KGJ228" s="4"/>
      <c r="KGK228" s="4"/>
      <c r="KGL228" s="4"/>
      <c r="KGM228" s="4"/>
      <c r="KGN228" s="4"/>
      <c r="KGO228" s="4"/>
      <c r="KGP228" s="4"/>
      <c r="KGQ228" s="4"/>
      <c r="KGR228" s="4"/>
      <c r="KGS228" s="4"/>
      <c r="KGT228" s="4"/>
      <c r="KGU228" s="4"/>
      <c r="KGV228" s="4"/>
      <c r="KGW228" s="4"/>
      <c r="KGX228" s="4"/>
      <c r="KGY228" s="4"/>
      <c r="KGZ228" s="4"/>
      <c r="KHA228" s="4"/>
      <c r="KHB228" s="4"/>
      <c r="KHC228" s="4"/>
      <c r="KHD228" s="4"/>
      <c r="KHE228" s="4"/>
      <c r="KHF228" s="4"/>
      <c r="KHG228" s="4"/>
      <c r="KHH228" s="4"/>
      <c r="KHI228" s="4"/>
      <c r="KHJ228" s="4"/>
      <c r="KHK228" s="4"/>
      <c r="KHL228" s="4"/>
      <c r="KHM228" s="4"/>
      <c r="KHN228" s="4"/>
      <c r="KHO228" s="4"/>
      <c r="KHP228" s="4"/>
      <c r="KHQ228" s="4"/>
      <c r="KHR228" s="4"/>
      <c r="KHS228" s="4"/>
      <c r="KHT228" s="4"/>
      <c r="KHU228" s="4"/>
      <c r="KHV228" s="4"/>
      <c r="KHW228" s="4"/>
      <c r="KHX228" s="4"/>
      <c r="KHY228" s="4"/>
      <c r="KHZ228" s="4"/>
      <c r="KIA228" s="4"/>
      <c r="KIB228" s="4"/>
      <c r="KIC228" s="4"/>
      <c r="KID228" s="4"/>
      <c r="KIE228" s="4"/>
      <c r="KIF228" s="4"/>
      <c r="KIG228" s="4"/>
      <c r="KIH228" s="4"/>
      <c r="KII228" s="4"/>
      <c r="KIJ228" s="4"/>
      <c r="KIK228" s="4"/>
      <c r="KIL228" s="4"/>
      <c r="KIM228" s="4"/>
      <c r="KIN228" s="4"/>
      <c r="KIO228" s="4"/>
      <c r="KIP228" s="4"/>
      <c r="KIQ228" s="4"/>
      <c r="KIR228" s="4"/>
      <c r="KIS228" s="4"/>
      <c r="KIT228" s="4"/>
      <c r="KIU228" s="4"/>
      <c r="KIV228" s="4"/>
      <c r="KIW228" s="4"/>
      <c r="KIX228" s="4"/>
      <c r="KIY228" s="4"/>
      <c r="KIZ228" s="4"/>
      <c r="KJA228" s="4"/>
      <c r="KJB228" s="4"/>
      <c r="KJC228" s="4"/>
      <c r="KJD228" s="4"/>
      <c r="KJE228" s="4"/>
      <c r="KJF228" s="4"/>
      <c r="KJG228" s="4"/>
      <c r="KJH228" s="4"/>
      <c r="KJI228" s="4"/>
      <c r="KJJ228" s="4"/>
      <c r="KJK228" s="4"/>
      <c r="KJL228" s="4"/>
      <c r="KJM228" s="4"/>
      <c r="KJN228" s="4"/>
      <c r="KJO228" s="4"/>
      <c r="KJP228" s="4"/>
      <c r="KJQ228" s="4"/>
      <c r="KJR228" s="4"/>
      <c r="KJS228" s="4"/>
      <c r="KJT228" s="4"/>
      <c r="KJU228" s="4"/>
      <c r="KJV228" s="4"/>
      <c r="KJW228" s="4"/>
      <c r="KJX228" s="4"/>
      <c r="KJY228" s="4"/>
      <c r="KJZ228" s="4"/>
      <c r="KKA228" s="4"/>
      <c r="KKB228" s="4"/>
      <c r="KKC228" s="4"/>
      <c r="KKD228" s="4"/>
      <c r="KKE228" s="4"/>
      <c r="KKF228" s="4"/>
      <c r="KKG228" s="4"/>
      <c r="KKH228" s="4"/>
      <c r="KKI228" s="4"/>
      <c r="KKJ228" s="4"/>
      <c r="KKK228" s="4"/>
      <c r="KKL228" s="4"/>
      <c r="KKM228" s="4"/>
      <c r="KKN228" s="4"/>
      <c r="KKO228" s="4"/>
      <c r="KKP228" s="4"/>
      <c r="KKQ228" s="4"/>
      <c r="KKR228" s="4"/>
      <c r="KKS228" s="4"/>
      <c r="KKT228" s="4"/>
      <c r="KKU228" s="4"/>
      <c r="KKV228" s="4"/>
      <c r="KKW228" s="4"/>
      <c r="KKX228" s="4"/>
      <c r="KKY228" s="4"/>
      <c r="KKZ228" s="4"/>
      <c r="KLA228" s="4"/>
      <c r="KLB228" s="4"/>
      <c r="KLC228" s="4"/>
      <c r="KLD228" s="4"/>
      <c r="KLE228" s="4"/>
      <c r="KLF228" s="4"/>
      <c r="KLG228" s="4"/>
      <c r="KLH228" s="4"/>
      <c r="KLI228" s="4"/>
      <c r="KLJ228" s="4"/>
      <c r="KLK228" s="4"/>
      <c r="KLL228" s="4"/>
      <c r="KLM228" s="4"/>
      <c r="KLN228" s="4"/>
      <c r="KLO228" s="4"/>
      <c r="KLP228" s="4"/>
      <c r="KLQ228" s="4"/>
      <c r="KLR228" s="4"/>
      <c r="KLS228" s="4"/>
      <c r="KLT228" s="4"/>
      <c r="KLU228" s="4"/>
      <c r="KLV228" s="4"/>
      <c r="KLW228" s="4"/>
      <c r="KLX228" s="4"/>
      <c r="KLY228" s="4"/>
      <c r="KLZ228" s="4"/>
      <c r="KMA228" s="4"/>
      <c r="KMB228" s="4"/>
      <c r="KMC228" s="4"/>
      <c r="KMD228" s="4"/>
      <c r="KME228" s="4"/>
      <c r="KMF228" s="4"/>
      <c r="KMG228" s="4"/>
      <c r="KMH228" s="4"/>
      <c r="KMI228" s="4"/>
      <c r="KMJ228" s="4"/>
      <c r="KMK228" s="4"/>
      <c r="KML228" s="4"/>
      <c r="KMM228" s="4"/>
      <c r="KMN228" s="4"/>
      <c r="KMO228" s="4"/>
      <c r="KMP228" s="4"/>
      <c r="KMQ228" s="4"/>
      <c r="KMR228" s="4"/>
      <c r="KMS228" s="4"/>
      <c r="KMT228" s="4"/>
      <c r="KMU228" s="4"/>
      <c r="KMV228" s="4"/>
      <c r="KMW228" s="4"/>
      <c r="KMX228" s="4"/>
      <c r="KMY228" s="4"/>
      <c r="KMZ228" s="4"/>
      <c r="KNA228" s="4"/>
      <c r="KNB228" s="4"/>
      <c r="KNC228" s="4"/>
      <c r="KND228" s="4"/>
      <c r="KNE228" s="4"/>
      <c r="KNF228" s="4"/>
      <c r="KNG228" s="4"/>
      <c r="KNH228" s="4"/>
      <c r="KNI228" s="4"/>
      <c r="KNJ228" s="4"/>
      <c r="KNK228" s="4"/>
      <c r="KNL228" s="4"/>
      <c r="KNM228" s="4"/>
      <c r="KNN228" s="4"/>
      <c r="KNO228" s="4"/>
      <c r="KNP228" s="4"/>
      <c r="KNQ228" s="4"/>
      <c r="KNR228" s="4"/>
      <c r="KNS228" s="4"/>
      <c r="KNT228" s="4"/>
      <c r="KNU228" s="4"/>
      <c r="KNV228" s="4"/>
      <c r="KNW228" s="4"/>
      <c r="KNX228" s="4"/>
      <c r="KNY228" s="4"/>
      <c r="KNZ228" s="4"/>
      <c r="KOA228" s="4"/>
      <c r="KOB228" s="4"/>
      <c r="KOC228" s="4"/>
      <c r="KOD228" s="4"/>
      <c r="KOE228" s="4"/>
      <c r="KOF228" s="4"/>
      <c r="KOG228" s="4"/>
      <c r="KOH228" s="4"/>
      <c r="KOI228" s="4"/>
      <c r="KOJ228" s="4"/>
      <c r="KOK228" s="4"/>
      <c r="KOL228" s="4"/>
      <c r="KOM228" s="4"/>
      <c r="KON228" s="4"/>
      <c r="KOO228" s="4"/>
      <c r="KOP228" s="4"/>
      <c r="KOQ228" s="4"/>
      <c r="KOR228" s="4"/>
      <c r="KOS228" s="4"/>
      <c r="KOT228" s="4"/>
      <c r="KOU228" s="4"/>
      <c r="KOV228" s="4"/>
      <c r="KOW228" s="4"/>
      <c r="KOX228" s="4"/>
      <c r="KOY228" s="4"/>
      <c r="KOZ228" s="4"/>
      <c r="KPA228" s="4"/>
      <c r="KPB228" s="4"/>
      <c r="KPC228" s="4"/>
      <c r="KPD228" s="4"/>
      <c r="KPE228" s="4"/>
      <c r="KPF228" s="4"/>
      <c r="KPG228" s="4"/>
      <c r="KPH228" s="4"/>
      <c r="KPI228" s="4"/>
      <c r="KPJ228" s="4"/>
      <c r="KPK228" s="4"/>
      <c r="KPL228" s="4"/>
      <c r="KPM228" s="4"/>
      <c r="KPN228" s="4"/>
      <c r="KPO228" s="4"/>
      <c r="KPP228" s="4"/>
      <c r="KPQ228" s="4"/>
      <c r="KPR228" s="4"/>
      <c r="KPS228" s="4"/>
      <c r="KPT228" s="4"/>
      <c r="KPU228" s="4"/>
      <c r="KPV228" s="4"/>
      <c r="KPW228" s="4"/>
      <c r="KPX228" s="4"/>
      <c r="KPY228" s="4"/>
      <c r="KPZ228" s="4"/>
      <c r="KQA228" s="4"/>
      <c r="KQB228" s="4"/>
      <c r="KQC228" s="4"/>
      <c r="KQD228" s="4"/>
      <c r="KQE228" s="4"/>
      <c r="KQF228" s="4"/>
      <c r="KQG228" s="4"/>
      <c r="KQH228" s="4"/>
      <c r="KQI228" s="4"/>
      <c r="KQJ228" s="4"/>
      <c r="KQK228" s="4"/>
      <c r="KQL228" s="4"/>
      <c r="KQM228" s="4"/>
      <c r="KQN228" s="4"/>
      <c r="KQO228" s="4"/>
      <c r="KQP228" s="4"/>
      <c r="KQQ228" s="4"/>
      <c r="KQR228" s="4"/>
      <c r="KQS228" s="4"/>
      <c r="KQT228" s="4"/>
      <c r="KQU228" s="4"/>
      <c r="KQV228" s="4"/>
      <c r="KQW228" s="4"/>
      <c r="KQX228" s="4"/>
      <c r="KQY228" s="4"/>
      <c r="KQZ228" s="4"/>
      <c r="KRA228" s="4"/>
      <c r="KRB228" s="4"/>
      <c r="KRC228" s="4"/>
      <c r="KRD228" s="4"/>
      <c r="KRE228" s="4"/>
      <c r="KRF228" s="4"/>
      <c r="KRG228" s="4"/>
      <c r="KRH228" s="4"/>
      <c r="KRI228" s="4"/>
      <c r="KRJ228" s="4"/>
      <c r="KRK228" s="4"/>
      <c r="KRL228" s="4"/>
      <c r="KRM228" s="4"/>
      <c r="KRN228" s="4"/>
      <c r="KRO228" s="4"/>
      <c r="KRP228" s="4"/>
      <c r="KRQ228" s="4"/>
      <c r="KRR228" s="4"/>
      <c r="KRS228" s="4"/>
      <c r="KRT228" s="4"/>
      <c r="KRU228" s="4"/>
      <c r="KRV228" s="4"/>
      <c r="KRW228" s="4"/>
      <c r="KRX228" s="4"/>
      <c r="KRY228" s="4"/>
      <c r="KRZ228" s="4"/>
      <c r="KSA228" s="4"/>
      <c r="KSB228" s="4"/>
      <c r="KSC228" s="4"/>
      <c r="KSD228" s="4"/>
      <c r="KSE228" s="4"/>
      <c r="KSF228" s="4"/>
      <c r="KSG228" s="4"/>
      <c r="KSH228" s="4"/>
      <c r="KSI228" s="4"/>
      <c r="KSJ228" s="4"/>
      <c r="KSK228" s="4"/>
      <c r="KSL228" s="4"/>
      <c r="KSM228" s="4"/>
      <c r="KSN228" s="4"/>
      <c r="KSO228" s="4"/>
      <c r="KSP228" s="4"/>
      <c r="KSQ228" s="4"/>
      <c r="KSR228" s="4"/>
      <c r="KSS228" s="4"/>
      <c r="KST228" s="4"/>
      <c r="KSU228" s="4"/>
      <c r="KSV228" s="4"/>
      <c r="KSW228" s="4"/>
      <c r="KSX228" s="4"/>
      <c r="KSY228" s="4"/>
      <c r="KSZ228" s="4"/>
      <c r="KTA228" s="4"/>
      <c r="KTB228" s="4"/>
      <c r="KTC228" s="4"/>
      <c r="KTD228" s="4"/>
      <c r="KTE228" s="4"/>
      <c r="KTF228" s="4"/>
      <c r="KTG228" s="4"/>
      <c r="KTH228" s="4"/>
      <c r="KTI228" s="4"/>
      <c r="KTJ228" s="4"/>
      <c r="KTK228" s="4"/>
      <c r="KTL228" s="4"/>
      <c r="KTM228" s="4"/>
      <c r="KTN228" s="4"/>
      <c r="KTO228" s="4"/>
      <c r="KTP228" s="4"/>
      <c r="KTQ228" s="4"/>
      <c r="KTR228" s="4"/>
      <c r="KTS228" s="4"/>
      <c r="KTT228" s="4"/>
      <c r="KTU228" s="4"/>
      <c r="KTV228" s="4"/>
      <c r="KTW228" s="4"/>
      <c r="KTX228" s="4"/>
      <c r="KTY228" s="4"/>
      <c r="KTZ228" s="4"/>
      <c r="KUA228" s="4"/>
      <c r="KUB228" s="4"/>
      <c r="KUC228" s="4"/>
      <c r="KUD228" s="4"/>
      <c r="KUE228" s="4"/>
      <c r="KUF228" s="4"/>
      <c r="KUG228" s="4"/>
      <c r="KUH228" s="4"/>
      <c r="KUI228" s="4"/>
      <c r="KUJ228" s="4"/>
      <c r="KUK228" s="4"/>
      <c r="KUL228" s="4"/>
      <c r="KUM228" s="4"/>
      <c r="KUN228" s="4"/>
      <c r="KUO228" s="4"/>
      <c r="KUP228" s="4"/>
      <c r="KUQ228" s="4"/>
      <c r="KUR228" s="4"/>
      <c r="KUS228" s="4"/>
      <c r="KUT228" s="4"/>
      <c r="KUU228" s="4"/>
      <c r="KUV228" s="4"/>
      <c r="KUW228" s="4"/>
      <c r="KUX228" s="4"/>
      <c r="KUY228" s="4"/>
      <c r="KUZ228" s="4"/>
      <c r="KVA228" s="4"/>
      <c r="KVB228" s="4"/>
      <c r="KVC228" s="4"/>
      <c r="KVD228" s="4"/>
      <c r="KVE228" s="4"/>
      <c r="KVF228" s="4"/>
      <c r="KVG228" s="4"/>
      <c r="KVH228" s="4"/>
      <c r="KVI228" s="4"/>
      <c r="KVJ228" s="4"/>
      <c r="KVK228" s="4"/>
      <c r="KVL228" s="4"/>
      <c r="KVM228" s="4"/>
      <c r="KVN228" s="4"/>
      <c r="KVO228" s="4"/>
      <c r="KVP228" s="4"/>
      <c r="KVQ228" s="4"/>
      <c r="KVR228" s="4"/>
      <c r="KVS228" s="4"/>
      <c r="KVT228" s="4"/>
      <c r="KVU228" s="4"/>
      <c r="KVV228" s="4"/>
      <c r="KVW228" s="4"/>
      <c r="KVX228" s="4"/>
      <c r="KVY228" s="4"/>
      <c r="KVZ228" s="4"/>
      <c r="KWA228" s="4"/>
      <c r="KWB228" s="4"/>
      <c r="KWC228" s="4"/>
      <c r="KWD228" s="4"/>
      <c r="KWE228" s="4"/>
      <c r="KWF228" s="4"/>
      <c r="KWG228" s="4"/>
      <c r="KWH228" s="4"/>
      <c r="KWI228" s="4"/>
      <c r="KWJ228" s="4"/>
      <c r="KWK228" s="4"/>
      <c r="KWL228" s="4"/>
      <c r="KWM228" s="4"/>
      <c r="KWN228" s="4"/>
      <c r="KWO228" s="4"/>
      <c r="KWP228" s="4"/>
      <c r="KWQ228" s="4"/>
      <c r="KWR228" s="4"/>
      <c r="KWS228" s="4"/>
      <c r="KWT228" s="4"/>
      <c r="KWU228" s="4"/>
      <c r="KWV228" s="4"/>
      <c r="KWW228" s="4"/>
      <c r="KWX228" s="4"/>
      <c r="KWY228" s="4"/>
      <c r="KWZ228" s="4"/>
      <c r="KXA228" s="4"/>
      <c r="KXB228" s="4"/>
      <c r="KXC228" s="4"/>
      <c r="KXD228" s="4"/>
      <c r="KXE228" s="4"/>
      <c r="KXF228" s="4"/>
      <c r="KXG228" s="4"/>
      <c r="KXH228" s="4"/>
      <c r="KXI228" s="4"/>
      <c r="KXJ228" s="4"/>
      <c r="KXK228" s="4"/>
      <c r="KXL228" s="4"/>
      <c r="KXM228" s="4"/>
      <c r="KXN228" s="4"/>
      <c r="KXO228" s="4"/>
      <c r="KXP228" s="4"/>
      <c r="KXQ228" s="4"/>
      <c r="KXR228" s="4"/>
      <c r="KXS228" s="4"/>
      <c r="KXT228" s="4"/>
      <c r="KXU228" s="4"/>
      <c r="KXV228" s="4"/>
      <c r="KXW228" s="4"/>
      <c r="KXX228" s="4"/>
      <c r="KXY228" s="4"/>
      <c r="KXZ228" s="4"/>
      <c r="KYA228" s="4"/>
      <c r="KYB228" s="4"/>
      <c r="KYC228" s="4"/>
      <c r="KYD228" s="4"/>
      <c r="KYE228" s="4"/>
      <c r="KYF228" s="4"/>
      <c r="KYG228" s="4"/>
      <c r="KYH228" s="4"/>
      <c r="KYI228" s="4"/>
      <c r="KYJ228" s="4"/>
      <c r="KYK228" s="4"/>
      <c r="KYL228" s="4"/>
      <c r="KYM228" s="4"/>
      <c r="KYN228" s="4"/>
      <c r="KYO228" s="4"/>
      <c r="KYP228" s="4"/>
      <c r="KYQ228" s="4"/>
      <c r="KYR228" s="4"/>
      <c r="KYS228" s="4"/>
      <c r="KYT228" s="4"/>
      <c r="KYU228" s="4"/>
      <c r="KYV228" s="4"/>
      <c r="KYW228" s="4"/>
      <c r="KYX228" s="4"/>
      <c r="KYY228" s="4"/>
      <c r="KYZ228" s="4"/>
      <c r="KZA228" s="4"/>
      <c r="KZB228" s="4"/>
      <c r="KZC228" s="4"/>
      <c r="KZD228" s="4"/>
      <c r="KZE228" s="4"/>
      <c r="KZF228" s="4"/>
      <c r="KZG228" s="4"/>
      <c r="KZH228" s="4"/>
      <c r="KZI228" s="4"/>
      <c r="KZJ228" s="4"/>
      <c r="KZK228" s="4"/>
      <c r="KZL228" s="4"/>
      <c r="KZM228" s="4"/>
      <c r="KZN228" s="4"/>
      <c r="KZO228" s="4"/>
      <c r="KZP228" s="4"/>
      <c r="KZQ228" s="4"/>
      <c r="KZR228" s="4"/>
      <c r="KZS228" s="4"/>
      <c r="KZT228" s="4"/>
      <c r="KZU228" s="4"/>
      <c r="KZV228" s="4"/>
      <c r="KZW228" s="4"/>
      <c r="KZX228" s="4"/>
      <c r="KZY228" s="4"/>
      <c r="KZZ228" s="4"/>
      <c r="LAA228" s="4"/>
      <c r="LAB228" s="4"/>
      <c r="LAC228" s="4"/>
      <c r="LAD228" s="4"/>
      <c r="LAE228" s="4"/>
      <c r="LAF228" s="4"/>
      <c r="LAG228" s="4"/>
      <c r="LAH228" s="4"/>
      <c r="LAI228" s="4"/>
      <c r="LAJ228" s="4"/>
      <c r="LAK228" s="4"/>
      <c r="LAL228" s="4"/>
      <c r="LAM228" s="4"/>
      <c r="LAN228" s="4"/>
      <c r="LAO228" s="4"/>
      <c r="LAP228" s="4"/>
      <c r="LAQ228" s="4"/>
      <c r="LAR228" s="4"/>
      <c r="LAS228" s="4"/>
      <c r="LAT228" s="4"/>
      <c r="LAU228" s="4"/>
      <c r="LAV228" s="4"/>
      <c r="LAW228" s="4"/>
      <c r="LAX228" s="4"/>
      <c r="LAY228" s="4"/>
      <c r="LAZ228" s="4"/>
      <c r="LBA228" s="4"/>
      <c r="LBB228" s="4"/>
      <c r="LBC228" s="4"/>
      <c r="LBD228" s="4"/>
      <c r="LBE228" s="4"/>
      <c r="LBF228" s="4"/>
      <c r="LBG228" s="4"/>
      <c r="LBH228" s="4"/>
      <c r="LBI228" s="4"/>
      <c r="LBJ228" s="4"/>
      <c r="LBK228" s="4"/>
      <c r="LBL228" s="4"/>
      <c r="LBM228" s="4"/>
      <c r="LBN228" s="4"/>
      <c r="LBO228" s="4"/>
      <c r="LBP228" s="4"/>
      <c r="LBQ228" s="4"/>
      <c r="LBR228" s="4"/>
      <c r="LBS228" s="4"/>
      <c r="LBT228" s="4"/>
      <c r="LBU228" s="4"/>
      <c r="LBV228" s="4"/>
      <c r="LBW228" s="4"/>
      <c r="LBX228" s="4"/>
      <c r="LBY228" s="4"/>
      <c r="LBZ228" s="4"/>
      <c r="LCA228" s="4"/>
      <c r="LCB228" s="4"/>
      <c r="LCC228" s="4"/>
      <c r="LCD228" s="4"/>
      <c r="LCE228" s="4"/>
      <c r="LCF228" s="4"/>
      <c r="LCG228" s="4"/>
      <c r="LCH228" s="4"/>
      <c r="LCI228" s="4"/>
      <c r="LCJ228" s="4"/>
      <c r="LCK228" s="4"/>
      <c r="LCL228" s="4"/>
      <c r="LCM228" s="4"/>
      <c r="LCN228" s="4"/>
      <c r="LCO228" s="4"/>
      <c r="LCP228" s="4"/>
      <c r="LCQ228" s="4"/>
      <c r="LCR228" s="4"/>
      <c r="LCS228" s="4"/>
      <c r="LCT228" s="4"/>
      <c r="LCU228" s="4"/>
      <c r="LCV228" s="4"/>
      <c r="LCW228" s="4"/>
      <c r="LCX228" s="4"/>
      <c r="LCY228" s="4"/>
      <c r="LCZ228" s="4"/>
      <c r="LDA228" s="4"/>
      <c r="LDB228" s="4"/>
      <c r="LDC228" s="4"/>
      <c r="LDD228" s="4"/>
      <c r="LDE228" s="4"/>
      <c r="LDF228" s="4"/>
      <c r="LDG228" s="4"/>
      <c r="LDH228" s="4"/>
      <c r="LDI228" s="4"/>
      <c r="LDJ228" s="4"/>
      <c r="LDK228" s="4"/>
      <c r="LDL228" s="4"/>
      <c r="LDM228" s="4"/>
      <c r="LDN228" s="4"/>
      <c r="LDO228" s="4"/>
      <c r="LDP228" s="4"/>
      <c r="LDQ228" s="4"/>
      <c r="LDR228" s="4"/>
      <c r="LDS228" s="4"/>
      <c r="LDT228" s="4"/>
      <c r="LDU228" s="4"/>
      <c r="LDV228" s="4"/>
      <c r="LDW228" s="4"/>
      <c r="LDX228" s="4"/>
      <c r="LDY228" s="4"/>
      <c r="LDZ228" s="4"/>
      <c r="LEA228" s="4"/>
      <c r="LEB228" s="4"/>
      <c r="LEC228" s="4"/>
      <c r="LED228" s="4"/>
      <c r="LEE228" s="4"/>
      <c r="LEF228" s="4"/>
      <c r="LEG228" s="4"/>
      <c r="LEH228" s="4"/>
      <c r="LEI228" s="4"/>
      <c r="LEJ228" s="4"/>
      <c r="LEK228" s="4"/>
      <c r="LEL228" s="4"/>
      <c r="LEM228" s="4"/>
      <c r="LEN228" s="4"/>
      <c r="LEO228" s="4"/>
      <c r="LEP228" s="4"/>
      <c r="LEQ228" s="4"/>
      <c r="LER228" s="4"/>
      <c r="LES228" s="4"/>
      <c r="LET228" s="4"/>
      <c r="LEU228" s="4"/>
      <c r="LEV228" s="4"/>
      <c r="LEW228" s="4"/>
      <c r="LEX228" s="4"/>
      <c r="LEY228" s="4"/>
      <c r="LEZ228" s="4"/>
      <c r="LFA228" s="4"/>
      <c r="LFB228" s="4"/>
      <c r="LFC228" s="4"/>
      <c r="LFD228" s="4"/>
      <c r="LFE228" s="4"/>
      <c r="LFF228" s="4"/>
      <c r="LFG228" s="4"/>
      <c r="LFH228" s="4"/>
      <c r="LFI228" s="4"/>
      <c r="LFJ228" s="4"/>
      <c r="LFK228" s="4"/>
      <c r="LFL228" s="4"/>
      <c r="LFM228" s="4"/>
      <c r="LFN228" s="4"/>
      <c r="LFO228" s="4"/>
      <c r="LFP228" s="4"/>
      <c r="LFQ228" s="4"/>
      <c r="LFR228" s="4"/>
      <c r="LFS228" s="4"/>
      <c r="LFT228" s="4"/>
      <c r="LFU228" s="4"/>
      <c r="LFV228" s="4"/>
      <c r="LFW228" s="4"/>
      <c r="LFX228" s="4"/>
      <c r="LFY228" s="4"/>
      <c r="LFZ228" s="4"/>
      <c r="LGA228" s="4"/>
      <c r="LGB228" s="4"/>
      <c r="LGC228" s="4"/>
      <c r="LGD228" s="4"/>
      <c r="LGE228" s="4"/>
      <c r="LGF228" s="4"/>
      <c r="LGG228" s="4"/>
      <c r="LGH228" s="4"/>
      <c r="LGI228" s="4"/>
      <c r="LGJ228" s="4"/>
      <c r="LGK228" s="4"/>
      <c r="LGL228" s="4"/>
      <c r="LGM228" s="4"/>
      <c r="LGN228" s="4"/>
      <c r="LGO228" s="4"/>
      <c r="LGP228" s="4"/>
      <c r="LGQ228" s="4"/>
      <c r="LGR228" s="4"/>
      <c r="LGS228" s="4"/>
      <c r="LGT228" s="4"/>
      <c r="LGU228" s="4"/>
      <c r="LGV228" s="4"/>
      <c r="LGW228" s="4"/>
      <c r="LGX228" s="4"/>
      <c r="LGY228" s="4"/>
      <c r="LGZ228" s="4"/>
      <c r="LHA228" s="4"/>
      <c r="LHB228" s="4"/>
      <c r="LHC228" s="4"/>
      <c r="LHD228" s="4"/>
      <c r="LHE228" s="4"/>
      <c r="LHF228" s="4"/>
      <c r="LHG228" s="4"/>
      <c r="LHH228" s="4"/>
      <c r="LHI228" s="4"/>
      <c r="LHJ228" s="4"/>
      <c r="LHK228" s="4"/>
      <c r="LHL228" s="4"/>
      <c r="LHM228" s="4"/>
      <c r="LHN228" s="4"/>
      <c r="LHO228" s="4"/>
      <c r="LHP228" s="4"/>
      <c r="LHQ228" s="4"/>
      <c r="LHR228" s="4"/>
      <c r="LHS228" s="4"/>
      <c r="LHT228" s="4"/>
      <c r="LHU228" s="4"/>
      <c r="LHV228" s="4"/>
      <c r="LHW228" s="4"/>
      <c r="LHX228" s="4"/>
      <c r="LHY228" s="4"/>
      <c r="LHZ228" s="4"/>
      <c r="LIA228" s="4"/>
      <c r="LIB228" s="4"/>
      <c r="LIC228" s="4"/>
      <c r="LID228" s="4"/>
      <c r="LIE228" s="4"/>
      <c r="LIF228" s="4"/>
      <c r="LIG228" s="4"/>
      <c r="LIH228" s="4"/>
      <c r="LII228" s="4"/>
      <c r="LIJ228" s="4"/>
      <c r="LIK228" s="4"/>
      <c r="LIL228" s="4"/>
      <c r="LIM228" s="4"/>
      <c r="LIN228" s="4"/>
      <c r="LIO228" s="4"/>
      <c r="LIP228" s="4"/>
      <c r="LIQ228" s="4"/>
      <c r="LIR228" s="4"/>
      <c r="LIS228" s="4"/>
      <c r="LIT228" s="4"/>
      <c r="LIU228" s="4"/>
      <c r="LIV228" s="4"/>
      <c r="LIW228" s="4"/>
      <c r="LIX228" s="4"/>
      <c r="LIY228" s="4"/>
      <c r="LIZ228" s="4"/>
      <c r="LJA228" s="4"/>
      <c r="LJB228" s="4"/>
      <c r="LJC228" s="4"/>
      <c r="LJD228" s="4"/>
      <c r="LJE228" s="4"/>
      <c r="LJF228" s="4"/>
      <c r="LJG228" s="4"/>
      <c r="LJH228" s="4"/>
      <c r="LJI228" s="4"/>
      <c r="LJJ228" s="4"/>
      <c r="LJK228" s="4"/>
      <c r="LJL228" s="4"/>
      <c r="LJM228" s="4"/>
      <c r="LJN228" s="4"/>
      <c r="LJO228" s="4"/>
      <c r="LJP228" s="4"/>
      <c r="LJQ228" s="4"/>
      <c r="LJR228" s="4"/>
      <c r="LJS228" s="4"/>
      <c r="LJT228" s="4"/>
      <c r="LJU228" s="4"/>
      <c r="LJV228" s="4"/>
      <c r="LJW228" s="4"/>
      <c r="LJX228" s="4"/>
      <c r="LJY228" s="4"/>
      <c r="LJZ228" s="4"/>
      <c r="LKA228" s="4"/>
      <c r="LKB228" s="4"/>
      <c r="LKC228" s="4"/>
      <c r="LKD228" s="4"/>
      <c r="LKE228" s="4"/>
      <c r="LKF228" s="4"/>
      <c r="LKG228" s="4"/>
      <c r="LKH228" s="4"/>
      <c r="LKI228" s="4"/>
      <c r="LKJ228" s="4"/>
      <c r="LKK228" s="4"/>
      <c r="LKL228" s="4"/>
      <c r="LKM228" s="4"/>
      <c r="LKN228" s="4"/>
      <c r="LKO228" s="4"/>
      <c r="LKP228" s="4"/>
      <c r="LKQ228" s="4"/>
      <c r="LKR228" s="4"/>
      <c r="LKS228" s="4"/>
      <c r="LKT228" s="4"/>
      <c r="LKU228" s="4"/>
      <c r="LKV228" s="4"/>
      <c r="LKW228" s="4"/>
      <c r="LKX228" s="4"/>
      <c r="LKY228" s="4"/>
      <c r="LKZ228" s="4"/>
      <c r="LLA228" s="4"/>
      <c r="LLB228" s="4"/>
      <c r="LLC228" s="4"/>
      <c r="LLD228" s="4"/>
      <c r="LLE228" s="4"/>
      <c r="LLF228" s="4"/>
      <c r="LLG228" s="4"/>
      <c r="LLH228" s="4"/>
      <c r="LLI228" s="4"/>
      <c r="LLJ228" s="4"/>
      <c r="LLK228" s="4"/>
      <c r="LLL228" s="4"/>
      <c r="LLM228" s="4"/>
      <c r="LLN228" s="4"/>
      <c r="LLO228" s="4"/>
      <c r="LLP228" s="4"/>
      <c r="LLQ228" s="4"/>
      <c r="LLR228" s="4"/>
      <c r="LLS228" s="4"/>
      <c r="LLT228" s="4"/>
      <c r="LLU228" s="4"/>
      <c r="LLV228" s="4"/>
      <c r="LLW228" s="4"/>
      <c r="LLX228" s="4"/>
      <c r="LLY228" s="4"/>
      <c r="LLZ228" s="4"/>
      <c r="LMA228" s="4"/>
      <c r="LMB228" s="4"/>
      <c r="LMC228" s="4"/>
      <c r="LMD228" s="4"/>
      <c r="LME228" s="4"/>
      <c r="LMF228" s="4"/>
      <c r="LMG228" s="4"/>
      <c r="LMH228" s="4"/>
      <c r="LMI228" s="4"/>
      <c r="LMJ228" s="4"/>
      <c r="LMK228" s="4"/>
      <c r="LML228" s="4"/>
      <c r="LMM228" s="4"/>
      <c r="LMN228" s="4"/>
      <c r="LMO228" s="4"/>
      <c r="LMP228" s="4"/>
      <c r="LMQ228" s="4"/>
      <c r="LMR228" s="4"/>
      <c r="LMS228" s="4"/>
      <c r="LMT228" s="4"/>
      <c r="LMU228" s="4"/>
      <c r="LMV228" s="4"/>
      <c r="LMW228" s="4"/>
      <c r="LMX228" s="4"/>
      <c r="LMY228" s="4"/>
      <c r="LMZ228" s="4"/>
      <c r="LNA228" s="4"/>
      <c r="LNB228" s="4"/>
      <c r="LNC228" s="4"/>
      <c r="LND228" s="4"/>
      <c r="LNE228" s="4"/>
      <c r="LNF228" s="4"/>
      <c r="LNG228" s="4"/>
      <c r="LNH228" s="4"/>
      <c r="LNI228" s="4"/>
      <c r="LNJ228" s="4"/>
      <c r="LNK228" s="4"/>
      <c r="LNL228" s="4"/>
      <c r="LNM228" s="4"/>
      <c r="LNN228" s="4"/>
      <c r="LNO228" s="4"/>
      <c r="LNP228" s="4"/>
      <c r="LNQ228" s="4"/>
      <c r="LNR228" s="4"/>
      <c r="LNS228" s="4"/>
      <c r="LNT228" s="4"/>
      <c r="LNU228" s="4"/>
      <c r="LNV228" s="4"/>
      <c r="LNW228" s="4"/>
      <c r="LNX228" s="4"/>
      <c r="LNY228" s="4"/>
      <c r="LNZ228" s="4"/>
      <c r="LOA228" s="4"/>
      <c r="LOB228" s="4"/>
      <c r="LOC228" s="4"/>
      <c r="LOD228" s="4"/>
      <c r="LOE228" s="4"/>
      <c r="LOF228" s="4"/>
      <c r="LOG228" s="4"/>
      <c r="LOH228" s="4"/>
      <c r="LOI228" s="4"/>
      <c r="LOJ228" s="4"/>
      <c r="LOK228" s="4"/>
      <c r="LOL228" s="4"/>
      <c r="LOM228" s="4"/>
      <c r="LON228" s="4"/>
      <c r="LOO228" s="4"/>
      <c r="LOP228" s="4"/>
      <c r="LOQ228" s="4"/>
      <c r="LOR228" s="4"/>
      <c r="LOS228" s="4"/>
      <c r="LOT228" s="4"/>
      <c r="LOU228" s="4"/>
      <c r="LOV228" s="4"/>
      <c r="LOW228" s="4"/>
      <c r="LOX228" s="4"/>
      <c r="LOY228" s="4"/>
      <c r="LOZ228" s="4"/>
      <c r="LPA228" s="4"/>
      <c r="LPB228" s="4"/>
      <c r="LPC228" s="4"/>
      <c r="LPD228" s="4"/>
      <c r="LPE228" s="4"/>
      <c r="LPF228" s="4"/>
      <c r="LPG228" s="4"/>
      <c r="LPH228" s="4"/>
      <c r="LPI228" s="4"/>
      <c r="LPJ228" s="4"/>
      <c r="LPK228" s="4"/>
      <c r="LPL228" s="4"/>
      <c r="LPM228" s="4"/>
      <c r="LPN228" s="4"/>
      <c r="LPO228" s="4"/>
      <c r="LPP228" s="4"/>
      <c r="LPQ228" s="4"/>
      <c r="LPR228" s="4"/>
      <c r="LPS228" s="4"/>
      <c r="LPT228" s="4"/>
      <c r="LPU228" s="4"/>
      <c r="LPV228" s="4"/>
      <c r="LPW228" s="4"/>
      <c r="LPX228" s="4"/>
      <c r="LPY228" s="4"/>
      <c r="LPZ228" s="4"/>
      <c r="LQA228" s="4"/>
      <c r="LQB228" s="4"/>
      <c r="LQC228" s="4"/>
      <c r="LQD228" s="4"/>
      <c r="LQE228" s="4"/>
      <c r="LQF228" s="4"/>
      <c r="LQG228" s="4"/>
      <c r="LQH228" s="4"/>
      <c r="LQI228" s="4"/>
      <c r="LQJ228" s="4"/>
      <c r="LQK228" s="4"/>
      <c r="LQL228" s="4"/>
      <c r="LQM228" s="4"/>
      <c r="LQN228" s="4"/>
      <c r="LQO228" s="4"/>
      <c r="LQP228" s="4"/>
      <c r="LQQ228" s="4"/>
      <c r="LQR228" s="4"/>
      <c r="LQS228" s="4"/>
      <c r="LQT228" s="4"/>
      <c r="LQU228" s="4"/>
      <c r="LQV228" s="4"/>
      <c r="LQW228" s="4"/>
      <c r="LQX228" s="4"/>
      <c r="LQY228" s="4"/>
      <c r="LQZ228" s="4"/>
      <c r="LRA228" s="4"/>
      <c r="LRB228" s="4"/>
      <c r="LRC228" s="4"/>
      <c r="LRD228" s="4"/>
      <c r="LRE228" s="4"/>
      <c r="LRF228" s="4"/>
      <c r="LRG228" s="4"/>
      <c r="LRH228" s="4"/>
      <c r="LRI228" s="4"/>
      <c r="LRJ228" s="4"/>
      <c r="LRK228" s="4"/>
      <c r="LRL228" s="4"/>
      <c r="LRM228" s="4"/>
      <c r="LRN228" s="4"/>
      <c r="LRO228" s="4"/>
      <c r="LRP228" s="4"/>
      <c r="LRQ228" s="4"/>
      <c r="LRR228" s="4"/>
      <c r="LRS228" s="4"/>
      <c r="LRT228" s="4"/>
      <c r="LRU228" s="4"/>
      <c r="LRV228" s="4"/>
      <c r="LRW228" s="4"/>
      <c r="LRX228" s="4"/>
      <c r="LRY228" s="4"/>
      <c r="LRZ228" s="4"/>
      <c r="LSA228" s="4"/>
      <c r="LSB228" s="4"/>
      <c r="LSC228" s="4"/>
      <c r="LSD228" s="4"/>
      <c r="LSE228" s="4"/>
      <c r="LSF228" s="4"/>
      <c r="LSG228" s="4"/>
      <c r="LSH228" s="4"/>
      <c r="LSI228" s="4"/>
      <c r="LSJ228" s="4"/>
      <c r="LSK228" s="4"/>
      <c r="LSL228" s="4"/>
      <c r="LSM228" s="4"/>
      <c r="LSN228" s="4"/>
      <c r="LSO228" s="4"/>
      <c r="LSP228" s="4"/>
      <c r="LSQ228" s="4"/>
      <c r="LSR228" s="4"/>
      <c r="LSS228" s="4"/>
      <c r="LST228" s="4"/>
      <c r="LSU228" s="4"/>
      <c r="LSV228" s="4"/>
      <c r="LSW228" s="4"/>
      <c r="LSX228" s="4"/>
      <c r="LSY228" s="4"/>
      <c r="LSZ228" s="4"/>
      <c r="LTA228" s="4"/>
      <c r="LTB228" s="4"/>
      <c r="LTC228" s="4"/>
      <c r="LTD228" s="4"/>
      <c r="LTE228" s="4"/>
      <c r="LTF228" s="4"/>
      <c r="LTG228" s="4"/>
      <c r="LTH228" s="4"/>
      <c r="LTI228" s="4"/>
      <c r="LTJ228" s="4"/>
      <c r="LTK228" s="4"/>
      <c r="LTL228" s="4"/>
      <c r="LTM228" s="4"/>
      <c r="LTN228" s="4"/>
      <c r="LTO228" s="4"/>
      <c r="LTP228" s="4"/>
      <c r="LTQ228" s="4"/>
      <c r="LTR228" s="4"/>
      <c r="LTS228" s="4"/>
      <c r="LTT228" s="4"/>
      <c r="LTU228" s="4"/>
      <c r="LTV228" s="4"/>
      <c r="LTW228" s="4"/>
      <c r="LTX228" s="4"/>
      <c r="LTY228" s="4"/>
      <c r="LTZ228" s="4"/>
      <c r="LUA228" s="4"/>
      <c r="LUB228" s="4"/>
      <c r="LUC228" s="4"/>
      <c r="LUD228" s="4"/>
      <c r="LUE228" s="4"/>
      <c r="LUF228" s="4"/>
      <c r="LUG228" s="4"/>
      <c r="LUH228" s="4"/>
      <c r="LUI228" s="4"/>
      <c r="LUJ228" s="4"/>
      <c r="LUK228" s="4"/>
      <c r="LUL228" s="4"/>
      <c r="LUM228" s="4"/>
      <c r="LUN228" s="4"/>
      <c r="LUO228" s="4"/>
      <c r="LUP228" s="4"/>
      <c r="LUQ228" s="4"/>
      <c r="LUR228" s="4"/>
      <c r="LUS228" s="4"/>
      <c r="LUT228" s="4"/>
      <c r="LUU228" s="4"/>
      <c r="LUV228" s="4"/>
      <c r="LUW228" s="4"/>
      <c r="LUX228" s="4"/>
      <c r="LUY228" s="4"/>
      <c r="LUZ228" s="4"/>
      <c r="LVA228" s="4"/>
      <c r="LVB228" s="4"/>
      <c r="LVC228" s="4"/>
      <c r="LVD228" s="4"/>
      <c r="LVE228" s="4"/>
      <c r="LVF228" s="4"/>
      <c r="LVG228" s="4"/>
      <c r="LVH228" s="4"/>
      <c r="LVI228" s="4"/>
      <c r="LVJ228" s="4"/>
      <c r="LVK228" s="4"/>
      <c r="LVL228" s="4"/>
      <c r="LVM228" s="4"/>
      <c r="LVN228" s="4"/>
      <c r="LVO228" s="4"/>
      <c r="LVP228" s="4"/>
      <c r="LVQ228" s="4"/>
      <c r="LVR228" s="4"/>
      <c r="LVS228" s="4"/>
      <c r="LVT228" s="4"/>
      <c r="LVU228" s="4"/>
      <c r="LVV228" s="4"/>
      <c r="LVW228" s="4"/>
      <c r="LVX228" s="4"/>
      <c r="LVY228" s="4"/>
      <c r="LVZ228" s="4"/>
      <c r="LWA228" s="4"/>
      <c r="LWB228" s="4"/>
      <c r="LWC228" s="4"/>
      <c r="LWD228" s="4"/>
      <c r="LWE228" s="4"/>
      <c r="LWF228" s="4"/>
      <c r="LWG228" s="4"/>
      <c r="LWH228" s="4"/>
      <c r="LWI228" s="4"/>
      <c r="LWJ228" s="4"/>
      <c r="LWK228" s="4"/>
      <c r="LWL228" s="4"/>
      <c r="LWM228" s="4"/>
      <c r="LWN228" s="4"/>
      <c r="LWO228" s="4"/>
      <c r="LWP228" s="4"/>
      <c r="LWQ228" s="4"/>
      <c r="LWR228" s="4"/>
      <c r="LWS228" s="4"/>
      <c r="LWT228" s="4"/>
      <c r="LWU228" s="4"/>
      <c r="LWV228" s="4"/>
      <c r="LWW228" s="4"/>
      <c r="LWX228" s="4"/>
      <c r="LWY228" s="4"/>
      <c r="LWZ228" s="4"/>
      <c r="LXA228" s="4"/>
      <c r="LXB228" s="4"/>
      <c r="LXC228" s="4"/>
      <c r="LXD228" s="4"/>
      <c r="LXE228" s="4"/>
      <c r="LXF228" s="4"/>
      <c r="LXG228" s="4"/>
      <c r="LXH228" s="4"/>
      <c r="LXI228" s="4"/>
      <c r="LXJ228" s="4"/>
      <c r="LXK228" s="4"/>
      <c r="LXL228" s="4"/>
      <c r="LXM228" s="4"/>
      <c r="LXN228" s="4"/>
      <c r="LXO228" s="4"/>
      <c r="LXP228" s="4"/>
      <c r="LXQ228" s="4"/>
      <c r="LXR228" s="4"/>
      <c r="LXS228" s="4"/>
      <c r="LXT228" s="4"/>
      <c r="LXU228" s="4"/>
      <c r="LXV228" s="4"/>
      <c r="LXW228" s="4"/>
      <c r="LXX228" s="4"/>
      <c r="LXY228" s="4"/>
      <c r="LXZ228" s="4"/>
      <c r="LYA228" s="4"/>
      <c r="LYB228" s="4"/>
      <c r="LYC228" s="4"/>
      <c r="LYD228" s="4"/>
      <c r="LYE228" s="4"/>
      <c r="LYF228" s="4"/>
      <c r="LYG228" s="4"/>
      <c r="LYH228" s="4"/>
      <c r="LYI228" s="4"/>
      <c r="LYJ228" s="4"/>
      <c r="LYK228" s="4"/>
      <c r="LYL228" s="4"/>
      <c r="LYM228" s="4"/>
      <c r="LYN228" s="4"/>
      <c r="LYO228" s="4"/>
      <c r="LYP228" s="4"/>
      <c r="LYQ228" s="4"/>
      <c r="LYR228" s="4"/>
      <c r="LYS228" s="4"/>
      <c r="LYT228" s="4"/>
      <c r="LYU228" s="4"/>
      <c r="LYV228" s="4"/>
      <c r="LYW228" s="4"/>
      <c r="LYX228" s="4"/>
      <c r="LYY228" s="4"/>
      <c r="LYZ228" s="4"/>
      <c r="LZA228" s="4"/>
      <c r="LZB228" s="4"/>
      <c r="LZC228" s="4"/>
      <c r="LZD228" s="4"/>
      <c r="LZE228" s="4"/>
      <c r="LZF228" s="4"/>
      <c r="LZG228" s="4"/>
      <c r="LZH228" s="4"/>
      <c r="LZI228" s="4"/>
      <c r="LZJ228" s="4"/>
      <c r="LZK228" s="4"/>
      <c r="LZL228" s="4"/>
      <c r="LZM228" s="4"/>
      <c r="LZN228" s="4"/>
      <c r="LZO228" s="4"/>
      <c r="LZP228" s="4"/>
      <c r="LZQ228" s="4"/>
      <c r="LZR228" s="4"/>
      <c r="LZS228" s="4"/>
      <c r="LZT228" s="4"/>
      <c r="LZU228" s="4"/>
      <c r="LZV228" s="4"/>
      <c r="LZW228" s="4"/>
      <c r="LZX228" s="4"/>
      <c r="LZY228" s="4"/>
      <c r="LZZ228" s="4"/>
      <c r="MAA228" s="4"/>
      <c r="MAB228" s="4"/>
      <c r="MAC228" s="4"/>
      <c r="MAD228" s="4"/>
      <c r="MAE228" s="4"/>
      <c r="MAF228" s="4"/>
      <c r="MAG228" s="4"/>
      <c r="MAH228" s="4"/>
      <c r="MAI228" s="4"/>
      <c r="MAJ228" s="4"/>
      <c r="MAK228" s="4"/>
      <c r="MAL228" s="4"/>
      <c r="MAM228" s="4"/>
      <c r="MAN228" s="4"/>
      <c r="MAO228" s="4"/>
      <c r="MAP228" s="4"/>
      <c r="MAQ228" s="4"/>
      <c r="MAR228" s="4"/>
      <c r="MAS228" s="4"/>
      <c r="MAT228" s="4"/>
      <c r="MAU228" s="4"/>
      <c r="MAV228" s="4"/>
      <c r="MAW228" s="4"/>
      <c r="MAX228" s="4"/>
      <c r="MAY228" s="4"/>
      <c r="MAZ228" s="4"/>
      <c r="MBA228" s="4"/>
      <c r="MBB228" s="4"/>
      <c r="MBC228" s="4"/>
      <c r="MBD228" s="4"/>
      <c r="MBE228" s="4"/>
      <c r="MBF228" s="4"/>
      <c r="MBG228" s="4"/>
      <c r="MBH228" s="4"/>
      <c r="MBI228" s="4"/>
      <c r="MBJ228" s="4"/>
      <c r="MBK228" s="4"/>
      <c r="MBL228" s="4"/>
      <c r="MBM228" s="4"/>
      <c r="MBN228" s="4"/>
      <c r="MBO228" s="4"/>
      <c r="MBP228" s="4"/>
      <c r="MBQ228" s="4"/>
      <c r="MBR228" s="4"/>
      <c r="MBS228" s="4"/>
      <c r="MBT228" s="4"/>
      <c r="MBU228" s="4"/>
      <c r="MBV228" s="4"/>
      <c r="MBW228" s="4"/>
      <c r="MBX228" s="4"/>
      <c r="MBY228" s="4"/>
      <c r="MBZ228" s="4"/>
      <c r="MCA228" s="4"/>
      <c r="MCB228" s="4"/>
      <c r="MCC228" s="4"/>
      <c r="MCD228" s="4"/>
      <c r="MCE228" s="4"/>
      <c r="MCF228" s="4"/>
      <c r="MCG228" s="4"/>
      <c r="MCH228" s="4"/>
      <c r="MCI228" s="4"/>
      <c r="MCJ228" s="4"/>
      <c r="MCK228" s="4"/>
      <c r="MCL228" s="4"/>
      <c r="MCM228" s="4"/>
      <c r="MCN228" s="4"/>
      <c r="MCO228" s="4"/>
      <c r="MCP228" s="4"/>
      <c r="MCQ228" s="4"/>
      <c r="MCR228" s="4"/>
      <c r="MCS228" s="4"/>
      <c r="MCT228" s="4"/>
      <c r="MCU228" s="4"/>
      <c r="MCV228" s="4"/>
      <c r="MCW228" s="4"/>
      <c r="MCX228" s="4"/>
      <c r="MCY228" s="4"/>
      <c r="MCZ228" s="4"/>
      <c r="MDA228" s="4"/>
      <c r="MDB228" s="4"/>
      <c r="MDC228" s="4"/>
      <c r="MDD228" s="4"/>
      <c r="MDE228" s="4"/>
      <c r="MDF228" s="4"/>
      <c r="MDG228" s="4"/>
      <c r="MDH228" s="4"/>
      <c r="MDI228" s="4"/>
      <c r="MDJ228" s="4"/>
      <c r="MDK228" s="4"/>
      <c r="MDL228" s="4"/>
      <c r="MDM228" s="4"/>
      <c r="MDN228" s="4"/>
      <c r="MDO228" s="4"/>
      <c r="MDP228" s="4"/>
      <c r="MDQ228" s="4"/>
      <c r="MDR228" s="4"/>
      <c r="MDS228" s="4"/>
      <c r="MDT228" s="4"/>
      <c r="MDU228" s="4"/>
      <c r="MDV228" s="4"/>
      <c r="MDW228" s="4"/>
      <c r="MDX228" s="4"/>
      <c r="MDY228" s="4"/>
      <c r="MDZ228" s="4"/>
      <c r="MEA228" s="4"/>
      <c r="MEB228" s="4"/>
      <c r="MEC228" s="4"/>
      <c r="MED228" s="4"/>
      <c r="MEE228" s="4"/>
      <c r="MEF228" s="4"/>
      <c r="MEG228" s="4"/>
      <c r="MEH228" s="4"/>
      <c r="MEI228" s="4"/>
      <c r="MEJ228" s="4"/>
      <c r="MEK228" s="4"/>
      <c r="MEL228" s="4"/>
      <c r="MEM228" s="4"/>
      <c r="MEN228" s="4"/>
      <c r="MEO228" s="4"/>
      <c r="MEP228" s="4"/>
      <c r="MEQ228" s="4"/>
      <c r="MER228" s="4"/>
      <c r="MES228" s="4"/>
      <c r="MET228" s="4"/>
      <c r="MEU228" s="4"/>
      <c r="MEV228" s="4"/>
      <c r="MEW228" s="4"/>
      <c r="MEX228" s="4"/>
      <c r="MEY228" s="4"/>
      <c r="MEZ228" s="4"/>
      <c r="MFA228" s="4"/>
      <c r="MFB228" s="4"/>
      <c r="MFC228" s="4"/>
      <c r="MFD228" s="4"/>
      <c r="MFE228" s="4"/>
      <c r="MFF228" s="4"/>
      <c r="MFG228" s="4"/>
      <c r="MFH228" s="4"/>
      <c r="MFI228" s="4"/>
      <c r="MFJ228" s="4"/>
      <c r="MFK228" s="4"/>
      <c r="MFL228" s="4"/>
      <c r="MFM228" s="4"/>
      <c r="MFN228" s="4"/>
      <c r="MFO228" s="4"/>
      <c r="MFP228" s="4"/>
      <c r="MFQ228" s="4"/>
      <c r="MFR228" s="4"/>
      <c r="MFS228" s="4"/>
      <c r="MFT228" s="4"/>
      <c r="MFU228" s="4"/>
      <c r="MFV228" s="4"/>
      <c r="MFW228" s="4"/>
      <c r="MFX228" s="4"/>
      <c r="MFY228" s="4"/>
      <c r="MFZ228" s="4"/>
      <c r="MGA228" s="4"/>
      <c r="MGB228" s="4"/>
      <c r="MGC228" s="4"/>
      <c r="MGD228" s="4"/>
      <c r="MGE228" s="4"/>
      <c r="MGF228" s="4"/>
      <c r="MGG228" s="4"/>
      <c r="MGH228" s="4"/>
      <c r="MGI228" s="4"/>
      <c r="MGJ228" s="4"/>
      <c r="MGK228" s="4"/>
      <c r="MGL228" s="4"/>
      <c r="MGM228" s="4"/>
      <c r="MGN228" s="4"/>
      <c r="MGO228" s="4"/>
      <c r="MGP228" s="4"/>
      <c r="MGQ228" s="4"/>
      <c r="MGR228" s="4"/>
      <c r="MGS228" s="4"/>
      <c r="MGT228" s="4"/>
      <c r="MGU228" s="4"/>
      <c r="MGV228" s="4"/>
      <c r="MGW228" s="4"/>
      <c r="MGX228" s="4"/>
      <c r="MGY228" s="4"/>
      <c r="MGZ228" s="4"/>
      <c r="MHA228" s="4"/>
      <c r="MHB228" s="4"/>
      <c r="MHC228" s="4"/>
      <c r="MHD228" s="4"/>
      <c r="MHE228" s="4"/>
      <c r="MHF228" s="4"/>
      <c r="MHG228" s="4"/>
      <c r="MHH228" s="4"/>
      <c r="MHI228" s="4"/>
      <c r="MHJ228" s="4"/>
      <c r="MHK228" s="4"/>
      <c r="MHL228" s="4"/>
      <c r="MHM228" s="4"/>
      <c r="MHN228" s="4"/>
      <c r="MHO228" s="4"/>
      <c r="MHP228" s="4"/>
      <c r="MHQ228" s="4"/>
      <c r="MHR228" s="4"/>
      <c r="MHS228" s="4"/>
      <c r="MHT228" s="4"/>
      <c r="MHU228" s="4"/>
      <c r="MHV228" s="4"/>
      <c r="MHW228" s="4"/>
      <c r="MHX228" s="4"/>
      <c r="MHY228" s="4"/>
      <c r="MHZ228" s="4"/>
      <c r="MIA228" s="4"/>
      <c r="MIB228" s="4"/>
      <c r="MIC228" s="4"/>
      <c r="MID228" s="4"/>
      <c r="MIE228" s="4"/>
      <c r="MIF228" s="4"/>
      <c r="MIG228" s="4"/>
      <c r="MIH228" s="4"/>
      <c r="MII228" s="4"/>
      <c r="MIJ228" s="4"/>
      <c r="MIK228" s="4"/>
      <c r="MIL228" s="4"/>
      <c r="MIM228" s="4"/>
      <c r="MIN228" s="4"/>
      <c r="MIO228" s="4"/>
      <c r="MIP228" s="4"/>
      <c r="MIQ228" s="4"/>
      <c r="MIR228" s="4"/>
      <c r="MIS228" s="4"/>
      <c r="MIT228" s="4"/>
      <c r="MIU228" s="4"/>
      <c r="MIV228" s="4"/>
      <c r="MIW228" s="4"/>
      <c r="MIX228" s="4"/>
      <c r="MIY228" s="4"/>
      <c r="MIZ228" s="4"/>
      <c r="MJA228" s="4"/>
      <c r="MJB228" s="4"/>
      <c r="MJC228" s="4"/>
      <c r="MJD228" s="4"/>
      <c r="MJE228" s="4"/>
      <c r="MJF228" s="4"/>
      <c r="MJG228" s="4"/>
      <c r="MJH228" s="4"/>
      <c r="MJI228" s="4"/>
      <c r="MJJ228" s="4"/>
      <c r="MJK228" s="4"/>
      <c r="MJL228" s="4"/>
      <c r="MJM228" s="4"/>
      <c r="MJN228" s="4"/>
      <c r="MJO228" s="4"/>
      <c r="MJP228" s="4"/>
      <c r="MJQ228" s="4"/>
      <c r="MJR228" s="4"/>
      <c r="MJS228" s="4"/>
      <c r="MJT228" s="4"/>
      <c r="MJU228" s="4"/>
      <c r="MJV228" s="4"/>
      <c r="MJW228" s="4"/>
      <c r="MJX228" s="4"/>
      <c r="MJY228" s="4"/>
      <c r="MJZ228" s="4"/>
      <c r="MKA228" s="4"/>
      <c r="MKB228" s="4"/>
      <c r="MKC228" s="4"/>
      <c r="MKD228" s="4"/>
      <c r="MKE228" s="4"/>
      <c r="MKF228" s="4"/>
      <c r="MKG228" s="4"/>
      <c r="MKH228" s="4"/>
      <c r="MKI228" s="4"/>
      <c r="MKJ228" s="4"/>
      <c r="MKK228" s="4"/>
      <c r="MKL228" s="4"/>
      <c r="MKM228" s="4"/>
      <c r="MKN228" s="4"/>
      <c r="MKO228" s="4"/>
      <c r="MKP228" s="4"/>
      <c r="MKQ228" s="4"/>
      <c r="MKR228" s="4"/>
      <c r="MKS228" s="4"/>
      <c r="MKT228" s="4"/>
      <c r="MKU228" s="4"/>
      <c r="MKV228" s="4"/>
      <c r="MKW228" s="4"/>
      <c r="MKX228" s="4"/>
      <c r="MKY228" s="4"/>
      <c r="MKZ228" s="4"/>
      <c r="MLA228" s="4"/>
      <c r="MLB228" s="4"/>
      <c r="MLC228" s="4"/>
      <c r="MLD228" s="4"/>
      <c r="MLE228" s="4"/>
      <c r="MLF228" s="4"/>
      <c r="MLG228" s="4"/>
      <c r="MLH228" s="4"/>
      <c r="MLI228" s="4"/>
      <c r="MLJ228" s="4"/>
      <c r="MLK228" s="4"/>
      <c r="MLL228" s="4"/>
      <c r="MLM228" s="4"/>
      <c r="MLN228" s="4"/>
      <c r="MLO228" s="4"/>
      <c r="MLP228" s="4"/>
      <c r="MLQ228" s="4"/>
      <c r="MLR228" s="4"/>
      <c r="MLS228" s="4"/>
      <c r="MLT228" s="4"/>
      <c r="MLU228" s="4"/>
      <c r="MLV228" s="4"/>
      <c r="MLW228" s="4"/>
      <c r="MLX228" s="4"/>
      <c r="MLY228" s="4"/>
      <c r="MLZ228" s="4"/>
      <c r="MMA228" s="4"/>
      <c r="MMB228" s="4"/>
      <c r="MMC228" s="4"/>
      <c r="MMD228" s="4"/>
      <c r="MME228" s="4"/>
      <c r="MMF228" s="4"/>
      <c r="MMG228" s="4"/>
      <c r="MMH228" s="4"/>
      <c r="MMI228" s="4"/>
      <c r="MMJ228" s="4"/>
      <c r="MMK228" s="4"/>
      <c r="MML228" s="4"/>
      <c r="MMM228" s="4"/>
      <c r="MMN228" s="4"/>
      <c r="MMO228" s="4"/>
      <c r="MMP228" s="4"/>
      <c r="MMQ228" s="4"/>
      <c r="MMR228" s="4"/>
      <c r="MMS228" s="4"/>
      <c r="MMT228" s="4"/>
      <c r="MMU228" s="4"/>
      <c r="MMV228" s="4"/>
      <c r="MMW228" s="4"/>
      <c r="MMX228" s="4"/>
      <c r="MMY228" s="4"/>
      <c r="MMZ228" s="4"/>
      <c r="MNA228" s="4"/>
      <c r="MNB228" s="4"/>
      <c r="MNC228" s="4"/>
      <c r="MND228" s="4"/>
      <c r="MNE228" s="4"/>
      <c r="MNF228" s="4"/>
      <c r="MNG228" s="4"/>
      <c r="MNH228" s="4"/>
      <c r="MNI228" s="4"/>
      <c r="MNJ228" s="4"/>
      <c r="MNK228" s="4"/>
      <c r="MNL228" s="4"/>
      <c r="MNM228" s="4"/>
      <c r="MNN228" s="4"/>
      <c r="MNO228" s="4"/>
      <c r="MNP228" s="4"/>
      <c r="MNQ228" s="4"/>
      <c r="MNR228" s="4"/>
      <c r="MNS228" s="4"/>
      <c r="MNT228" s="4"/>
      <c r="MNU228" s="4"/>
      <c r="MNV228" s="4"/>
      <c r="MNW228" s="4"/>
      <c r="MNX228" s="4"/>
      <c r="MNY228" s="4"/>
      <c r="MNZ228" s="4"/>
      <c r="MOA228" s="4"/>
      <c r="MOB228" s="4"/>
      <c r="MOC228" s="4"/>
      <c r="MOD228" s="4"/>
      <c r="MOE228" s="4"/>
      <c r="MOF228" s="4"/>
      <c r="MOG228" s="4"/>
      <c r="MOH228" s="4"/>
      <c r="MOI228" s="4"/>
      <c r="MOJ228" s="4"/>
      <c r="MOK228" s="4"/>
      <c r="MOL228" s="4"/>
      <c r="MOM228" s="4"/>
      <c r="MON228" s="4"/>
      <c r="MOO228" s="4"/>
      <c r="MOP228" s="4"/>
      <c r="MOQ228" s="4"/>
      <c r="MOR228" s="4"/>
      <c r="MOS228" s="4"/>
      <c r="MOT228" s="4"/>
      <c r="MOU228" s="4"/>
      <c r="MOV228" s="4"/>
      <c r="MOW228" s="4"/>
      <c r="MOX228" s="4"/>
      <c r="MOY228" s="4"/>
      <c r="MOZ228" s="4"/>
      <c r="MPA228" s="4"/>
      <c r="MPB228" s="4"/>
      <c r="MPC228" s="4"/>
      <c r="MPD228" s="4"/>
      <c r="MPE228" s="4"/>
      <c r="MPF228" s="4"/>
      <c r="MPG228" s="4"/>
      <c r="MPH228" s="4"/>
      <c r="MPI228" s="4"/>
      <c r="MPJ228" s="4"/>
      <c r="MPK228" s="4"/>
      <c r="MPL228" s="4"/>
      <c r="MPM228" s="4"/>
      <c r="MPN228" s="4"/>
      <c r="MPO228" s="4"/>
      <c r="MPP228" s="4"/>
      <c r="MPQ228" s="4"/>
      <c r="MPR228" s="4"/>
      <c r="MPS228" s="4"/>
      <c r="MPT228" s="4"/>
      <c r="MPU228" s="4"/>
      <c r="MPV228" s="4"/>
      <c r="MPW228" s="4"/>
      <c r="MPX228" s="4"/>
      <c r="MPY228" s="4"/>
      <c r="MPZ228" s="4"/>
      <c r="MQA228" s="4"/>
      <c r="MQB228" s="4"/>
      <c r="MQC228" s="4"/>
      <c r="MQD228" s="4"/>
      <c r="MQE228" s="4"/>
      <c r="MQF228" s="4"/>
      <c r="MQG228" s="4"/>
      <c r="MQH228" s="4"/>
      <c r="MQI228" s="4"/>
      <c r="MQJ228" s="4"/>
      <c r="MQK228" s="4"/>
      <c r="MQL228" s="4"/>
      <c r="MQM228" s="4"/>
      <c r="MQN228" s="4"/>
      <c r="MQO228" s="4"/>
      <c r="MQP228" s="4"/>
      <c r="MQQ228" s="4"/>
      <c r="MQR228" s="4"/>
      <c r="MQS228" s="4"/>
      <c r="MQT228" s="4"/>
      <c r="MQU228" s="4"/>
      <c r="MQV228" s="4"/>
      <c r="MQW228" s="4"/>
      <c r="MQX228" s="4"/>
      <c r="MQY228" s="4"/>
      <c r="MQZ228" s="4"/>
      <c r="MRA228" s="4"/>
      <c r="MRB228" s="4"/>
      <c r="MRC228" s="4"/>
      <c r="MRD228" s="4"/>
      <c r="MRE228" s="4"/>
      <c r="MRF228" s="4"/>
      <c r="MRG228" s="4"/>
      <c r="MRH228" s="4"/>
      <c r="MRI228" s="4"/>
      <c r="MRJ228" s="4"/>
      <c r="MRK228" s="4"/>
      <c r="MRL228" s="4"/>
      <c r="MRM228" s="4"/>
      <c r="MRN228" s="4"/>
      <c r="MRO228" s="4"/>
      <c r="MRP228" s="4"/>
      <c r="MRQ228" s="4"/>
      <c r="MRR228" s="4"/>
      <c r="MRS228" s="4"/>
      <c r="MRT228" s="4"/>
      <c r="MRU228" s="4"/>
      <c r="MRV228" s="4"/>
      <c r="MRW228" s="4"/>
      <c r="MRX228" s="4"/>
      <c r="MRY228" s="4"/>
      <c r="MRZ228" s="4"/>
      <c r="MSA228" s="4"/>
      <c r="MSB228" s="4"/>
      <c r="MSC228" s="4"/>
      <c r="MSD228" s="4"/>
      <c r="MSE228" s="4"/>
      <c r="MSF228" s="4"/>
      <c r="MSG228" s="4"/>
      <c r="MSH228" s="4"/>
      <c r="MSI228" s="4"/>
      <c r="MSJ228" s="4"/>
      <c r="MSK228" s="4"/>
      <c r="MSL228" s="4"/>
      <c r="MSM228" s="4"/>
      <c r="MSN228" s="4"/>
      <c r="MSO228" s="4"/>
      <c r="MSP228" s="4"/>
      <c r="MSQ228" s="4"/>
      <c r="MSR228" s="4"/>
      <c r="MSS228" s="4"/>
      <c r="MST228" s="4"/>
      <c r="MSU228" s="4"/>
      <c r="MSV228" s="4"/>
      <c r="MSW228" s="4"/>
      <c r="MSX228" s="4"/>
      <c r="MSY228" s="4"/>
      <c r="MSZ228" s="4"/>
      <c r="MTA228" s="4"/>
      <c r="MTB228" s="4"/>
      <c r="MTC228" s="4"/>
      <c r="MTD228" s="4"/>
      <c r="MTE228" s="4"/>
      <c r="MTF228" s="4"/>
      <c r="MTG228" s="4"/>
      <c r="MTH228" s="4"/>
      <c r="MTI228" s="4"/>
      <c r="MTJ228" s="4"/>
      <c r="MTK228" s="4"/>
      <c r="MTL228" s="4"/>
      <c r="MTM228" s="4"/>
      <c r="MTN228" s="4"/>
      <c r="MTO228" s="4"/>
      <c r="MTP228" s="4"/>
      <c r="MTQ228" s="4"/>
      <c r="MTR228" s="4"/>
      <c r="MTS228" s="4"/>
      <c r="MTT228" s="4"/>
      <c r="MTU228" s="4"/>
      <c r="MTV228" s="4"/>
      <c r="MTW228" s="4"/>
      <c r="MTX228" s="4"/>
      <c r="MTY228" s="4"/>
      <c r="MTZ228" s="4"/>
      <c r="MUA228" s="4"/>
      <c r="MUB228" s="4"/>
      <c r="MUC228" s="4"/>
      <c r="MUD228" s="4"/>
      <c r="MUE228" s="4"/>
      <c r="MUF228" s="4"/>
      <c r="MUG228" s="4"/>
      <c r="MUH228" s="4"/>
      <c r="MUI228" s="4"/>
      <c r="MUJ228" s="4"/>
      <c r="MUK228" s="4"/>
      <c r="MUL228" s="4"/>
      <c r="MUM228" s="4"/>
      <c r="MUN228" s="4"/>
      <c r="MUO228" s="4"/>
      <c r="MUP228" s="4"/>
      <c r="MUQ228" s="4"/>
      <c r="MUR228" s="4"/>
      <c r="MUS228" s="4"/>
      <c r="MUT228" s="4"/>
      <c r="MUU228" s="4"/>
      <c r="MUV228" s="4"/>
      <c r="MUW228" s="4"/>
      <c r="MUX228" s="4"/>
      <c r="MUY228" s="4"/>
      <c r="MUZ228" s="4"/>
      <c r="MVA228" s="4"/>
      <c r="MVB228" s="4"/>
      <c r="MVC228" s="4"/>
      <c r="MVD228" s="4"/>
      <c r="MVE228" s="4"/>
      <c r="MVF228" s="4"/>
      <c r="MVG228" s="4"/>
      <c r="MVH228" s="4"/>
      <c r="MVI228" s="4"/>
      <c r="MVJ228" s="4"/>
      <c r="MVK228" s="4"/>
      <c r="MVL228" s="4"/>
      <c r="MVM228" s="4"/>
      <c r="MVN228" s="4"/>
      <c r="MVO228" s="4"/>
      <c r="MVP228" s="4"/>
      <c r="MVQ228" s="4"/>
      <c r="MVR228" s="4"/>
      <c r="MVS228" s="4"/>
      <c r="MVT228" s="4"/>
      <c r="MVU228" s="4"/>
      <c r="MVV228" s="4"/>
      <c r="MVW228" s="4"/>
      <c r="MVX228" s="4"/>
      <c r="MVY228" s="4"/>
      <c r="MVZ228" s="4"/>
      <c r="MWA228" s="4"/>
      <c r="MWB228" s="4"/>
      <c r="MWC228" s="4"/>
      <c r="MWD228" s="4"/>
      <c r="MWE228" s="4"/>
      <c r="MWF228" s="4"/>
      <c r="MWG228" s="4"/>
      <c r="MWH228" s="4"/>
      <c r="MWI228" s="4"/>
      <c r="MWJ228" s="4"/>
      <c r="MWK228" s="4"/>
      <c r="MWL228" s="4"/>
      <c r="MWM228" s="4"/>
      <c r="MWN228" s="4"/>
      <c r="MWO228" s="4"/>
      <c r="MWP228" s="4"/>
      <c r="MWQ228" s="4"/>
      <c r="MWR228" s="4"/>
      <c r="MWS228" s="4"/>
      <c r="MWT228" s="4"/>
      <c r="MWU228" s="4"/>
      <c r="MWV228" s="4"/>
      <c r="MWW228" s="4"/>
      <c r="MWX228" s="4"/>
      <c r="MWY228" s="4"/>
      <c r="MWZ228" s="4"/>
      <c r="MXA228" s="4"/>
      <c r="MXB228" s="4"/>
      <c r="MXC228" s="4"/>
      <c r="MXD228" s="4"/>
      <c r="MXE228" s="4"/>
      <c r="MXF228" s="4"/>
      <c r="MXG228" s="4"/>
      <c r="MXH228" s="4"/>
      <c r="MXI228" s="4"/>
      <c r="MXJ228" s="4"/>
      <c r="MXK228" s="4"/>
      <c r="MXL228" s="4"/>
      <c r="MXM228" s="4"/>
      <c r="MXN228" s="4"/>
      <c r="MXO228" s="4"/>
      <c r="MXP228" s="4"/>
      <c r="MXQ228" s="4"/>
      <c r="MXR228" s="4"/>
      <c r="MXS228" s="4"/>
      <c r="MXT228" s="4"/>
      <c r="MXU228" s="4"/>
      <c r="MXV228" s="4"/>
      <c r="MXW228" s="4"/>
      <c r="MXX228" s="4"/>
      <c r="MXY228" s="4"/>
      <c r="MXZ228" s="4"/>
      <c r="MYA228" s="4"/>
      <c r="MYB228" s="4"/>
      <c r="MYC228" s="4"/>
      <c r="MYD228" s="4"/>
      <c r="MYE228" s="4"/>
      <c r="MYF228" s="4"/>
      <c r="MYG228" s="4"/>
      <c r="MYH228" s="4"/>
      <c r="MYI228" s="4"/>
      <c r="MYJ228" s="4"/>
      <c r="MYK228" s="4"/>
      <c r="MYL228" s="4"/>
      <c r="MYM228" s="4"/>
      <c r="MYN228" s="4"/>
      <c r="MYO228" s="4"/>
      <c r="MYP228" s="4"/>
      <c r="MYQ228" s="4"/>
      <c r="MYR228" s="4"/>
      <c r="MYS228" s="4"/>
      <c r="MYT228" s="4"/>
      <c r="MYU228" s="4"/>
      <c r="MYV228" s="4"/>
      <c r="MYW228" s="4"/>
      <c r="MYX228" s="4"/>
      <c r="MYY228" s="4"/>
      <c r="MYZ228" s="4"/>
      <c r="MZA228" s="4"/>
      <c r="MZB228" s="4"/>
      <c r="MZC228" s="4"/>
      <c r="MZD228" s="4"/>
      <c r="MZE228" s="4"/>
      <c r="MZF228" s="4"/>
      <c r="MZG228" s="4"/>
      <c r="MZH228" s="4"/>
      <c r="MZI228" s="4"/>
      <c r="MZJ228" s="4"/>
      <c r="MZK228" s="4"/>
      <c r="MZL228" s="4"/>
      <c r="MZM228" s="4"/>
      <c r="MZN228" s="4"/>
      <c r="MZO228" s="4"/>
      <c r="MZP228" s="4"/>
      <c r="MZQ228" s="4"/>
      <c r="MZR228" s="4"/>
      <c r="MZS228" s="4"/>
      <c r="MZT228" s="4"/>
      <c r="MZU228" s="4"/>
      <c r="MZV228" s="4"/>
      <c r="MZW228" s="4"/>
      <c r="MZX228" s="4"/>
      <c r="MZY228" s="4"/>
      <c r="MZZ228" s="4"/>
      <c r="NAA228" s="4"/>
      <c r="NAB228" s="4"/>
      <c r="NAC228" s="4"/>
      <c r="NAD228" s="4"/>
      <c r="NAE228" s="4"/>
      <c r="NAF228" s="4"/>
      <c r="NAG228" s="4"/>
      <c r="NAH228" s="4"/>
      <c r="NAI228" s="4"/>
      <c r="NAJ228" s="4"/>
      <c r="NAK228" s="4"/>
      <c r="NAL228" s="4"/>
      <c r="NAM228" s="4"/>
      <c r="NAN228" s="4"/>
      <c r="NAO228" s="4"/>
      <c r="NAP228" s="4"/>
      <c r="NAQ228" s="4"/>
      <c r="NAR228" s="4"/>
      <c r="NAS228" s="4"/>
      <c r="NAT228" s="4"/>
      <c r="NAU228" s="4"/>
      <c r="NAV228" s="4"/>
      <c r="NAW228" s="4"/>
      <c r="NAX228" s="4"/>
      <c r="NAY228" s="4"/>
      <c r="NAZ228" s="4"/>
      <c r="NBA228" s="4"/>
      <c r="NBB228" s="4"/>
      <c r="NBC228" s="4"/>
      <c r="NBD228" s="4"/>
      <c r="NBE228" s="4"/>
      <c r="NBF228" s="4"/>
      <c r="NBG228" s="4"/>
      <c r="NBH228" s="4"/>
      <c r="NBI228" s="4"/>
      <c r="NBJ228" s="4"/>
      <c r="NBK228" s="4"/>
      <c r="NBL228" s="4"/>
      <c r="NBM228" s="4"/>
      <c r="NBN228" s="4"/>
      <c r="NBO228" s="4"/>
      <c r="NBP228" s="4"/>
      <c r="NBQ228" s="4"/>
      <c r="NBR228" s="4"/>
      <c r="NBS228" s="4"/>
      <c r="NBT228" s="4"/>
      <c r="NBU228" s="4"/>
      <c r="NBV228" s="4"/>
      <c r="NBW228" s="4"/>
      <c r="NBX228" s="4"/>
      <c r="NBY228" s="4"/>
      <c r="NBZ228" s="4"/>
      <c r="NCA228" s="4"/>
      <c r="NCB228" s="4"/>
      <c r="NCC228" s="4"/>
      <c r="NCD228" s="4"/>
      <c r="NCE228" s="4"/>
      <c r="NCF228" s="4"/>
      <c r="NCG228" s="4"/>
      <c r="NCH228" s="4"/>
      <c r="NCI228" s="4"/>
      <c r="NCJ228" s="4"/>
      <c r="NCK228" s="4"/>
      <c r="NCL228" s="4"/>
      <c r="NCM228" s="4"/>
      <c r="NCN228" s="4"/>
      <c r="NCO228" s="4"/>
      <c r="NCP228" s="4"/>
      <c r="NCQ228" s="4"/>
      <c r="NCR228" s="4"/>
      <c r="NCS228" s="4"/>
      <c r="NCT228" s="4"/>
      <c r="NCU228" s="4"/>
      <c r="NCV228" s="4"/>
      <c r="NCW228" s="4"/>
      <c r="NCX228" s="4"/>
      <c r="NCY228" s="4"/>
      <c r="NCZ228" s="4"/>
      <c r="NDA228" s="4"/>
      <c r="NDB228" s="4"/>
      <c r="NDC228" s="4"/>
      <c r="NDD228" s="4"/>
      <c r="NDE228" s="4"/>
      <c r="NDF228" s="4"/>
      <c r="NDG228" s="4"/>
      <c r="NDH228" s="4"/>
      <c r="NDI228" s="4"/>
      <c r="NDJ228" s="4"/>
      <c r="NDK228" s="4"/>
      <c r="NDL228" s="4"/>
      <c r="NDM228" s="4"/>
      <c r="NDN228" s="4"/>
      <c r="NDO228" s="4"/>
      <c r="NDP228" s="4"/>
      <c r="NDQ228" s="4"/>
      <c r="NDR228" s="4"/>
      <c r="NDS228" s="4"/>
      <c r="NDT228" s="4"/>
      <c r="NDU228" s="4"/>
      <c r="NDV228" s="4"/>
      <c r="NDW228" s="4"/>
      <c r="NDX228" s="4"/>
      <c r="NDY228" s="4"/>
      <c r="NDZ228" s="4"/>
      <c r="NEA228" s="4"/>
      <c r="NEB228" s="4"/>
      <c r="NEC228" s="4"/>
      <c r="NED228" s="4"/>
      <c r="NEE228" s="4"/>
      <c r="NEF228" s="4"/>
      <c r="NEG228" s="4"/>
      <c r="NEH228" s="4"/>
      <c r="NEI228" s="4"/>
      <c r="NEJ228" s="4"/>
      <c r="NEK228" s="4"/>
      <c r="NEL228" s="4"/>
      <c r="NEM228" s="4"/>
      <c r="NEN228" s="4"/>
      <c r="NEO228" s="4"/>
      <c r="NEP228" s="4"/>
      <c r="NEQ228" s="4"/>
      <c r="NER228" s="4"/>
      <c r="NES228" s="4"/>
      <c r="NET228" s="4"/>
      <c r="NEU228" s="4"/>
      <c r="NEV228" s="4"/>
      <c r="NEW228" s="4"/>
      <c r="NEX228" s="4"/>
      <c r="NEY228" s="4"/>
      <c r="NEZ228" s="4"/>
      <c r="NFA228" s="4"/>
      <c r="NFB228" s="4"/>
      <c r="NFC228" s="4"/>
      <c r="NFD228" s="4"/>
      <c r="NFE228" s="4"/>
      <c r="NFF228" s="4"/>
      <c r="NFG228" s="4"/>
      <c r="NFH228" s="4"/>
      <c r="NFI228" s="4"/>
      <c r="NFJ228" s="4"/>
      <c r="NFK228" s="4"/>
      <c r="NFL228" s="4"/>
      <c r="NFM228" s="4"/>
      <c r="NFN228" s="4"/>
      <c r="NFO228" s="4"/>
      <c r="NFP228" s="4"/>
      <c r="NFQ228" s="4"/>
      <c r="NFR228" s="4"/>
      <c r="NFS228" s="4"/>
      <c r="NFT228" s="4"/>
      <c r="NFU228" s="4"/>
      <c r="NFV228" s="4"/>
      <c r="NFW228" s="4"/>
      <c r="NFX228" s="4"/>
      <c r="NFY228" s="4"/>
      <c r="NFZ228" s="4"/>
      <c r="NGA228" s="4"/>
      <c r="NGB228" s="4"/>
      <c r="NGC228" s="4"/>
      <c r="NGD228" s="4"/>
      <c r="NGE228" s="4"/>
      <c r="NGF228" s="4"/>
      <c r="NGG228" s="4"/>
      <c r="NGH228" s="4"/>
      <c r="NGI228" s="4"/>
      <c r="NGJ228" s="4"/>
      <c r="NGK228" s="4"/>
      <c r="NGL228" s="4"/>
      <c r="NGM228" s="4"/>
      <c r="NGN228" s="4"/>
      <c r="NGO228" s="4"/>
      <c r="NGP228" s="4"/>
      <c r="NGQ228" s="4"/>
      <c r="NGR228" s="4"/>
      <c r="NGS228" s="4"/>
      <c r="NGT228" s="4"/>
      <c r="NGU228" s="4"/>
      <c r="NGV228" s="4"/>
      <c r="NGW228" s="4"/>
      <c r="NGX228" s="4"/>
      <c r="NGY228" s="4"/>
      <c r="NGZ228" s="4"/>
      <c r="NHA228" s="4"/>
      <c r="NHB228" s="4"/>
      <c r="NHC228" s="4"/>
      <c r="NHD228" s="4"/>
      <c r="NHE228" s="4"/>
      <c r="NHF228" s="4"/>
      <c r="NHG228" s="4"/>
      <c r="NHH228" s="4"/>
      <c r="NHI228" s="4"/>
      <c r="NHJ228" s="4"/>
      <c r="NHK228" s="4"/>
      <c r="NHL228" s="4"/>
      <c r="NHM228" s="4"/>
      <c r="NHN228" s="4"/>
      <c r="NHO228" s="4"/>
      <c r="NHP228" s="4"/>
      <c r="NHQ228" s="4"/>
      <c r="NHR228" s="4"/>
      <c r="NHS228" s="4"/>
      <c r="NHT228" s="4"/>
      <c r="NHU228" s="4"/>
      <c r="NHV228" s="4"/>
      <c r="NHW228" s="4"/>
      <c r="NHX228" s="4"/>
      <c r="NHY228" s="4"/>
      <c r="NHZ228" s="4"/>
      <c r="NIA228" s="4"/>
      <c r="NIB228" s="4"/>
      <c r="NIC228" s="4"/>
      <c r="NID228" s="4"/>
      <c r="NIE228" s="4"/>
      <c r="NIF228" s="4"/>
      <c r="NIG228" s="4"/>
      <c r="NIH228" s="4"/>
      <c r="NII228" s="4"/>
      <c r="NIJ228" s="4"/>
      <c r="NIK228" s="4"/>
      <c r="NIL228" s="4"/>
      <c r="NIM228" s="4"/>
      <c r="NIN228" s="4"/>
      <c r="NIO228" s="4"/>
      <c r="NIP228" s="4"/>
      <c r="NIQ228" s="4"/>
      <c r="NIR228" s="4"/>
      <c r="NIS228" s="4"/>
      <c r="NIT228" s="4"/>
      <c r="NIU228" s="4"/>
      <c r="NIV228" s="4"/>
      <c r="NIW228" s="4"/>
      <c r="NIX228" s="4"/>
      <c r="NIY228" s="4"/>
      <c r="NIZ228" s="4"/>
      <c r="NJA228" s="4"/>
      <c r="NJB228" s="4"/>
      <c r="NJC228" s="4"/>
      <c r="NJD228" s="4"/>
      <c r="NJE228" s="4"/>
      <c r="NJF228" s="4"/>
      <c r="NJG228" s="4"/>
      <c r="NJH228" s="4"/>
      <c r="NJI228" s="4"/>
      <c r="NJJ228" s="4"/>
      <c r="NJK228" s="4"/>
      <c r="NJL228" s="4"/>
      <c r="NJM228" s="4"/>
      <c r="NJN228" s="4"/>
      <c r="NJO228" s="4"/>
      <c r="NJP228" s="4"/>
      <c r="NJQ228" s="4"/>
      <c r="NJR228" s="4"/>
      <c r="NJS228" s="4"/>
      <c r="NJT228" s="4"/>
      <c r="NJU228" s="4"/>
      <c r="NJV228" s="4"/>
      <c r="NJW228" s="4"/>
      <c r="NJX228" s="4"/>
      <c r="NJY228" s="4"/>
      <c r="NJZ228" s="4"/>
      <c r="NKA228" s="4"/>
      <c r="NKB228" s="4"/>
      <c r="NKC228" s="4"/>
      <c r="NKD228" s="4"/>
      <c r="NKE228" s="4"/>
      <c r="NKF228" s="4"/>
      <c r="NKG228" s="4"/>
      <c r="NKH228" s="4"/>
      <c r="NKI228" s="4"/>
      <c r="NKJ228" s="4"/>
      <c r="NKK228" s="4"/>
      <c r="NKL228" s="4"/>
      <c r="NKM228" s="4"/>
      <c r="NKN228" s="4"/>
      <c r="NKO228" s="4"/>
      <c r="NKP228" s="4"/>
      <c r="NKQ228" s="4"/>
      <c r="NKR228" s="4"/>
      <c r="NKS228" s="4"/>
      <c r="NKT228" s="4"/>
      <c r="NKU228" s="4"/>
      <c r="NKV228" s="4"/>
      <c r="NKW228" s="4"/>
      <c r="NKX228" s="4"/>
      <c r="NKY228" s="4"/>
      <c r="NKZ228" s="4"/>
      <c r="NLA228" s="4"/>
      <c r="NLB228" s="4"/>
      <c r="NLC228" s="4"/>
      <c r="NLD228" s="4"/>
      <c r="NLE228" s="4"/>
      <c r="NLF228" s="4"/>
      <c r="NLG228" s="4"/>
      <c r="NLH228" s="4"/>
      <c r="NLI228" s="4"/>
      <c r="NLJ228" s="4"/>
      <c r="NLK228" s="4"/>
      <c r="NLL228" s="4"/>
      <c r="NLM228" s="4"/>
      <c r="NLN228" s="4"/>
      <c r="NLO228" s="4"/>
      <c r="NLP228" s="4"/>
      <c r="NLQ228" s="4"/>
      <c r="NLR228" s="4"/>
      <c r="NLS228" s="4"/>
      <c r="NLT228" s="4"/>
      <c r="NLU228" s="4"/>
      <c r="NLV228" s="4"/>
      <c r="NLW228" s="4"/>
      <c r="NLX228" s="4"/>
      <c r="NLY228" s="4"/>
      <c r="NLZ228" s="4"/>
      <c r="NMA228" s="4"/>
      <c r="NMB228" s="4"/>
      <c r="NMC228" s="4"/>
      <c r="NMD228" s="4"/>
      <c r="NME228" s="4"/>
      <c r="NMF228" s="4"/>
      <c r="NMG228" s="4"/>
      <c r="NMH228" s="4"/>
      <c r="NMI228" s="4"/>
      <c r="NMJ228" s="4"/>
      <c r="NMK228" s="4"/>
      <c r="NML228" s="4"/>
      <c r="NMM228" s="4"/>
      <c r="NMN228" s="4"/>
      <c r="NMO228" s="4"/>
      <c r="NMP228" s="4"/>
      <c r="NMQ228" s="4"/>
      <c r="NMR228" s="4"/>
      <c r="NMS228" s="4"/>
      <c r="NMT228" s="4"/>
      <c r="NMU228" s="4"/>
      <c r="NMV228" s="4"/>
      <c r="NMW228" s="4"/>
      <c r="NMX228" s="4"/>
      <c r="NMY228" s="4"/>
      <c r="NMZ228" s="4"/>
      <c r="NNA228" s="4"/>
      <c r="NNB228" s="4"/>
      <c r="NNC228" s="4"/>
      <c r="NND228" s="4"/>
      <c r="NNE228" s="4"/>
      <c r="NNF228" s="4"/>
      <c r="NNG228" s="4"/>
      <c r="NNH228" s="4"/>
      <c r="NNI228" s="4"/>
      <c r="NNJ228" s="4"/>
      <c r="NNK228" s="4"/>
      <c r="NNL228" s="4"/>
      <c r="NNM228" s="4"/>
      <c r="NNN228" s="4"/>
      <c r="NNO228" s="4"/>
      <c r="NNP228" s="4"/>
      <c r="NNQ228" s="4"/>
      <c r="NNR228" s="4"/>
      <c r="NNS228" s="4"/>
      <c r="NNT228" s="4"/>
      <c r="NNU228" s="4"/>
      <c r="NNV228" s="4"/>
      <c r="NNW228" s="4"/>
      <c r="NNX228" s="4"/>
      <c r="NNY228" s="4"/>
      <c r="NNZ228" s="4"/>
      <c r="NOA228" s="4"/>
      <c r="NOB228" s="4"/>
      <c r="NOC228" s="4"/>
      <c r="NOD228" s="4"/>
      <c r="NOE228" s="4"/>
      <c r="NOF228" s="4"/>
      <c r="NOG228" s="4"/>
      <c r="NOH228" s="4"/>
      <c r="NOI228" s="4"/>
      <c r="NOJ228" s="4"/>
      <c r="NOK228" s="4"/>
      <c r="NOL228" s="4"/>
      <c r="NOM228" s="4"/>
      <c r="NON228" s="4"/>
      <c r="NOO228" s="4"/>
      <c r="NOP228" s="4"/>
      <c r="NOQ228" s="4"/>
      <c r="NOR228" s="4"/>
      <c r="NOS228" s="4"/>
      <c r="NOT228" s="4"/>
      <c r="NOU228" s="4"/>
      <c r="NOV228" s="4"/>
      <c r="NOW228" s="4"/>
      <c r="NOX228" s="4"/>
      <c r="NOY228" s="4"/>
      <c r="NOZ228" s="4"/>
      <c r="NPA228" s="4"/>
      <c r="NPB228" s="4"/>
      <c r="NPC228" s="4"/>
      <c r="NPD228" s="4"/>
      <c r="NPE228" s="4"/>
      <c r="NPF228" s="4"/>
      <c r="NPG228" s="4"/>
      <c r="NPH228" s="4"/>
      <c r="NPI228" s="4"/>
      <c r="NPJ228" s="4"/>
      <c r="NPK228" s="4"/>
      <c r="NPL228" s="4"/>
      <c r="NPM228" s="4"/>
      <c r="NPN228" s="4"/>
      <c r="NPO228" s="4"/>
      <c r="NPP228" s="4"/>
      <c r="NPQ228" s="4"/>
      <c r="NPR228" s="4"/>
      <c r="NPS228" s="4"/>
      <c r="NPT228" s="4"/>
      <c r="NPU228" s="4"/>
      <c r="NPV228" s="4"/>
      <c r="NPW228" s="4"/>
      <c r="NPX228" s="4"/>
      <c r="NPY228" s="4"/>
      <c r="NPZ228" s="4"/>
      <c r="NQA228" s="4"/>
      <c r="NQB228" s="4"/>
      <c r="NQC228" s="4"/>
      <c r="NQD228" s="4"/>
      <c r="NQE228" s="4"/>
      <c r="NQF228" s="4"/>
      <c r="NQG228" s="4"/>
      <c r="NQH228" s="4"/>
      <c r="NQI228" s="4"/>
      <c r="NQJ228" s="4"/>
      <c r="NQK228" s="4"/>
      <c r="NQL228" s="4"/>
      <c r="NQM228" s="4"/>
      <c r="NQN228" s="4"/>
      <c r="NQO228" s="4"/>
      <c r="NQP228" s="4"/>
      <c r="NQQ228" s="4"/>
      <c r="NQR228" s="4"/>
      <c r="NQS228" s="4"/>
      <c r="NQT228" s="4"/>
      <c r="NQU228" s="4"/>
      <c r="NQV228" s="4"/>
      <c r="NQW228" s="4"/>
      <c r="NQX228" s="4"/>
      <c r="NQY228" s="4"/>
      <c r="NQZ228" s="4"/>
      <c r="NRA228" s="4"/>
      <c r="NRB228" s="4"/>
      <c r="NRC228" s="4"/>
      <c r="NRD228" s="4"/>
      <c r="NRE228" s="4"/>
      <c r="NRF228" s="4"/>
      <c r="NRG228" s="4"/>
      <c r="NRH228" s="4"/>
      <c r="NRI228" s="4"/>
      <c r="NRJ228" s="4"/>
      <c r="NRK228" s="4"/>
      <c r="NRL228" s="4"/>
      <c r="NRM228" s="4"/>
      <c r="NRN228" s="4"/>
      <c r="NRO228" s="4"/>
      <c r="NRP228" s="4"/>
      <c r="NRQ228" s="4"/>
      <c r="NRR228" s="4"/>
      <c r="NRS228" s="4"/>
      <c r="NRT228" s="4"/>
      <c r="NRU228" s="4"/>
      <c r="NRV228" s="4"/>
      <c r="NRW228" s="4"/>
      <c r="NRX228" s="4"/>
      <c r="NRY228" s="4"/>
      <c r="NRZ228" s="4"/>
      <c r="NSA228" s="4"/>
      <c r="NSB228" s="4"/>
      <c r="NSC228" s="4"/>
      <c r="NSD228" s="4"/>
      <c r="NSE228" s="4"/>
      <c r="NSF228" s="4"/>
      <c r="NSG228" s="4"/>
      <c r="NSH228" s="4"/>
      <c r="NSI228" s="4"/>
      <c r="NSJ228" s="4"/>
      <c r="NSK228" s="4"/>
      <c r="NSL228" s="4"/>
      <c r="NSM228" s="4"/>
      <c r="NSN228" s="4"/>
      <c r="NSO228" s="4"/>
      <c r="NSP228" s="4"/>
      <c r="NSQ228" s="4"/>
      <c r="NSR228" s="4"/>
      <c r="NSS228" s="4"/>
      <c r="NST228" s="4"/>
      <c r="NSU228" s="4"/>
      <c r="NSV228" s="4"/>
      <c r="NSW228" s="4"/>
      <c r="NSX228" s="4"/>
      <c r="NSY228" s="4"/>
      <c r="NSZ228" s="4"/>
      <c r="NTA228" s="4"/>
      <c r="NTB228" s="4"/>
      <c r="NTC228" s="4"/>
      <c r="NTD228" s="4"/>
      <c r="NTE228" s="4"/>
      <c r="NTF228" s="4"/>
      <c r="NTG228" s="4"/>
      <c r="NTH228" s="4"/>
      <c r="NTI228" s="4"/>
      <c r="NTJ228" s="4"/>
      <c r="NTK228" s="4"/>
      <c r="NTL228" s="4"/>
      <c r="NTM228" s="4"/>
      <c r="NTN228" s="4"/>
      <c r="NTO228" s="4"/>
      <c r="NTP228" s="4"/>
      <c r="NTQ228" s="4"/>
      <c r="NTR228" s="4"/>
      <c r="NTS228" s="4"/>
      <c r="NTT228" s="4"/>
      <c r="NTU228" s="4"/>
      <c r="NTV228" s="4"/>
      <c r="NTW228" s="4"/>
      <c r="NTX228" s="4"/>
      <c r="NTY228" s="4"/>
      <c r="NTZ228" s="4"/>
      <c r="NUA228" s="4"/>
      <c r="NUB228" s="4"/>
      <c r="NUC228" s="4"/>
      <c r="NUD228" s="4"/>
      <c r="NUE228" s="4"/>
      <c r="NUF228" s="4"/>
      <c r="NUG228" s="4"/>
      <c r="NUH228" s="4"/>
      <c r="NUI228" s="4"/>
      <c r="NUJ228" s="4"/>
      <c r="NUK228" s="4"/>
      <c r="NUL228" s="4"/>
      <c r="NUM228" s="4"/>
      <c r="NUN228" s="4"/>
      <c r="NUO228" s="4"/>
      <c r="NUP228" s="4"/>
      <c r="NUQ228" s="4"/>
      <c r="NUR228" s="4"/>
      <c r="NUS228" s="4"/>
      <c r="NUT228" s="4"/>
      <c r="NUU228" s="4"/>
      <c r="NUV228" s="4"/>
      <c r="NUW228" s="4"/>
      <c r="NUX228" s="4"/>
      <c r="NUY228" s="4"/>
      <c r="NUZ228" s="4"/>
      <c r="NVA228" s="4"/>
      <c r="NVB228" s="4"/>
      <c r="NVC228" s="4"/>
      <c r="NVD228" s="4"/>
      <c r="NVE228" s="4"/>
      <c r="NVF228" s="4"/>
      <c r="NVG228" s="4"/>
      <c r="NVH228" s="4"/>
      <c r="NVI228" s="4"/>
      <c r="NVJ228" s="4"/>
      <c r="NVK228" s="4"/>
      <c r="NVL228" s="4"/>
      <c r="NVM228" s="4"/>
      <c r="NVN228" s="4"/>
      <c r="NVO228" s="4"/>
      <c r="NVP228" s="4"/>
      <c r="NVQ228" s="4"/>
      <c r="NVR228" s="4"/>
      <c r="NVS228" s="4"/>
      <c r="NVT228" s="4"/>
      <c r="NVU228" s="4"/>
      <c r="NVV228" s="4"/>
      <c r="NVW228" s="4"/>
      <c r="NVX228" s="4"/>
      <c r="NVY228" s="4"/>
      <c r="NVZ228" s="4"/>
      <c r="NWA228" s="4"/>
      <c r="NWB228" s="4"/>
      <c r="NWC228" s="4"/>
      <c r="NWD228" s="4"/>
      <c r="NWE228" s="4"/>
      <c r="NWF228" s="4"/>
      <c r="NWG228" s="4"/>
      <c r="NWH228" s="4"/>
      <c r="NWI228" s="4"/>
      <c r="NWJ228" s="4"/>
      <c r="NWK228" s="4"/>
      <c r="NWL228" s="4"/>
      <c r="NWM228" s="4"/>
      <c r="NWN228" s="4"/>
      <c r="NWO228" s="4"/>
      <c r="NWP228" s="4"/>
      <c r="NWQ228" s="4"/>
      <c r="NWR228" s="4"/>
      <c r="NWS228" s="4"/>
      <c r="NWT228" s="4"/>
      <c r="NWU228" s="4"/>
      <c r="NWV228" s="4"/>
      <c r="NWW228" s="4"/>
      <c r="NWX228" s="4"/>
      <c r="NWY228" s="4"/>
      <c r="NWZ228" s="4"/>
      <c r="NXA228" s="4"/>
      <c r="NXB228" s="4"/>
      <c r="NXC228" s="4"/>
      <c r="NXD228" s="4"/>
      <c r="NXE228" s="4"/>
      <c r="NXF228" s="4"/>
      <c r="NXG228" s="4"/>
      <c r="NXH228" s="4"/>
      <c r="NXI228" s="4"/>
      <c r="NXJ228" s="4"/>
      <c r="NXK228" s="4"/>
      <c r="NXL228" s="4"/>
      <c r="NXM228" s="4"/>
      <c r="NXN228" s="4"/>
      <c r="NXO228" s="4"/>
      <c r="NXP228" s="4"/>
      <c r="NXQ228" s="4"/>
      <c r="NXR228" s="4"/>
      <c r="NXS228" s="4"/>
      <c r="NXT228" s="4"/>
      <c r="NXU228" s="4"/>
      <c r="NXV228" s="4"/>
      <c r="NXW228" s="4"/>
      <c r="NXX228" s="4"/>
      <c r="NXY228" s="4"/>
      <c r="NXZ228" s="4"/>
      <c r="NYA228" s="4"/>
      <c r="NYB228" s="4"/>
      <c r="NYC228" s="4"/>
      <c r="NYD228" s="4"/>
      <c r="NYE228" s="4"/>
      <c r="NYF228" s="4"/>
      <c r="NYG228" s="4"/>
      <c r="NYH228" s="4"/>
      <c r="NYI228" s="4"/>
      <c r="NYJ228" s="4"/>
      <c r="NYK228" s="4"/>
      <c r="NYL228" s="4"/>
      <c r="NYM228" s="4"/>
      <c r="NYN228" s="4"/>
      <c r="NYO228" s="4"/>
      <c r="NYP228" s="4"/>
      <c r="NYQ228" s="4"/>
      <c r="NYR228" s="4"/>
      <c r="NYS228" s="4"/>
      <c r="NYT228" s="4"/>
      <c r="NYU228" s="4"/>
      <c r="NYV228" s="4"/>
      <c r="NYW228" s="4"/>
      <c r="NYX228" s="4"/>
      <c r="NYY228" s="4"/>
      <c r="NYZ228" s="4"/>
      <c r="NZA228" s="4"/>
      <c r="NZB228" s="4"/>
      <c r="NZC228" s="4"/>
      <c r="NZD228" s="4"/>
      <c r="NZE228" s="4"/>
      <c r="NZF228" s="4"/>
      <c r="NZG228" s="4"/>
      <c r="NZH228" s="4"/>
      <c r="NZI228" s="4"/>
      <c r="NZJ228" s="4"/>
      <c r="NZK228" s="4"/>
      <c r="NZL228" s="4"/>
      <c r="NZM228" s="4"/>
      <c r="NZN228" s="4"/>
      <c r="NZO228" s="4"/>
      <c r="NZP228" s="4"/>
      <c r="NZQ228" s="4"/>
      <c r="NZR228" s="4"/>
      <c r="NZS228" s="4"/>
      <c r="NZT228" s="4"/>
      <c r="NZU228" s="4"/>
      <c r="NZV228" s="4"/>
      <c r="NZW228" s="4"/>
      <c r="NZX228" s="4"/>
      <c r="NZY228" s="4"/>
      <c r="NZZ228" s="4"/>
      <c r="OAA228" s="4"/>
      <c r="OAB228" s="4"/>
      <c r="OAC228" s="4"/>
      <c r="OAD228" s="4"/>
      <c r="OAE228" s="4"/>
      <c r="OAF228" s="4"/>
      <c r="OAG228" s="4"/>
      <c r="OAH228" s="4"/>
      <c r="OAI228" s="4"/>
      <c r="OAJ228" s="4"/>
      <c r="OAK228" s="4"/>
      <c r="OAL228" s="4"/>
      <c r="OAM228" s="4"/>
      <c r="OAN228" s="4"/>
      <c r="OAO228" s="4"/>
      <c r="OAP228" s="4"/>
      <c r="OAQ228" s="4"/>
      <c r="OAR228" s="4"/>
      <c r="OAS228" s="4"/>
      <c r="OAT228" s="4"/>
      <c r="OAU228" s="4"/>
      <c r="OAV228" s="4"/>
      <c r="OAW228" s="4"/>
      <c r="OAX228" s="4"/>
      <c r="OAY228" s="4"/>
      <c r="OAZ228" s="4"/>
      <c r="OBA228" s="4"/>
      <c r="OBB228" s="4"/>
      <c r="OBC228" s="4"/>
      <c r="OBD228" s="4"/>
      <c r="OBE228" s="4"/>
      <c r="OBF228" s="4"/>
      <c r="OBG228" s="4"/>
      <c r="OBH228" s="4"/>
      <c r="OBI228" s="4"/>
      <c r="OBJ228" s="4"/>
      <c r="OBK228" s="4"/>
      <c r="OBL228" s="4"/>
      <c r="OBM228" s="4"/>
      <c r="OBN228" s="4"/>
      <c r="OBO228" s="4"/>
      <c r="OBP228" s="4"/>
      <c r="OBQ228" s="4"/>
      <c r="OBR228" s="4"/>
      <c r="OBS228" s="4"/>
      <c r="OBT228" s="4"/>
      <c r="OBU228" s="4"/>
      <c r="OBV228" s="4"/>
      <c r="OBW228" s="4"/>
      <c r="OBX228" s="4"/>
      <c r="OBY228" s="4"/>
      <c r="OBZ228" s="4"/>
      <c r="OCA228" s="4"/>
      <c r="OCB228" s="4"/>
      <c r="OCC228" s="4"/>
      <c r="OCD228" s="4"/>
      <c r="OCE228" s="4"/>
      <c r="OCF228" s="4"/>
      <c r="OCG228" s="4"/>
      <c r="OCH228" s="4"/>
      <c r="OCI228" s="4"/>
      <c r="OCJ228" s="4"/>
      <c r="OCK228" s="4"/>
      <c r="OCL228" s="4"/>
      <c r="OCM228" s="4"/>
      <c r="OCN228" s="4"/>
      <c r="OCO228" s="4"/>
      <c r="OCP228" s="4"/>
      <c r="OCQ228" s="4"/>
      <c r="OCR228" s="4"/>
      <c r="OCS228" s="4"/>
      <c r="OCT228" s="4"/>
      <c r="OCU228" s="4"/>
      <c r="OCV228" s="4"/>
      <c r="OCW228" s="4"/>
      <c r="OCX228" s="4"/>
      <c r="OCY228" s="4"/>
      <c r="OCZ228" s="4"/>
      <c r="ODA228" s="4"/>
      <c r="ODB228" s="4"/>
      <c r="ODC228" s="4"/>
      <c r="ODD228" s="4"/>
      <c r="ODE228" s="4"/>
      <c r="ODF228" s="4"/>
      <c r="ODG228" s="4"/>
      <c r="ODH228" s="4"/>
      <c r="ODI228" s="4"/>
      <c r="ODJ228" s="4"/>
      <c r="ODK228" s="4"/>
      <c r="ODL228" s="4"/>
      <c r="ODM228" s="4"/>
      <c r="ODN228" s="4"/>
      <c r="ODO228" s="4"/>
      <c r="ODP228" s="4"/>
      <c r="ODQ228" s="4"/>
      <c r="ODR228" s="4"/>
      <c r="ODS228" s="4"/>
      <c r="ODT228" s="4"/>
      <c r="ODU228" s="4"/>
      <c r="ODV228" s="4"/>
      <c r="ODW228" s="4"/>
      <c r="ODX228" s="4"/>
      <c r="ODY228" s="4"/>
      <c r="ODZ228" s="4"/>
      <c r="OEA228" s="4"/>
      <c r="OEB228" s="4"/>
      <c r="OEC228" s="4"/>
      <c r="OED228" s="4"/>
      <c r="OEE228" s="4"/>
      <c r="OEF228" s="4"/>
      <c r="OEG228" s="4"/>
      <c r="OEH228" s="4"/>
      <c r="OEI228" s="4"/>
      <c r="OEJ228" s="4"/>
      <c r="OEK228" s="4"/>
      <c r="OEL228" s="4"/>
      <c r="OEM228" s="4"/>
      <c r="OEN228" s="4"/>
      <c r="OEO228" s="4"/>
      <c r="OEP228" s="4"/>
      <c r="OEQ228" s="4"/>
      <c r="OER228" s="4"/>
      <c r="OES228" s="4"/>
      <c r="OET228" s="4"/>
      <c r="OEU228" s="4"/>
      <c r="OEV228" s="4"/>
      <c r="OEW228" s="4"/>
      <c r="OEX228" s="4"/>
      <c r="OEY228" s="4"/>
      <c r="OEZ228" s="4"/>
      <c r="OFA228" s="4"/>
      <c r="OFB228" s="4"/>
      <c r="OFC228" s="4"/>
      <c r="OFD228" s="4"/>
      <c r="OFE228" s="4"/>
      <c r="OFF228" s="4"/>
      <c r="OFG228" s="4"/>
      <c r="OFH228" s="4"/>
      <c r="OFI228" s="4"/>
      <c r="OFJ228" s="4"/>
      <c r="OFK228" s="4"/>
      <c r="OFL228" s="4"/>
      <c r="OFM228" s="4"/>
      <c r="OFN228" s="4"/>
      <c r="OFO228" s="4"/>
      <c r="OFP228" s="4"/>
      <c r="OFQ228" s="4"/>
      <c r="OFR228" s="4"/>
      <c r="OFS228" s="4"/>
      <c r="OFT228" s="4"/>
      <c r="OFU228" s="4"/>
      <c r="OFV228" s="4"/>
      <c r="OFW228" s="4"/>
      <c r="OFX228" s="4"/>
      <c r="OFY228" s="4"/>
      <c r="OFZ228" s="4"/>
      <c r="OGA228" s="4"/>
      <c r="OGB228" s="4"/>
      <c r="OGC228" s="4"/>
      <c r="OGD228" s="4"/>
      <c r="OGE228" s="4"/>
      <c r="OGF228" s="4"/>
      <c r="OGG228" s="4"/>
      <c r="OGH228" s="4"/>
      <c r="OGI228" s="4"/>
      <c r="OGJ228" s="4"/>
      <c r="OGK228" s="4"/>
      <c r="OGL228" s="4"/>
      <c r="OGM228" s="4"/>
      <c r="OGN228" s="4"/>
      <c r="OGO228" s="4"/>
      <c r="OGP228" s="4"/>
      <c r="OGQ228" s="4"/>
      <c r="OGR228" s="4"/>
      <c r="OGS228" s="4"/>
      <c r="OGT228" s="4"/>
      <c r="OGU228" s="4"/>
      <c r="OGV228" s="4"/>
      <c r="OGW228" s="4"/>
      <c r="OGX228" s="4"/>
      <c r="OGY228" s="4"/>
      <c r="OGZ228" s="4"/>
      <c r="OHA228" s="4"/>
      <c r="OHB228" s="4"/>
      <c r="OHC228" s="4"/>
      <c r="OHD228" s="4"/>
      <c r="OHE228" s="4"/>
      <c r="OHF228" s="4"/>
      <c r="OHG228" s="4"/>
      <c r="OHH228" s="4"/>
      <c r="OHI228" s="4"/>
      <c r="OHJ228" s="4"/>
      <c r="OHK228" s="4"/>
      <c r="OHL228" s="4"/>
      <c r="OHM228" s="4"/>
      <c r="OHN228" s="4"/>
      <c r="OHO228" s="4"/>
      <c r="OHP228" s="4"/>
      <c r="OHQ228" s="4"/>
      <c r="OHR228" s="4"/>
      <c r="OHS228" s="4"/>
      <c r="OHT228" s="4"/>
      <c r="OHU228" s="4"/>
      <c r="OHV228" s="4"/>
      <c r="OHW228" s="4"/>
      <c r="OHX228" s="4"/>
      <c r="OHY228" s="4"/>
      <c r="OHZ228" s="4"/>
      <c r="OIA228" s="4"/>
      <c r="OIB228" s="4"/>
      <c r="OIC228" s="4"/>
      <c r="OID228" s="4"/>
      <c r="OIE228" s="4"/>
      <c r="OIF228" s="4"/>
      <c r="OIG228" s="4"/>
      <c r="OIH228" s="4"/>
      <c r="OII228" s="4"/>
      <c r="OIJ228" s="4"/>
      <c r="OIK228" s="4"/>
      <c r="OIL228" s="4"/>
      <c r="OIM228" s="4"/>
      <c r="OIN228" s="4"/>
      <c r="OIO228" s="4"/>
      <c r="OIP228" s="4"/>
      <c r="OIQ228" s="4"/>
      <c r="OIR228" s="4"/>
      <c r="OIS228" s="4"/>
      <c r="OIT228" s="4"/>
      <c r="OIU228" s="4"/>
      <c r="OIV228" s="4"/>
      <c r="OIW228" s="4"/>
      <c r="OIX228" s="4"/>
      <c r="OIY228" s="4"/>
      <c r="OIZ228" s="4"/>
      <c r="OJA228" s="4"/>
      <c r="OJB228" s="4"/>
      <c r="OJC228" s="4"/>
      <c r="OJD228" s="4"/>
      <c r="OJE228" s="4"/>
      <c r="OJF228" s="4"/>
      <c r="OJG228" s="4"/>
      <c r="OJH228" s="4"/>
      <c r="OJI228" s="4"/>
      <c r="OJJ228" s="4"/>
      <c r="OJK228" s="4"/>
      <c r="OJL228" s="4"/>
      <c r="OJM228" s="4"/>
      <c r="OJN228" s="4"/>
      <c r="OJO228" s="4"/>
      <c r="OJP228" s="4"/>
      <c r="OJQ228" s="4"/>
      <c r="OJR228" s="4"/>
      <c r="OJS228" s="4"/>
      <c r="OJT228" s="4"/>
      <c r="OJU228" s="4"/>
      <c r="OJV228" s="4"/>
      <c r="OJW228" s="4"/>
      <c r="OJX228" s="4"/>
      <c r="OJY228" s="4"/>
      <c r="OJZ228" s="4"/>
      <c r="OKA228" s="4"/>
      <c r="OKB228" s="4"/>
      <c r="OKC228" s="4"/>
      <c r="OKD228" s="4"/>
      <c r="OKE228" s="4"/>
      <c r="OKF228" s="4"/>
      <c r="OKG228" s="4"/>
      <c r="OKH228" s="4"/>
      <c r="OKI228" s="4"/>
      <c r="OKJ228" s="4"/>
      <c r="OKK228" s="4"/>
      <c r="OKL228" s="4"/>
      <c r="OKM228" s="4"/>
      <c r="OKN228" s="4"/>
      <c r="OKO228" s="4"/>
      <c r="OKP228" s="4"/>
      <c r="OKQ228" s="4"/>
      <c r="OKR228" s="4"/>
      <c r="OKS228" s="4"/>
      <c r="OKT228" s="4"/>
      <c r="OKU228" s="4"/>
      <c r="OKV228" s="4"/>
      <c r="OKW228" s="4"/>
      <c r="OKX228" s="4"/>
      <c r="OKY228" s="4"/>
      <c r="OKZ228" s="4"/>
      <c r="OLA228" s="4"/>
      <c r="OLB228" s="4"/>
      <c r="OLC228" s="4"/>
      <c r="OLD228" s="4"/>
      <c r="OLE228" s="4"/>
      <c r="OLF228" s="4"/>
      <c r="OLG228" s="4"/>
      <c r="OLH228" s="4"/>
      <c r="OLI228" s="4"/>
      <c r="OLJ228" s="4"/>
      <c r="OLK228" s="4"/>
      <c r="OLL228" s="4"/>
      <c r="OLM228" s="4"/>
      <c r="OLN228" s="4"/>
      <c r="OLO228" s="4"/>
      <c r="OLP228" s="4"/>
      <c r="OLQ228" s="4"/>
      <c r="OLR228" s="4"/>
      <c r="OLS228" s="4"/>
      <c r="OLT228" s="4"/>
      <c r="OLU228" s="4"/>
      <c r="OLV228" s="4"/>
      <c r="OLW228" s="4"/>
      <c r="OLX228" s="4"/>
      <c r="OLY228" s="4"/>
      <c r="OLZ228" s="4"/>
      <c r="OMA228" s="4"/>
      <c r="OMB228" s="4"/>
      <c r="OMC228" s="4"/>
      <c r="OMD228" s="4"/>
      <c r="OME228" s="4"/>
      <c r="OMF228" s="4"/>
      <c r="OMG228" s="4"/>
      <c r="OMH228" s="4"/>
      <c r="OMI228" s="4"/>
      <c r="OMJ228" s="4"/>
      <c r="OMK228" s="4"/>
      <c r="OML228" s="4"/>
      <c r="OMM228" s="4"/>
      <c r="OMN228" s="4"/>
      <c r="OMO228" s="4"/>
      <c r="OMP228" s="4"/>
      <c r="OMQ228" s="4"/>
      <c r="OMR228" s="4"/>
      <c r="OMS228" s="4"/>
      <c r="OMT228" s="4"/>
      <c r="OMU228" s="4"/>
      <c r="OMV228" s="4"/>
      <c r="OMW228" s="4"/>
      <c r="OMX228" s="4"/>
      <c r="OMY228" s="4"/>
      <c r="OMZ228" s="4"/>
      <c r="ONA228" s="4"/>
      <c r="ONB228" s="4"/>
      <c r="ONC228" s="4"/>
      <c r="OND228" s="4"/>
      <c r="ONE228" s="4"/>
      <c r="ONF228" s="4"/>
      <c r="ONG228" s="4"/>
      <c r="ONH228" s="4"/>
      <c r="ONI228" s="4"/>
      <c r="ONJ228" s="4"/>
      <c r="ONK228" s="4"/>
      <c r="ONL228" s="4"/>
      <c r="ONM228" s="4"/>
      <c r="ONN228" s="4"/>
      <c r="ONO228" s="4"/>
      <c r="ONP228" s="4"/>
      <c r="ONQ228" s="4"/>
      <c r="ONR228" s="4"/>
      <c r="ONS228" s="4"/>
      <c r="ONT228" s="4"/>
      <c r="ONU228" s="4"/>
      <c r="ONV228" s="4"/>
      <c r="ONW228" s="4"/>
      <c r="ONX228" s="4"/>
      <c r="ONY228" s="4"/>
      <c r="ONZ228" s="4"/>
      <c r="OOA228" s="4"/>
      <c r="OOB228" s="4"/>
      <c r="OOC228" s="4"/>
      <c r="OOD228" s="4"/>
      <c r="OOE228" s="4"/>
      <c r="OOF228" s="4"/>
      <c r="OOG228" s="4"/>
      <c r="OOH228" s="4"/>
      <c r="OOI228" s="4"/>
      <c r="OOJ228" s="4"/>
      <c r="OOK228" s="4"/>
      <c r="OOL228" s="4"/>
      <c r="OOM228" s="4"/>
      <c r="OON228" s="4"/>
      <c r="OOO228" s="4"/>
      <c r="OOP228" s="4"/>
      <c r="OOQ228" s="4"/>
      <c r="OOR228" s="4"/>
      <c r="OOS228" s="4"/>
      <c r="OOT228" s="4"/>
      <c r="OOU228" s="4"/>
      <c r="OOV228" s="4"/>
      <c r="OOW228" s="4"/>
      <c r="OOX228" s="4"/>
      <c r="OOY228" s="4"/>
      <c r="OOZ228" s="4"/>
      <c r="OPA228" s="4"/>
      <c r="OPB228" s="4"/>
      <c r="OPC228" s="4"/>
      <c r="OPD228" s="4"/>
      <c r="OPE228" s="4"/>
      <c r="OPF228" s="4"/>
      <c r="OPG228" s="4"/>
      <c r="OPH228" s="4"/>
      <c r="OPI228" s="4"/>
      <c r="OPJ228" s="4"/>
      <c r="OPK228" s="4"/>
      <c r="OPL228" s="4"/>
      <c r="OPM228" s="4"/>
      <c r="OPN228" s="4"/>
      <c r="OPO228" s="4"/>
      <c r="OPP228" s="4"/>
      <c r="OPQ228" s="4"/>
      <c r="OPR228" s="4"/>
      <c r="OPS228" s="4"/>
      <c r="OPT228" s="4"/>
      <c r="OPU228" s="4"/>
      <c r="OPV228" s="4"/>
      <c r="OPW228" s="4"/>
      <c r="OPX228" s="4"/>
      <c r="OPY228" s="4"/>
      <c r="OPZ228" s="4"/>
      <c r="OQA228" s="4"/>
      <c r="OQB228" s="4"/>
      <c r="OQC228" s="4"/>
      <c r="OQD228" s="4"/>
      <c r="OQE228" s="4"/>
      <c r="OQF228" s="4"/>
      <c r="OQG228" s="4"/>
      <c r="OQH228" s="4"/>
      <c r="OQI228" s="4"/>
      <c r="OQJ228" s="4"/>
      <c r="OQK228" s="4"/>
      <c r="OQL228" s="4"/>
      <c r="OQM228" s="4"/>
      <c r="OQN228" s="4"/>
      <c r="OQO228" s="4"/>
      <c r="OQP228" s="4"/>
      <c r="OQQ228" s="4"/>
      <c r="OQR228" s="4"/>
      <c r="OQS228" s="4"/>
      <c r="OQT228" s="4"/>
      <c r="OQU228" s="4"/>
      <c r="OQV228" s="4"/>
      <c r="OQW228" s="4"/>
      <c r="OQX228" s="4"/>
      <c r="OQY228" s="4"/>
      <c r="OQZ228" s="4"/>
      <c r="ORA228" s="4"/>
      <c r="ORB228" s="4"/>
      <c r="ORC228" s="4"/>
      <c r="ORD228" s="4"/>
      <c r="ORE228" s="4"/>
      <c r="ORF228" s="4"/>
      <c r="ORG228" s="4"/>
      <c r="ORH228" s="4"/>
      <c r="ORI228" s="4"/>
      <c r="ORJ228" s="4"/>
      <c r="ORK228" s="4"/>
      <c r="ORL228" s="4"/>
      <c r="ORM228" s="4"/>
      <c r="ORN228" s="4"/>
      <c r="ORO228" s="4"/>
      <c r="ORP228" s="4"/>
      <c r="ORQ228" s="4"/>
      <c r="ORR228" s="4"/>
      <c r="ORS228" s="4"/>
      <c r="ORT228" s="4"/>
      <c r="ORU228" s="4"/>
      <c r="ORV228" s="4"/>
      <c r="ORW228" s="4"/>
      <c r="ORX228" s="4"/>
      <c r="ORY228" s="4"/>
      <c r="ORZ228" s="4"/>
      <c r="OSA228" s="4"/>
      <c r="OSB228" s="4"/>
      <c r="OSC228" s="4"/>
      <c r="OSD228" s="4"/>
      <c r="OSE228" s="4"/>
      <c r="OSF228" s="4"/>
      <c r="OSG228" s="4"/>
      <c r="OSH228" s="4"/>
      <c r="OSI228" s="4"/>
      <c r="OSJ228" s="4"/>
      <c r="OSK228" s="4"/>
      <c r="OSL228" s="4"/>
      <c r="OSM228" s="4"/>
      <c r="OSN228" s="4"/>
      <c r="OSO228" s="4"/>
      <c r="OSP228" s="4"/>
      <c r="OSQ228" s="4"/>
      <c r="OSR228" s="4"/>
      <c r="OSS228" s="4"/>
      <c r="OST228" s="4"/>
      <c r="OSU228" s="4"/>
      <c r="OSV228" s="4"/>
      <c r="OSW228" s="4"/>
      <c r="OSX228" s="4"/>
      <c r="OSY228" s="4"/>
      <c r="OSZ228" s="4"/>
      <c r="OTA228" s="4"/>
      <c r="OTB228" s="4"/>
      <c r="OTC228" s="4"/>
      <c r="OTD228" s="4"/>
      <c r="OTE228" s="4"/>
      <c r="OTF228" s="4"/>
      <c r="OTG228" s="4"/>
      <c r="OTH228" s="4"/>
      <c r="OTI228" s="4"/>
      <c r="OTJ228" s="4"/>
      <c r="OTK228" s="4"/>
      <c r="OTL228" s="4"/>
      <c r="OTM228" s="4"/>
      <c r="OTN228" s="4"/>
      <c r="OTO228" s="4"/>
      <c r="OTP228" s="4"/>
      <c r="OTQ228" s="4"/>
      <c r="OTR228" s="4"/>
      <c r="OTS228" s="4"/>
      <c r="OTT228" s="4"/>
      <c r="OTU228" s="4"/>
      <c r="OTV228" s="4"/>
      <c r="OTW228" s="4"/>
      <c r="OTX228" s="4"/>
      <c r="OTY228" s="4"/>
      <c r="OTZ228" s="4"/>
      <c r="OUA228" s="4"/>
      <c r="OUB228" s="4"/>
      <c r="OUC228" s="4"/>
      <c r="OUD228" s="4"/>
      <c r="OUE228" s="4"/>
      <c r="OUF228" s="4"/>
      <c r="OUG228" s="4"/>
      <c r="OUH228" s="4"/>
      <c r="OUI228" s="4"/>
      <c r="OUJ228" s="4"/>
      <c r="OUK228" s="4"/>
      <c r="OUL228" s="4"/>
      <c r="OUM228" s="4"/>
      <c r="OUN228" s="4"/>
      <c r="OUO228" s="4"/>
      <c r="OUP228" s="4"/>
      <c r="OUQ228" s="4"/>
      <c r="OUR228" s="4"/>
      <c r="OUS228" s="4"/>
      <c r="OUT228" s="4"/>
      <c r="OUU228" s="4"/>
      <c r="OUV228" s="4"/>
      <c r="OUW228" s="4"/>
      <c r="OUX228" s="4"/>
      <c r="OUY228" s="4"/>
      <c r="OUZ228" s="4"/>
      <c r="OVA228" s="4"/>
      <c r="OVB228" s="4"/>
      <c r="OVC228" s="4"/>
      <c r="OVD228" s="4"/>
      <c r="OVE228" s="4"/>
      <c r="OVF228" s="4"/>
      <c r="OVG228" s="4"/>
      <c r="OVH228" s="4"/>
      <c r="OVI228" s="4"/>
      <c r="OVJ228" s="4"/>
      <c r="OVK228" s="4"/>
      <c r="OVL228" s="4"/>
      <c r="OVM228" s="4"/>
      <c r="OVN228" s="4"/>
      <c r="OVO228" s="4"/>
      <c r="OVP228" s="4"/>
      <c r="OVQ228" s="4"/>
      <c r="OVR228" s="4"/>
      <c r="OVS228" s="4"/>
      <c r="OVT228" s="4"/>
      <c r="OVU228" s="4"/>
      <c r="OVV228" s="4"/>
      <c r="OVW228" s="4"/>
      <c r="OVX228" s="4"/>
      <c r="OVY228" s="4"/>
      <c r="OVZ228" s="4"/>
      <c r="OWA228" s="4"/>
      <c r="OWB228" s="4"/>
      <c r="OWC228" s="4"/>
      <c r="OWD228" s="4"/>
      <c r="OWE228" s="4"/>
      <c r="OWF228" s="4"/>
      <c r="OWG228" s="4"/>
      <c r="OWH228" s="4"/>
      <c r="OWI228" s="4"/>
      <c r="OWJ228" s="4"/>
      <c r="OWK228" s="4"/>
      <c r="OWL228" s="4"/>
      <c r="OWM228" s="4"/>
      <c r="OWN228" s="4"/>
      <c r="OWO228" s="4"/>
      <c r="OWP228" s="4"/>
      <c r="OWQ228" s="4"/>
      <c r="OWR228" s="4"/>
      <c r="OWS228" s="4"/>
      <c r="OWT228" s="4"/>
      <c r="OWU228" s="4"/>
      <c r="OWV228" s="4"/>
      <c r="OWW228" s="4"/>
      <c r="OWX228" s="4"/>
      <c r="OWY228" s="4"/>
      <c r="OWZ228" s="4"/>
      <c r="OXA228" s="4"/>
      <c r="OXB228" s="4"/>
      <c r="OXC228" s="4"/>
      <c r="OXD228" s="4"/>
      <c r="OXE228" s="4"/>
      <c r="OXF228" s="4"/>
      <c r="OXG228" s="4"/>
      <c r="OXH228" s="4"/>
      <c r="OXI228" s="4"/>
      <c r="OXJ228" s="4"/>
      <c r="OXK228" s="4"/>
      <c r="OXL228" s="4"/>
      <c r="OXM228" s="4"/>
      <c r="OXN228" s="4"/>
      <c r="OXO228" s="4"/>
      <c r="OXP228" s="4"/>
      <c r="OXQ228" s="4"/>
      <c r="OXR228" s="4"/>
      <c r="OXS228" s="4"/>
      <c r="OXT228" s="4"/>
      <c r="OXU228" s="4"/>
      <c r="OXV228" s="4"/>
      <c r="OXW228" s="4"/>
      <c r="OXX228" s="4"/>
      <c r="OXY228" s="4"/>
      <c r="OXZ228" s="4"/>
      <c r="OYA228" s="4"/>
      <c r="OYB228" s="4"/>
      <c r="OYC228" s="4"/>
      <c r="OYD228" s="4"/>
      <c r="OYE228" s="4"/>
      <c r="OYF228" s="4"/>
      <c r="OYG228" s="4"/>
      <c r="OYH228" s="4"/>
      <c r="OYI228" s="4"/>
      <c r="OYJ228" s="4"/>
      <c r="OYK228" s="4"/>
      <c r="OYL228" s="4"/>
      <c r="OYM228" s="4"/>
      <c r="OYN228" s="4"/>
      <c r="OYO228" s="4"/>
      <c r="OYP228" s="4"/>
      <c r="OYQ228" s="4"/>
      <c r="OYR228" s="4"/>
      <c r="OYS228" s="4"/>
      <c r="OYT228" s="4"/>
      <c r="OYU228" s="4"/>
      <c r="OYV228" s="4"/>
      <c r="OYW228" s="4"/>
      <c r="OYX228" s="4"/>
      <c r="OYY228" s="4"/>
      <c r="OYZ228" s="4"/>
      <c r="OZA228" s="4"/>
      <c r="OZB228" s="4"/>
      <c r="OZC228" s="4"/>
      <c r="OZD228" s="4"/>
      <c r="OZE228" s="4"/>
      <c r="OZF228" s="4"/>
      <c r="OZG228" s="4"/>
      <c r="OZH228" s="4"/>
      <c r="OZI228" s="4"/>
      <c r="OZJ228" s="4"/>
      <c r="OZK228" s="4"/>
      <c r="OZL228" s="4"/>
      <c r="OZM228" s="4"/>
      <c r="OZN228" s="4"/>
      <c r="OZO228" s="4"/>
      <c r="OZP228" s="4"/>
      <c r="OZQ228" s="4"/>
      <c r="OZR228" s="4"/>
      <c r="OZS228" s="4"/>
      <c r="OZT228" s="4"/>
      <c r="OZU228" s="4"/>
      <c r="OZV228" s="4"/>
      <c r="OZW228" s="4"/>
      <c r="OZX228" s="4"/>
      <c r="OZY228" s="4"/>
      <c r="OZZ228" s="4"/>
      <c r="PAA228" s="4"/>
      <c r="PAB228" s="4"/>
      <c r="PAC228" s="4"/>
      <c r="PAD228" s="4"/>
      <c r="PAE228" s="4"/>
      <c r="PAF228" s="4"/>
      <c r="PAG228" s="4"/>
      <c r="PAH228" s="4"/>
      <c r="PAI228" s="4"/>
      <c r="PAJ228" s="4"/>
      <c r="PAK228" s="4"/>
      <c r="PAL228" s="4"/>
      <c r="PAM228" s="4"/>
      <c r="PAN228" s="4"/>
      <c r="PAO228" s="4"/>
      <c r="PAP228" s="4"/>
      <c r="PAQ228" s="4"/>
      <c r="PAR228" s="4"/>
      <c r="PAS228" s="4"/>
      <c r="PAT228" s="4"/>
      <c r="PAU228" s="4"/>
      <c r="PAV228" s="4"/>
      <c r="PAW228" s="4"/>
      <c r="PAX228" s="4"/>
      <c r="PAY228" s="4"/>
      <c r="PAZ228" s="4"/>
      <c r="PBA228" s="4"/>
      <c r="PBB228" s="4"/>
      <c r="PBC228" s="4"/>
      <c r="PBD228" s="4"/>
      <c r="PBE228" s="4"/>
      <c r="PBF228" s="4"/>
      <c r="PBG228" s="4"/>
      <c r="PBH228" s="4"/>
      <c r="PBI228" s="4"/>
      <c r="PBJ228" s="4"/>
      <c r="PBK228" s="4"/>
      <c r="PBL228" s="4"/>
      <c r="PBM228" s="4"/>
      <c r="PBN228" s="4"/>
      <c r="PBO228" s="4"/>
      <c r="PBP228" s="4"/>
      <c r="PBQ228" s="4"/>
      <c r="PBR228" s="4"/>
      <c r="PBS228" s="4"/>
      <c r="PBT228" s="4"/>
      <c r="PBU228" s="4"/>
      <c r="PBV228" s="4"/>
      <c r="PBW228" s="4"/>
      <c r="PBX228" s="4"/>
      <c r="PBY228" s="4"/>
      <c r="PBZ228" s="4"/>
      <c r="PCA228" s="4"/>
      <c r="PCB228" s="4"/>
      <c r="PCC228" s="4"/>
      <c r="PCD228" s="4"/>
      <c r="PCE228" s="4"/>
      <c r="PCF228" s="4"/>
      <c r="PCG228" s="4"/>
      <c r="PCH228" s="4"/>
      <c r="PCI228" s="4"/>
      <c r="PCJ228" s="4"/>
      <c r="PCK228" s="4"/>
      <c r="PCL228" s="4"/>
      <c r="PCM228" s="4"/>
      <c r="PCN228" s="4"/>
      <c r="PCO228" s="4"/>
      <c r="PCP228" s="4"/>
      <c r="PCQ228" s="4"/>
      <c r="PCR228" s="4"/>
      <c r="PCS228" s="4"/>
      <c r="PCT228" s="4"/>
      <c r="PCU228" s="4"/>
      <c r="PCV228" s="4"/>
      <c r="PCW228" s="4"/>
      <c r="PCX228" s="4"/>
      <c r="PCY228" s="4"/>
      <c r="PCZ228" s="4"/>
      <c r="PDA228" s="4"/>
      <c r="PDB228" s="4"/>
      <c r="PDC228" s="4"/>
      <c r="PDD228" s="4"/>
      <c r="PDE228" s="4"/>
      <c r="PDF228" s="4"/>
      <c r="PDG228" s="4"/>
      <c r="PDH228" s="4"/>
      <c r="PDI228" s="4"/>
      <c r="PDJ228" s="4"/>
      <c r="PDK228" s="4"/>
      <c r="PDL228" s="4"/>
      <c r="PDM228" s="4"/>
      <c r="PDN228" s="4"/>
      <c r="PDO228" s="4"/>
      <c r="PDP228" s="4"/>
      <c r="PDQ228" s="4"/>
      <c r="PDR228" s="4"/>
      <c r="PDS228" s="4"/>
      <c r="PDT228" s="4"/>
      <c r="PDU228" s="4"/>
      <c r="PDV228" s="4"/>
      <c r="PDW228" s="4"/>
      <c r="PDX228" s="4"/>
      <c r="PDY228" s="4"/>
      <c r="PDZ228" s="4"/>
      <c r="PEA228" s="4"/>
      <c r="PEB228" s="4"/>
      <c r="PEC228" s="4"/>
      <c r="PED228" s="4"/>
      <c r="PEE228" s="4"/>
      <c r="PEF228" s="4"/>
      <c r="PEG228" s="4"/>
      <c r="PEH228" s="4"/>
      <c r="PEI228" s="4"/>
      <c r="PEJ228" s="4"/>
      <c r="PEK228" s="4"/>
      <c r="PEL228" s="4"/>
      <c r="PEM228" s="4"/>
      <c r="PEN228" s="4"/>
      <c r="PEO228" s="4"/>
      <c r="PEP228" s="4"/>
      <c r="PEQ228" s="4"/>
      <c r="PER228" s="4"/>
      <c r="PES228" s="4"/>
      <c r="PET228" s="4"/>
      <c r="PEU228" s="4"/>
      <c r="PEV228" s="4"/>
      <c r="PEW228" s="4"/>
      <c r="PEX228" s="4"/>
      <c r="PEY228" s="4"/>
      <c r="PEZ228" s="4"/>
      <c r="PFA228" s="4"/>
      <c r="PFB228" s="4"/>
      <c r="PFC228" s="4"/>
      <c r="PFD228" s="4"/>
      <c r="PFE228" s="4"/>
      <c r="PFF228" s="4"/>
      <c r="PFG228" s="4"/>
      <c r="PFH228" s="4"/>
      <c r="PFI228" s="4"/>
      <c r="PFJ228" s="4"/>
      <c r="PFK228" s="4"/>
      <c r="PFL228" s="4"/>
      <c r="PFM228" s="4"/>
      <c r="PFN228" s="4"/>
      <c r="PFO228" s="4"/>
      <c r="PFP228" s="4"/>
      <c r="PFQ228" s="4"/>
      <c r="PFR228" s="4"/>
      <c r="PFS228" s="4"/>
      <c r="PFT228" s="4"/>
      <c r="PFU228" s="4"/>
      <c r="PFV228" s="4"/>
      <c r="PFW228" s="4"/>
      <c r="PFX228" s="4"/>
      <c r="PFY228" s="4"/>
      <c r="PFZ228" s="4"/>
      <c r="PGA228" s="4"/>
      <c r="PGB228" s="4"/>
      <c r="PGC228" s="4"/>
      <c r="PGD228" s="4"/>
      <c r="PGE228" s="4"/>
      <c r="PGF228" s="4"/>
      <c r="PGG228" s="4"/>
      <c r="PGH228" s="4"/>
      <c r="PGI228" s="4"/>
      <c r="PGJ228" s="4"/>
      <c r="PGK228" s="4"/>
      <c r="PGL228" s="4"/>
      <c r="PGM228" s="4"/>
      <c r="PGN228" s="4"/>
      <c r="PGO228" s="4"/>
      <c r="PGP228" s="4"/>
      <c r="PGQ228" s="4"/>
      <c r="PGR228" s="4"/>
      <c r="PGS228" s="4"/>
      <c r="PGT228" s="4"/>
      <c r="PGU228" s="4"/>
      <c r="PGV228" s="4"/>
      <c r="PGW228" s="4"/>
      <c r="PGX228" s="4"/>
      <c r="PGY228" s="4"/>
      <c r="PGZ228" s="4"/>
      <c r="PHA228" s="4"/>
      <c r="PHB228" s="4"/>
      <c r="PHC228" s="4"/>
      <c r="PHD228" s="4"/>
      <c r="PHE228" s="4"/>
      <c r="PHF228" s="4"/>
      <c r="PHG228" s="4"/>
      <c r="PHH228" s="4"/>
      <c r="PHI228" s="4"/>
      <c r="PHJ228" s="4"/>
      <c r="PHK228" s="4"/>
      <c r="PHL228" s="4"/>
      <c r="PHM228" s="4"/>
      <c r="PHN228" s="4"/>
      <c r="PHO228" s="4"/>
      <c r="PHP228" s="4"/>
      <c r="PHQ228" s="4"/>
      <c r="PHR228" s="4"/>
      <c r="PHS228" s="4"/>
      <c r="PHT228" s="4"/>
      <c r="PHU228" s="4"/>
      <c r="PHV228" s="4"/>
      <c r="PHW228" s="4"/>
      <c r="PHX228" s="4"/>
      <c r="PHY228" s="4"/>
      <c r="PHZ228" s="4"/>
      <c r="PIA228" s="4"/>
      <c r="PIB228" s="4"/>
      <c r="PIC228" s="4"/>
      <c r="PID228" s="4"/>
      <c r="PIE228" s="4"/>
      <c r="PIF228" s="4"/>
      <c r="PIG228" s="4"/>
      <c r="PIH228" s="4"/>
      <c r="PII228" s="4"/>
      <c r="PIJ228" s="4"/>
      <c r="PIK228" s="4"/>
      <c r="PIL228" s="4"/>
      <c r="PIM228" s="4"/>
      <c r="PIN228" s="4"/>
      <c r="PIO228" s="4"/>
      <c r="PIP228" s="4"/>
      <c r="PIQ228" s="4"/>
      <c r="PIR228" s="4"/>
      <c r="PIS228" s="4"/>
      <c r="PIT228" s="4"/>
      <c r="PIU228" s="4"/>
      <c r="PIV228" s="4"/>
      <c r="PIW228" s="4"/>
      <c r="PIX228" s="4"/>
      <c r="PIY228" s="4"/>
      <c r="PIZ228" s="4"/>
      <c r="PJA228" s="4"/>
      <c r="PJB228" s="4"/>
      <c r="PJC228" s="4"/>
      <c r="PJD228" s="4"/>
      <c r="PJE228" s="4"/>
      <c r="PJF228" s="4"/>
      <c r="PJG228" s="4"/>
      <c r="PJH228" s="4"/>
      <c r="PJI228" s="4"/>
      <c r="PJJ228" s="4"/>
      <c r="PJK228" s="4"/>
      <c r="PJL228" s="4"/>
      <c r="PJM228" s="4"/>
      <c r="PJN228" s="4"/>
      <c r="PJO228" s="4"/>
      <c r="PJP228" s="4"/>
      <c r="PJQ228" s="4"/>
      <c r="PJR228" s="4"/>
      <c r="PJS228" s="4"/>
      <c r="PJT228" s="4"/>
      <c r="PJU228" s="4"/>
      <c r="PJV228" s="4"/>
      <c r="PJW228" s="4"/>
      <c r="PJX228" s="4"/>
      <c r="PJY228" s="4"/>
      <c r="PJZ228" s="4"/>
      <c r="PKA228" s="4"/>
      <c r="PKB228" s="4"/>
      <c r="PKC228" s="4"/>
      <c r="PKD228" s="4"/>
      <c r="PKE228" s="4"/>
      <c r="PKF228" s="4"/>
      <c r="PKG228" s="4"/>
      <c r="PKH228" s="4"/>
      <c r="PKI228" s="4"/>
      <c r="PKJ228" s="4"/>
      <c r="PKK228" s="4"/>
      <c r="PKL228" s="4"/>
      <c r="PKM228" s="4"/>
      <c r="PKN228" s="4"/>
      <c r="PKO228" s="4"/>
      <c r="PKP228" s="4"/>
      <c r="PKQ228" s="4"/>
      <c r="PKR228" s="4"/>
      <c r="PKS228" s="4"/>
      <c r="PKT228" s="4"/>
      <c r="PKU228" s="4"/>
      <c r="PKV228" s="4"/>
      <c r="PKW228" s="4"/>
      <c r="PKX228" s="4"/>
      <c r="PKY228" s="4"/>
      <c r="PKZ228" s="4"/>
      <c r="PLA228" s="4"/>
      <c r="PLB228" s="4"/>
      <c r="PLC228" s="4"/>
      <c r="PLD228" s="4"/>
      <c r="PLE228" s="4"/>
      <c r="PLF228" s="4"/>
      <c r="PLG228" s="4"/>
      <c r="PLH228" s="4"/>
      <c r="PLI228" s="4"/>
      <c r="PLJ228" s="4"/>
      <c r="PLK228" s="4"/>
      <c r="PLL228" s="4"/>
      <c r="PLM228" s="4"/>
      <c r="PLN228" s="4"/>
      <c r="PLO228" s="4"/>
      <c r="PLP228" s="4"/>
      <c r="PLQ228" s="4"/>
      <c r="PLR228" s="4"/>
      <c r="PLS228" s="4"/>
      <c r="PLT228" s="4"/>
      <c r="PLU228" s="4"/>
      <c r="PLV228" s="4"/>
      <c r="PLW228" s="4"/>
      <c r="PLX228" s="4"/>
      <c r="PLY228" s="4"/>
      <c r="PLZ228" s="4"/>
      <c r="PMA228" s="4"/>
      <c r="PMB228" s="4"/>
      <c r="PMC228" s="4"/>
      <c r="PMD228" s="4"/>
      <c r="PME228" s="4"/>
      <c r="PMF228" s="4"/>
      <c r="PMG228" s="4"/>
      <c r="PMH228" s="4"/>
      <c r="PMI228" s="4"/>
      <c r="PMJ228" s="4"/>
      <c r="PMK228" s="4"/>
      <c r="PML228" s="4"/>
      <c r="PMM228" s="4"/>
      <c r="PMN228" s="4"/>
      <c r="PMO228" s="4"/>
      <c r="PMP228" s="4"/>
      <c r="PMQ228" s="4"/>
      <c r="PMR228" s="4"/>
      <c r="PMS228" s="4"/>
      <c r="PMT228" s="4"/>
      <c r="PMU228" s="4"/>
      <c r="PMV228" s="4"/>
      <c r="PMW228" s="4"/>
      <c r="PMX228" s="4"/>
      <c r="PMY228" s="4"/>
      <c r="PMZ228" s="4"/>
      <c r="PNA228" s="4"/>
      <c r="PNB228" s="4"/>
      <c r="PNC228" s="4"/>
      <c r="PND228" s="4"/>
      <c r="PNE228" s="4"/>
      <c r="PNF228" s="4"/>
      <c r="PNG228" s="4"/>
      <c r="PNH228" s="4"/>
      <c r="PNI228" s="4"/>
      <c r="PNJ228" s="4"/>
      <c r="PNK228" s="4"/>
      <c r="PNL228" s="4"/>
      <c r="PNM228" s="4"/>
      <c r="PNN228" s="4"/>
      <c r="PNO228" s="4"/>
      <c r="PNP228" s="4"/>
      <c r="PNQ228" s="4"/>
      <c r="PNR228" s="4"/>
      <c r="PNS228" s="4"/>
      <c r="PNT228" s="4"/>
      <c r="PNU228" s="4"/>
      <c r="PNV228" s="4"/>
      <c r="PNW228" s="4"/>
      <c r="PNX228" s="4"/>
      <c r="PNY228" s="4"/>
      <c r="PNZ228" s="4"/>
      <c r="POA228" s="4"/>
      <c r="POB228" s="4"/>
      <c r="POC228" s="4"/>
      <c r="POD228" s="4"/>
      <c r="POE228" s="4"/>
      <c r="POF228" s="4"/>
      <c r="POG228" s="4"/>
      <c r="POH228" s="4"/>
      <c r="POI228" s="4"/>
      <c r="POJ228" s="4"/>
      <c r="POK228" s="4"/>
      <c r="POL228" s="4"/>
      <c r="POM228" s="4"/>
      <c r="PON228" s="4"/>
      <c r="POO228" s="4"/>
      <c r="POP228" s="4"/>
      <c r="POQ228" s="4"/>
      <c r="POR228" s="4"/>
      <c r="POS228" s="4"/>
      <c r="POT228" s="4"/>
      <c r="POU228" s="4"/>
      <c r="POV228" s="4"/>
      <c r="POW228" s="4"/>
      <c r="POX228" s="4"/>
      <c r="POY228" s="4"/>
      <c r="POZ228" s="4"/>
      <c r="PPA228" s="4"/>
      <c r="PPB228" s="4"/>
      <c r="PPC228" s="4"/>
      <c r="PPD228" s="4"/>
      <c r="PPE228" s="4"/>
      <c r="PPF228" s="4"/>
      <c r="PPG228" s="4"/>
      <c r="PPH228" s="4"/>
      <c r="PPI228" s="4"/>
      <c r="PPJ228" s="4"/>
      <c r="PPK228" s="4"/>
      <c r="PPL228" s="4"/>
      <c r="PPM228" s="4"/>
      <c r="PPN228" s="4"/>
      <c r="PPO228" s="4"/>
      <c r="PPP228" s="4"/>
      <c r="PPQ228" s="4"/>
      <c r="PPR228" s="4"/>
      <c r="PPS228" s="4"/>
      <c r="PPT228" s="4"/>
      <c r="PPU228" s="4"/>
      <c r="PPV228" s="4"/>
      <c r="PPW228" s="4"/>
      <c r="PPX228" s="4"/>
      <c r="PPY228" s="4"/>
      <c r="PPZ228" s="4"/>
      <c r="PQA228" s="4"/>
      <c r="PQB228" s="4"/>
      <c r="PQC228" s="4"/>
      <c r="PQD228" s="4"/>
      <c r="PQE228" s="4"/>
      <c r="PQF228" s="4"/>
      <c r="PQG228" s="4"/>
      <c r="PQH228" s="4"/>
      <c r="PQI228" s="4"/>
      <c r="PQJ228" s="4"/>
      <c r="PQK228" s="4"/>
      <c r="PQL228" s="4"/>
      <c r="PQM228" s="4"/>
      <c r="PQN228" s="4"/>
      <c r="PQO228" s="4"/>
      <c r="PQP228" s="4"/>
      <c r="PQQ228" s="4"/>
      <c r="PQR228" s="4"/>
      <c r="PQS228" s="4"/>
      <c r="PQT228" s="4"/>
      <c r="PQU228" s="4"/>
      <c r="PQV228" s="4"/>
      <c r="PQW228" s="4"/>
      <c r="PQX228" s="4"/>
      <c r="PQY228" s="4"/>
      <c r="PQZ228" s="4"/>
      <c r="PRA228" s="4"/>
      <c r="PRB228" s="4"/>
      <c r="PRC228" s="4"/>
      <c r="PRD228" s="4"/>
      <c r="PRE228" s="4"/>
      <c r="PRF228" s="4"/>
      <c r="PRG228" s="4"/>
      <c r="PRH228" s="4"/>
      <c r="PRI228" s="4"/>
      <c r="PRJ228" s="4"/>
      <c r="PRK228" s="4"/>
      <c r="PRL228" s="4"/>
      <c r="PRM228" s="4"/>
      <c r="PRN228" s="4"/>
      <c r="PRO228" s="4"/>
      <c r="PRP228" s="4"/>
      <c r="PRQ228" s="4"/>
      <c r="PRR228" s="4"/>
      <c r="PRS228" s="4"/>
      <c r="PRT228" s="4"/>
      <c r="PRU228" s="4"/>
      <c r="PRV228" s="4"/>
      <c r="PRW228" s="4"/>
      <c r="PRX228" s="4"/>
      <c r="PRY228" s="4"/>
      <c r="PRZ228" s="4"/>
      <c r="PSA228" s="4"/>
      <c r="PSB228" s="4"/>
      <c r="PSC228" s="4"/>
      <c r="PSD228" s="4"/>
      <c r="PSE228" s="4"/>
      <c r="PSF228" s="4"/>
      <c r="PSG228" s="4"/>
      <c r="PSH228" s="4"/>
      <c r="PSI228" s="4"/>
      <c r="PSJ228" s="4"/>
      <c r="PSK228" s="4"/>
      <c r="PSL228" s="4"/>
      <c r="PSM228" s="4"/>
      <c r="PSN228" s="4"/>
      <c r="PSO228" s="4"/>
      <c r="PSP228" s="4"/>
      <c r="PSQ228" s="4"/>
      <c r="PSR228" s="4"/>
      <c r="PSS228" s="4"/>
      <c r="PST228" s="4"/>
      <c r="PSU228" s="4"/>
      <c r="PSV228" s="4"/>
      <c r="PSW228" s="4"/>
      <c r="PSX228" s="4"/>
      <c r="PSY228" s="4"/>
      <c r="PSZ228" s="4"/>
      <c r="PTA228" s="4"/>
      <c r="PTB228" s="4"/>
      <c r="PTC228" s="4"/>
      <c r="PTD228" s="4"/>
      <c r="PTE228" s="4"/>
      <c r="PTF228" s="4"/>
      <c r="PTG228" s="4"/>
      <c r="PTH228" s="4"/>
      <c r="PTI228" s="4"/>
      <c r="PTJ228" s="4"/>
      <c r="PTK228" s="4"/>
      <c r="PTL228" s="4"/>
      <c r="PTM228" s="4"/>
      <c r="PTN228" s="4"/>
      <c r="PTO228" s="4"/>
      <c r="PTP228" s="4"/>
      <c r="PTQ228" s="4"/>
      <c r="PTR228" s="4"/>
      <c r="PTS228" s="4"/>
      <c r="PTT228" s="4"/>
      <c r="PTU228" s="4"/>
      <c r="PTV228" s="4"/>
      <c r="PTW228" s="4"/>
      <c r="PTX228" s="4"/>
      <c r="PTY228" s="4"/>
      <c r="PTZ228" s="4"/>
      <c r="PUA228" s="4"/>
      <c r="PUB228" s="4"/>
      <c r="PUC228" s="4"/>
      <c r="PUD228" s="4"/>
      <c r="PUE228" s="4"/>
      <c r="PUF228" s="4"/>
      <c r="PUG228" s="4"/>
      <c r="PUH228" s="4"/>
      <c r="PUI228" s="4"/>
      <c r="PUJ228" s="4"/>
      <c r="PUK228" s="4"/>
      <c r="PUL228" s="4"/>
      <c r="PUM228" s="4"/>
      <c r="PUN228" s="4"/>
      <c r="PUO228" s="4"/>
      <c r="PUP228" s="4"/>
      <c r="PUQ228" s="4"/>
      <c r="PUR228" s="4"/>
      <c r="PUS228" s="4"/>
      <c r="PUT228" s="4"/>
      <c r="PUU228" s="4"/>
      <c r="PUV228" s="4"/>
      <c r="PUW228" s="4"/>
      <c r="PUX228" s="4"/>
      <c r="PUY228" s="4"/>
      <c r="PUZ228" s="4"/>
      <c r="PVA228" s="4"/>
      <c r="PVB228" s="4"/>
      <c r="PVC228" s="4"/>
      <c r="PVD228" s="4"/>
      <c r="PVE228" s="4"/>
      <c r="PVF228" s="4"/>
      <c r="PVG228" s="4"/>
      <c r="PVH228" s="4"/>
      <c r="PVI228" s="4"/>
      <c r="PVJ228" s="4"/>
      <c r="PVK228" s="4"/>
      <c r="PVL228" s="4"/>
      <c r="PVM228" s="4"/>
      <c r="PVN228" s="4"/>
      <c r="PVO228" s="4"/>
      <c r="PVP228" s="4"/>
      <c r="PVQ228" s="4"/>
      <c r="PVR228" s="4"/>
      <c r="PVS228" s="4"/>
      <c r="PVT228" s="4"/>
      <c r="PVU228" s="4"/>
      <c r="PVV228" s="4"/>
      <c r="PVW228" s="4"/>
      <c r="PVX228" s="4"/>
      <c r="PVY228" s="4"/>
      <c r="PVZ228" s="4"/>
      <c r="PWA228" s="4"/>
      <c r="PWB228" s="4"/>
      <c r="PWC228" s="4"/>
      <c r="PWD228" s="4"/>
      <c r="PWE228" s="4"/>
      <c r="PWF228" s="4"/>
      <c r="PWG228" s="4"/>
      <c r="PWH228" s="4"/>
      <c r="PWI228" s="4"/>
      <c r="PWJ228" s="4"/>
      <c r="PWK228" s="4"/>
      <c r="PWL228" s="4"/>
      <c r="PWM228" s="4"/>
      <c r="PWN228" s="4"/>
      <c r="PWO228" s="4"/>
      <c r="PWP228" s="4"/>
      <c r="PWQ228" s="4"/>
      <c r="PWR228" s="4"/>
      <c r="PWS228" s="4"/>
      <c r="PWT228" s="4"/>
      <c r="PWU228" s="4"/>
      <c r="PWV228" s="4"/>
      <c r="PWW228" s="4"/>
      <c r="PWX228" s="4"/>
      <c r="PWY228" s="4"/>
      <c r="PWZ228" s="4"/>
      <c r="PXA228" s="4"/>
      <c r="PXB228" s="4"/>
      <c r="PXC228" s="4"/>
      <c r="PXD228" s="4"/>
      <c r="PXE228" s="4"/>
      <c r="PXF228" s="4"/>
      <c r="PXG228" s="4"/>
      <c r="PXH228" s="4"/>
      <c r="PXI228" s="4"/>
      <c r="PXJ228" s="4"/>
      <c r="PXK228" s="4"/>
      <c r="PXL228" s="4"/>
      <c r="PXM228" s="4"/>
      <c r="PXN228" s="4"/>
      <c r="PXO228" s="4"/>
      <c r="PXP228" s="4"/>
      <c r="PXQ228" s="4"/>
      <c r="PXR228" s="4"/>
      <c r="PXS228" s="4"/>
      <c r="PXT228" s="4"/>
      <c r="PXU228" s="4"/>
      <c r="PXV228" s="4"/>
      <c r="PXW228" s="4"/>
      <c r="PXX228" s="4"/>
      <c r="PXY228" s="4"/>
      <c r="PXZ228" s="4"/>
      <c r="PYA228" s="4"/>
      <c r="PYB228" s="4"/>
      <c r="PYC228" s="4"/>
      <c r="PYD228" s="4"/>
      <c r="PYE228" s="4"/>
      <c r="PYF228" s="4"/>
      <c r="PYG228" s="4"/>
      <c r="PYH228" s="4"/>
      <c r="PYI228" s="4"/>
      <c r="PYJ228" s="4"/>
      <c r="PYK228" s="4"/>
      <c r="PYL228" s="4"/>
      <c r="PYM228" s="4"/>
      <c r="PYN228" s="4"/>
      <c r="PYO228" s="4"/>
      <c r="PYP228" s="4"/>
      <c r="PYQ228" s="4"/>
      <c r="PYR228" s="4"/>
      <c r="PYS228" s="4"/>
      <c r="PYT228" s="4"/>
      <c r="PYU228" s="4"/>
      <c r="PYV228" s="4"/>
      <c r="PYW228" s="4"/>
      <c r="PYX228" s="4"/>
      <c r="PYY228" s="4"/>
      <c r="PYZ228" s="4"/>
      <c r="PZA228" s="4"/>
      <c r="PZB228" s="4"/>
      <c r="PZC228" s="4"/>
      <c r="PZD228" s="4"/>
      <c r="PZE228" s="4"/>
      <c r="PZF228" s="4"/>
      <c r="PZG228" s="4"/>
      <c r="PZH228" s="4"/>
      <c r="PZI228" s="4"/>
      <c r="PZJ228" s="4"/>
      <c r="PZK228" s="4"/>
      <c r="PZL228" s="4"/>
      <c r="PZM228" s="4"/>
      <c r="PZN228" s="4"/>
      <c r="PZO228" s="4"/>
      <c r="PZP228" s="4"/>
      <c r="PZQ228" s="4"/>
      <c r="PZR228" s="4"/>
      <c r="PZS228" s="4"/>
      <c r="PZT228" s="4"/>
      <c r="PZU228" s="4"/>
      <c r="PZV228" s="4"/>
      <c r="PZW228" s="4"/>
      <c r="PZX228" s="4"/>
      <c r="PZY228" s="4"/>
      <c r="PZZ228" s="4"/>
      <c r="QAA228" s="4"/>
      <c r="QAB228" s="4"/>
      <c r="QAC228" s="4"/>
      <c r="QAD228" s="4"/>
      <c r="QAE228" s="4"/>
      <c r="QAF228" s="4"/>
      <c r="QAG228" s="4"/>
      <c r="QAH228" s="4"/>
      <c r="QAI228" s="4"/>
      <c r="QAJ228" s="4"/>
      <c r="QAK228" s="4"/>
      <c r="QAL228" s="4"/>
      <c r="QAM228" s="4"/>
      <c r="QAN228" s="4"/>
      <c r="QAO228" s="4"/>
      <c r="QAP228" s="4"/>
      <c r="QAQ228" s="4"/>
      <c r="QAR228" s="4"/>
      <c r="QAS228" s="4"/>
      <c r="QAT228" s="4"/>
      <c r="QAU228" s="4"/>
      <c r="QAV228" s="4"/>
      <c r="QAW228" s="4"/>
      <c r="QAX228" s="4"/>
      <c r="QAY228" s="4"/>
      <c r="QAZ228" s="4"/>
      <c r="QBA228" s="4"/>
      <c r="QBB228" s="4"/>
      <c r="QBC228" s="4"/>
      <c r="QBD228" s="4"/>
      <c r="QBE228" s="4"/>
      <c r="QBF228" s="4"/>
      <c r="QBG228" s="4"/>
      <c r="QBH228" s="4"/>
      <c r="QBI228" s="4"/>
      <c r="QBJ228" s="4"/>
      <c r="QBK228" s="4"/>
      <c r="QBL228" s="4"/>
      <c r="QBM228" s="4"/>
      <c r="QBN228" s="4"/>
      <c r="QBO228" s="4"/>
      <c r="QBP228" s="4"/>
      <c r="QBQ228" s="4"/>
      <c r="QBR228" s="4"/>
      <c r="QBS228" s="4"/>
      <c r="QBT228" s="4"/>
      <c r="QBU228" s="4"/>
      <c r="QBV228" s="4"/>
      <c r="QBW228" s="4"/>
      <c r="QBX228" s="4"/>
      <c r="QBY228" s="4"/>
      <c r="QBZ228" s="4"/>
      <c r="QCA228" s="4"/>
      <c r="QCB228" s="4"/>
      <c r="QCC228" s="4"/>
      <c r="QCD228" s="4"/>
      <c r="QCE228" s="4"/>
      <c r="QCF228" s="4"/>
      <c r="QCG228" s="4"/>
      <c r="QCH228" s="4"/>
      <c r="QCI228" s="4"/>
      <c r="QCJ228" s="4"/>
      <c r="QCK228" s="4"/>
      <c r="QCL228" s="4"/>
      <c r="QCM228" s="4"/>
      <c r="QCN228" s="4"/>
      <c r="QCO228" s="4"/>
      <c r="QCP228" s="4"/>
      <c r="QCQ228" s="4"/>
      <c r="QCR228" s="4"/>
      <c r="QCS228" s="4"/>
      <c r="QCT228" s="4"/>
      <c r="QCU228" s="4"/>
      <c r="QCV228" s="4"/>
      <c r="QCW228" s="4"/>
      <c r="QCX228" s="4"/>
      <c r="QCY228" s="4"/>
      <c r="QCZ228" s="4"/>
      <c r="QDA228" s="4"/>
      <c r="QDB228" s="4"/>
      <c r="QDC228" s="4"/>
      <c r="QDD228" s="4"/>
      <c r="QDE228" s="4"/>
      <c r="QDF228" s="4"/>
      <c r="QDG228" s="4"/>
      <c r="QDH228" s="4"/>
      <c r="QDI228" s="4"/>
      <c r="QDJ228" s="4"/>
      <c r="QDK228" s="4"/>
      <c r="QDL228" s="4"/>
      <c r="QDM228" s="4"/>
      <c r="QDN228" s="4"/>
      <c r="QDO228" s="4"/>
      <c r="QDP228" s="4"/>
      <c r="QDQ228" s="4"/>
      <c r="QDR228" s="4"/>
      <c r="QDS228" s="4"/>
      <c r="QDT228" s="4"/>
      <c r="QDU228" s="4"/>
      <c r="QDV228" s="4"/>
      <c r="QDW228" s="4"/>
      <c r="QDX228" s="4"/>
      <c r="QDY228" s="4"/>
      <c r="QDZ228" s="4"/>
      <c r="QEA228" s="4"/>
      <c r="QEB228" s="4"/>
      <c r="QEC228" s="4"/>
      <c r="QED228" s="4"/>
      <c r="QEE228" s="4"/>
      <c r="QEF228" s="4"/>
      <c r="QEG228" s="4"/>
      <c r="QEH228" s="4"/>
      <c r="QEI228" s="4"/>
      <c r="QEJ228" s="4"/>
      <c r="QEK228" s="4"/>
      <c r="QEL228" s="4"/>
      <c r="QEM228" s="4"/>
      <c r="QEN228" s="4"/>
      <c r="QEO228" s="4"/>
      <c r="QEP228" s="4"/>
      <c r="QEQ228" s="4"/>
      <c r="QER228" s="4"/>
      <c r="QES228" s="4"/>
      <c r="QET228" s="4"/>
      <c r="QEU228" s="4"/>
      <c r="QEV228" s="4"/>
      <c r="QEW228" s="4"/>
      <c r="QEX228" s="4"/>
      <c r="QEY228" s="4"/>
      <c r="QEZ228" s="4"/>
      <c r="QFA228" s="4"/>
      <c r="QFB228" s="4"/>
      <c r="QFC228" s="4"/>
      <c r="QFD228" s="4"/>
      <c r="QFE228" s="4"/>
      <c r="QFF228" s="4"/>
      <c r="QFG228" s="4"/>
      <c r="QFH228" s="4"/>
      <c r="QFI228" s="4"/>
      <c r="QFJ228" s="4"/>
      <c r="QFK228" s="4"/>
      <c r="QFL228" s="4"/>
      <c r="QFM228" s="4"/>
      <c r="QFN228" s="4"/>
      <c r="QFO228" s="4"/>
      <c r="QFP228" s="4"/>
      <c r="QFQ228" s="4"/>
      <c r="QFR228" s="4"/>
      <c r="QFS228" s="4"/>
      <c r="QFT228" s="4"/>
      <c r="QFU228" s="4"/>
      <c r="QFV228" s="4"/>
      <c r="QFW228" s="4"/>
      <c r="QFX228" s="4"/>
      <c r="QFY228" s="4"/>
      <c r="QFZ228" s="4"/>
      <c r="QGA228" s="4"/>
      <c r="QGB228" s="4"/>
      <c r="QGC228" s="4"/>
      <c r="QGD228" s="4"/>
      <c r="QGE228" s="4"/>
      <c r="QGF228" s="4"/>
      <c r="QGG228" s="4"/>
      <c r="QGH228" s="4"/>
      <c r="QGI228" s="4"/>
      <c r="QGJ228" s="4"/>
      <c r="QGK228" s="4"/>
      <c r="QGL228" s="4"/>
      <c r="QGM228" s="4"/>
      <c r="QGN228" s="4"/>
      <c r="QGO228" s="4"/>
      <c r="QGP228" s="4"/>
      <c r="QGQ228" s="4"/>
      <c r="QGR228" s="4"/>
      <c r="QGS228" s="4"/>
      <c r="QGT228" s="4"/>
      <c r="QGU228" s="4"/>
      <c r="QGV228" s="4"/>
      <c r="QGW228" s="4"/>
      <c r="QGX228" s="4"/>
      <c r="QGY228" s="4"/>
      <c r="QGZ228" s="4"/>
      <c r="QHA228" s="4"/>
      <c r="QHB228" s="4"/>
      <c r="QHC228" s="4"/>
      <c r="QHD228" s="4"/>
      <c r="QHE228" s="4"/>
      <c r="QHF228" s="4"/>
      <c r="QHG228" s="4"/>
      <c r="QHH228" s="4"/>
      <c r="QHI228" s="4"/>
      <c r="QHJ228" s="4"/>
      <c r="QHK228" s="4"/>
      <c r="QHL228" s="4"/>
      <c r="QHM228" s="4"/>
      <c r="QHN228" s="4"/>
      <c r="QHO228" s="4"/>
      <c r="QHP228" s="4"/>
      <c r="QHQ228" s="4"/>
      <c r="QHR228" s="4"/>
      <c r="QHS228" s="4"/>
      <c r="QHT228" s="4"/>
      <c r="QHU228" s="4"/>
      <c r="QHV228" s="4"/>
      <c r="QHW228" s="4"/>
      <c r="QHX228" s="4"/>
      <c r="QHY228" s="4"/>
      <c r="QHZ228" s="4"/>
      <c r="QIA228" s="4"/>
      <c r="QIB228" s="4"/>
      <c r="QIC228" s="4"/>
      <c r="QID228" s="4"/>
      <c r="QIE228" s="4"/>
      <c r="QIF228" s="4"/>
      <c r="QIG228" s="4"/>
      <c r="QIH228" s="4"/>
      <c r="QII228" s="4"/>
      <c r="QIJ228" s="4"/>
      <c r="QIK228" s="4"/>
      <c r="QIL228" s="4"/>
      <c r="QIM228" s="4"/>
      <c r="QIN228" s="4"/>
      <c r="QIO228" s="4"/>
      <c r="QIP228" s="4"/>
      <c r="QIQ228" s="4"/>
      <c r="QIR228" s="4"/>
      <c r="QIS228" s="4"/>
      <c r="QIT228" s="4"/>
      <c r="QIU228" s="4"/>
      <c r="QIV228" s="4"/>
      <c r="QIW228" s="4"/>
      <c r="QIX228" s="4"/>
      <c r="QIY228" s="4"/>
      <c r="QIZ228" s="4"/>
      <c r="QJA228" s="4"/>
      <c r="QJB228" s="4"/>
      <c r="QJC228" s="4"/>
      <c r="QJD228" s="4"/>
      <c r="QJE228" s="4"/>
      <c r="QJF228" s="4"/>
      <c r="QJG228" s="4"/>
      <c r="QJH228" s="4"/>
      <c r="QJI228" s="4"/>
      <c r="QJJ228" s="4"/>
      <c r="QJK228" s="4"/>
      <c r="QJL228" s="4"/>
      <c r="QJM228" s="4"/>
      <c r="QJN228" s="4"/>
      <c r="QJO228" s="4"/>
      <c r="QJP228" s="4"/>
      <c r="QJQ228" s="4"/>
      <c r="QJR228" s="4"/>
      <c r="QJS228" s="4"/>
      <c r="QJT228" s="4"/>
      <c r="QJU228" s="4"/>
      <c r="QJV228" s="4"/>
      <c r="QJW228" s="4"/>
      <c r="QJX228" s="4"/>
      <c r="QJY228" s="4"/>
      <c r="QJZ228" s="4"/>
      <c r="QKA228" s="4"/>
      <c r="QKB228" s="4"/>
      <c r="QKC228" s="4"/>
      <c r="QKD228" s="4"/>
      <c r="QKE228" s="4"/>
      <c r="QKF228" s="4"/>
      <c r="QKG228" s="4"/>
      <c r="QKH228" s="4"/>
      <c r="QKI228" s="4"/>
      <c r="QKJ228" s="4"/>
      <c r="QKK228" s="4"/>
      <c r="QKL228" s="4"/>
      <c r="QKM228" s="4"/>
      <c r="QKN228" s="4"/>
      <c r="QKO228" s="4"/>
      <c r="QKP228" s="4"/>
      <c r="QKQ228" s="4"/>
      <c r="QKR228" s="4"/>
      <c r="QKS228" s="4"/>
      <c r="QKT228" s="4"/>
      <c r="QKU228" s="4"/>
      <c r="QKV228" s="4"/>
      <c r="QKW228" s="4"/>
      <c r="QKX228" s="4"/>
      <c r="QKY228" s="4"/>
      <c r="QKZ228" s="4"/>
      <c r="QLA228" s="4"/>
      <c r="QLB228" s="4"/>
      <c r="QLC228" s="4"/>
      <c r="QLD228" s="4"/>
      <c r="QLE228" s="4"/>
      <c r="QLF228" s="4"/>
      <c r="QLG228" s="4"/>
      <c r="QLH228" s="4"/>
      <c r="QLI228" s="4"/>
      <c r="QLJ228" s="4"/>
      <c r="QLK228" s="4"/>
      <c r="QLL228" s="4"/>
      <c r="QLM228" s="4"/>
      <c r="QLN228" s="4"/>
      <c r="QLO228" s="4"/>
      <c r="QLP228" s="4"/>
      <c r="QLQ228" s="4"/>
      <c r="QLR228" s="4"/>
      <c r="QLS228" s="4"/>
      <c r="QLT228" s="4"/>
      <c r="QLU228" s="4"/>
      <c r="QLV228" s="4"/>
      <c r="QLW228" s="4"/>
      <c r="QLX228" s="4"/>
      <c r="QLY228" s="4"/>
      <c r="QLZ228" s="4"/>
      <c r="QMA228" s="4"/>
      <c r="QMB228" s="4"/>
      <c r="QMC228" s="4"/>
      <c r="QMD228" s="4"/>
      <c r="QME228" s="4"/>
      <c r="QMF228" s="4"/>
      <c r="QMG228" s="4"/>
      <c r="QMH228" s="4"/>
      <c r="QMI228" s="4"/>
      <c r="QMJ228" s="4"/>
      <c r="QMK228" s="4"/>
      <c r="QML228" s="4"/>
      <c r="QMM228" s="4"/>
      <c r="QMN228" s="4"/>
      <c r="QMO228" s="4"/>
      <c r="QMP228" s="4"/>
      <c r="QMQ228" s="4"/>
      <c r="QMR228" s="4"/>
      <c r="QMS228" s="4"/>
      <c r="QMT228" s="4"/>
      <c r="QMU228" s="4"/>
      <c r="QMV228" s="4"/>
      <c r="QMW228" s="4"/>
      <c r="QMX228" s="4"/>
      <c r="QMY228" s="4"/>
      <c r="QMZ228" s="4"/>
      <c r="QNA228" s="4"/>
      <c r="QNB228" s="4"/>
      <c r="QNC228" s="4"/>
      <c r="QND228" s="4"/>
      <c r="QNE228" s="4"/>
      <c r="QNF228" s="4"/>
      <c r="QNG228" s="4"/>
      <c r="QNH228" s="4"/>
      <c r="QNI228" s="4"/>
      <c r="QNJ228" s="4"/>
      <c r="QNK228" s="4"/>
      <c r="QNL228" s="4"/>
      <c r="QNM228" s="4"/>
      <c r="QNN228" s="4"/>
      <c r="QNO228" s="4"/>
      <c r="QNP228" s="4"/>
      <c r="QNQ228" s="4"/>
      <c r="QNR228" s="4"/>
      <c r="QNS228" s="4"/>
      <c r="QNT228" s="4"/>
      <c r="QNU228" s="4"/>
      <c r="QNV228" s="4"/>
      <c r="QNW228" s="4"/>
      <c r="QNX228" s="4"/>
      <c r="QNY228" s="4"/>
      <c r="QNZ228" s="4"/>
      <c r="QOA228" s="4"/>
      <c r="QOB228" s="4"/>
      <c r="QOC228" s="4"/>
      <c r="QOD228" s="4"/>
      <c r="QOE228" s="4"/>
      <c r="QOF228" s="4"/>
      <c r="QOG228" s="4"/>
      <c r="QOH228" s="4"/>
      <c r="QOI228" s="4"/>
      <c r="QOJ228" s="4"/>
      <c r="QOK228" s="4"/>
      <c r="QOL228" s="4"/>
      <c r="QOM228" s="4"/>
      <c r="QON228" s="4"/>
      <c r="QOO228" s="4"/>
      <c r="QOP228" s="4"/>
      <c r="QOQ228" s="4"/>
      <c r="QOR228" s="4"/>
      <c r="QOS228" s="4"/>
      <c r="QOT228" s="4"/>
      <c r="QOU228" s="4"/>
      <c r="QOV228" s="4"/>
      <c r="QOW228" s="4"/>
      <c r="QOX228" s="4"/>
      <c r="QOY228" s="4"/>
      <c r="QOZ228" s="4"/>
      <c r="QPA228" s="4"/>
      <c r="QPB228" s="4"/>
      <c r="QPC228" s="4"/>
      <c r="QPD228" s="4"/>
      <c r="QPE228" s="4"/>
      <c r="QPF228" s="4"/>
      <c r="QPG228" s="4"/>
      <c r="QPH228" s="4"/>
      <c r="QPI228" s="4"/>
      <c r="QPJ228" s="4"/>
      <c r="QPK228" s="4"/>
      <c r="QPL228" s="4"/>
      <c r="QPM228" s="4"/>
      <c r="QPN228" s="4"/>
      <c r="QPO228" s="4"/>
      <c r="QPP228" s="4"/>
      <c r="QPQ228" s="4"/>
      <c r="QPR228" s="4"/>
      <c r="QPS228" s="4"/>
      <c r="QPT228" s="4"/>
      <c r="QPU228" s="4"/>
      <c r="QPV228" s="4"/>
      <c r="QPW228" s="4"/>
      <c r="QPX228" s="4"/>
      <c r="QPY228" s="4"/>
      <c r="QPZ228" s="4"/>
      <c r="QQA228" s="4"/>
      <c r="QQB228" s="4"/>
      <c r="QQC228" s="4"/>
      <c r="QQD228" s="4"/>
      <c r="QQE228" s="4"/>
      <c r="QQF228" s="4"/>
      <c r="QQG228" s="4"/>
      <c r="QQH228" s="4"/>
      <c r="QQI228" s="4"/>
      <c r="QQJ228" s="4"/>
      <c r="QQK228" s="4"/>
      <c r="QQL228" s="4"/>
      <c r="QQM228" s="4"/>
      <c r="QQN228" s="4"/>
      <c r="QQO228" s="4"/>
      <c r="QQP228" s="4"/>
      <c r="QQQ228" s="4"/>
      <c r="QQR228" s="4"/>
      <c r="QQS228" s="4"/>
      <c r="QQT228" s="4"/>
      <c r="QQU228" s="4"/>
      <c r="QQV228" s="4"/>
      <c r="QQW228" s="4"/>
      <c r="QQX228" s="4"/>
      <c r="QQY228" s="4"/>
      <c r="QQZ228" s="4"/>
      <c r="QRA228" s="4"/>
      <c r="QRB228" s="4"/>
      <c r="QRC228" s="4"/>
      <c r="QRD228" s="4"/>
      <c r="QRE228" s="4"/>
      <c r="QRF228" s="4"/>
      <c r="QRG228" s="4"/>
      <c r="QRH228" s="4"/>
      <c r="QRI228" s="4"/>
      <c r="QRJ228" s="4"/>
      <c r="QRK228" s="4"/>
      <c r="QRL228" s="4"/>
      <c r="QRM228" s="4"/>
      <c r="QRN228" s="4"/>
      <c r="QRO228" s="4"/>
      <c r="QRP228" s="4"/>
      <c r="QRQ228" s="4"/>
      <c r="QRR228" s="4"/>
      <c r="QRS228" s="4"/>
      <c r="QRT228" s="4"/>
      <c r="QRU228" s="4"/>
      <c r="QRV228" s="4"/>
      <c r="QRW228" s="4"/>
      <c r="QRX228" s="4"/>
      <c r="QRY228" s="4"/>
      <c r="QRZ228" s="4"/>
      <c r="QSA228" s="4"/>
      <c r="QSB228" s="4"/>
      <c r="QSC228" s="4"/>
      <c r="QSD228" s="4"/>
      <c r="QSE228" s="4"/>
      <c r="QSF228" s="4"/>
      <c r="QSG228" s="4"/>
      <c r="QSH228" s="4"/>
      <c r="QSI228" s="4"/>
      <c r="QSJ228" s="4"/>
      <c r="QSK228" s="4"/>
      <c r="QSL228" s="4"/>
      <c r="QSM228" s="4"/>
      <c r="QSN228" s="4"/>
      <c r="QSO228" s="4"/>
      <c r="QSP228" s="4"/>
      <c r="QSQ228" s="4"/>
      <c r="QSR228" s="4"/>
      <c r="QSS228" s="4"/>
      <c r="QST228" s="4"/>
      <c r="QSU228" s="4"/>
      <c r="QSV228" s="4"/>
      <c r="QSW228" s="4"/>
      <c r="QSX228" s="4"/>
      <c r="QSY228" s="4"/>
      <c r="QSZ228" s="4"/>
      <c r="QTA228" s="4"/>
      <c r="QTB228" s="4"/>
      <c r="QTC228" s="4"/>
      <c r="QTD228" s="4"/>
      <c r="QTE228" s="4"/>
      <c r="QTF228" s="4"/>
      <c r="QTG228" s="4"/>
      <c r="QTH228" s="4"/>
      <c r="QTI228" s="4"/>
      <c r="QTJ228" s="4"/>
      <c r="QTK228" s="4"/>
      <c r="QTL228" s="4"/>
      <c r="QTM228" s="4"/>
      <c r="QTN228" s="4"/>
      <c r="QTO228" s="4"/>
      <c r="QTP228" s="4"/>
      <c r="QTQ228" s="4"/>
      <c r="QTR228" s="4"/>
      <c r="QTS228" s="4"/>
      <c r="QTT228" s="4"/>
      <c r="QTU228" s="4"/>
      <c r="QTV228" s="4"/>
      <c r="QTW228" s="4"/>
      <c r="QTX228" s="4"/>
      <c r="QTY228" s="4"/>
      <c r="QTZ228" s="4"/>
      <c r="QUA228" s="4"/>
      <c r="QUB228" s="4"/>
      <c r="QUC228" s="4"/>
      <c r="QUD228" s="4"/>
      <c r="QUE228" s="4"/>
      <c r="QUF228" s="4"/>
      <c r="QUG228" s="4"/>
      <c r="QUH228" s="4"/>
      <c r="QUI228" s="4"/>
      <c r="QUJ228" s="4"/>
      <c r="QUK228" s="4"/>
      <c r="QUL228" s="4"/>
      <c r="QUM228" s="4"/>
      <c r="QUN228" s="4"/>
      <c r="QUO228" s="4"/>
      <c r="QUP228" s="4"/>
      <c r="QUQ228" s="4"/>
      <c r="QUR228" s="4"/>
      <c r="QUS228" s="4"/>
      <c r="QUT228" s="4"/>
      <c r="QUU228" s="4"/>
      <c r="QUV228" s="4"/>
      <c r="QUW228" s="4"/>
      <c r="QUX228" s="4"/>
      <c r="QUY228" s="4"/>
      <c r="QUZ228" s="4"/>
      <c r="QVA228" s="4"/>
      <c r="QVB228" s="4"/>
      <c r="QVC228" s="4"/>
      <c r="QVD228" s="4"/>
      <c r="QVE228" s="4"/>
      <c r="QVF228" s="4"/>
      <c r="QVG228" s="4"/>
      <c r="QVH228" s="4"/>
      <c r="QVI228" s="4"/>
      <c r="QVJ228" s="4"/>
      <c r="QVK228" s="4"/>
      <c r="QVL228" s="4"/>
      <c r="QVM228" s="4"/>
      <c r="QVN228" s="4"/>
      <c r="QVO228" s="4"/>
      <c r="QVP228" s="4"/>
      <c r="QVQ228" s="4"/>
      <c r="QVR228" s="4"/>
      <c r="QVS228" s="4"/>
      <c r="QVT228" s="4"/>
      <c r="QVU228" s="4"/>
      <c r="QVV228" s="4"/>
      <c r="QVW228" s="4"/>
      <c r="QVX228" s="4"/>
      <c r="QVY228" s="4"/>
      <c r="QVZ228" s="4"/>
      <c r="QWA228" s="4"/>
      <c r="QWB228" s="4"/>
      <c r="QWC228" s="4"/>
      <c r="QWD228" s="4"/>
      <c r="QWE228" s="4"/>
      <c r="QWF228" s="4"/>
      <c r="QWG228" s="4"/>
      <c r="QWH228" s="4"/>
      <c r="QWI228" s="4"/>
      <c r="QWJ228" s="4"/>
      <c r="QWK228" s="4"/>
      <c r="QWL228" s="4"/>
      <c r="QWM228" s="4"/>
      <c r="QWN228" s="4"/>
      <c r="QWO228" s="4"/>
      <c r="QWP228" s="4"/>
      <c r="QWQ228" s="4"/>
      <c r="QWR228" s="4"/>
      <c r="QWS228" s="4"/>
      <c r="QWT228" s="4"/>
      <c r="QWU228" s="4"/>
      <c r="QWV228" s="4"/>
      <c r="QWW228" s="4"/>
      <c r="QWX228" s="4"/>
      <c r="QWY228" s="4"/>
      <c r="QWZ228" s="4"/>
      <c r="QXA228" s="4"/>
      <c r="QXB228" s="4"/>
      <c r="QXC228" s="4"/>
      <c r="QXD228" s="4"/>
      <c r="QXE228" s="4"/>
      <c r="QXF228" s="4"/>
      <c r="QXG228" s="4"/>
      <c r="QXH228" s="4"/>
      <c r="QXI228" s="4"/>
      <c r="QXJ228" s="4"/>
      <c r="QXK228" s="4"/>
      <c r="QXL228" s="4"/>
      <c r="QXM228" s="4"/>
      <c r="QXN228" s="4"/>
      <c r="QXO228" s="4"/>
      <c r="QXP228" s="4"/>
      <c r="QXQ228" s="4"/>
      <c r="QXR228" s="4"/>
      <c r="QXS228" s="4"/>
      <c r="QXT228" s="4"/>
      <c r="QXU228" s="4"/>
      <c r="QXV228" s="4"/>
      <c r="QXW228" s="4"/>
      <c r="QXX228" s="4"/>
      <c r="QXY228" s="4"/>
      <c r="QXZ228" s="4"/>
      <c r="QYA228" s="4"/>
      <c r="QYB228" s="4"/>
      <c r="QYC228" s="4"/>
      <c r="QYD228" s="4"/>
      <c r="QYE228" s="4"/>
      <c r="QYF228" s="4"/>
      <c r="QYG228" s="4"/>
      <c r="QYH228" s="4"/>
      <c r="QYI228" s="4"/>
      <c r="QYJ228" s="4"/>
      <c r="QYK228" s="4"/>
      <c r="QYL228" s="4"/>
      <c r="QYM228" s="4"/>
      <c r="QYN228" s="4"/>
      <c r="QYO228" s="4"/>
      <c r="QYP228" s="4"/>
      <c r="QYQ228" s="4"/>
      <c r="QYR228" s="4"/>
      <c r="QYS228" s="4"/>
      <c r="QYT228" s="4"/>
      <c r="QYU228" s="4"/>
      <c r="QYV228" s="4"/>
      <c r="QYW228" s="4"/>
      <c r="QYX228" s="4"/>
      <c r="QYY228" s="4"/>
      <c r="QYZ228" s="4"/>
      <c r="QZA228" s="4"/>
      <c r="QZB228" s="4"/>
      <c r="QZC228" s="4"/>
      <c r="QZD228" s="4"/>
      <c r="QZE228" s="4"/>
      <c r="QZF228" s="4"/>
      <c r="QZG228" s="4"/>
      <c r="QZH228" s="4"/>
      <c r="QZI228" s="4"/>
      <c r="QZJ228" s="4"/>
      <c r="QZK228" s="4"/>
      <c r="QZL228" s="4"/>
      <c r="QZM228" s="4"/>
      <c r="QZN228" s="4"/>
      <c r="QZO228" s="4"/>
      <c r="QZP228" s="4"/>
      <c r="QZQ228" s="4"/>
      <c r="QZR228" s="4"/>
      <c r="QZS228" s="4"/>
      <c r="QZT228" s="4"/>
      <c r="QZU228" s="4"/>
      <c r="QZV228" s="4"/>
      <c r="QZW228" s="4"/>
      <c r="QZX228" s="4"/>
      <c r="QZY228" s="4"/>
      <c r="QZZ228" s="4"/>
      <c r="RAA228" s="4"/>
      <c r="RAB228" s="4"/>
      <c r="RAC228" s="4"/>
      <c r="RAD228" s="4"/>
      <c r="RAE228" s="4"/>
      <c r="RAF228" s="4"/>
      <c r="RAG228" s="4"/>
      <c r="RAH228" s="4"/>
      <c r="RAI228" s="4"/>
      <c r="RAJ228" s="4"/>
      <c r="RAK228" s="4"/>
      <c r="RAL228" s="4"/>
      <c r="RAM228" s="4"/>
      <c r="RAN228" s="4"/>
      <c r="RAO228" s="4"/>
      <c r="RAP228" s="4"/>
      <c r="RAQ228" s="4"/>
      <c r="RAR228" s="4"/>
      <c r="RAS228" s="4"/>
      <c r="RAT228" s="4"/>
      <c r="RAU228" s="4"/>
      <c r="RAV228" s="4"/>
      <c r="RAW228" s="4"/>
      <c r="RAX228" s="4"/>
      <c r="RAY228" s="4"/>
      <c r="RAZ228" s="4"/>
      <c r="RBA228" s="4"/>
      <c r="RBB228" s="4"/>
      <c r="RBC228" s="4"/>
      <c r="RBD228" s="4"/>
      <c r="RBE228" s="4"/>
      <c r="RBF228" s="4"/>
      <c r="RBG228" s="4"/>
      <c r="RBH228" s="4"/>
      <c r="RBI228" s="4"/>
      <c r="RBJ228" s="4"/>
      <c r="RBK228" s="4"/>
      <c r="RBL228" s="4"/>
      <c r="RBM228" s="4"/>
      <c r="RBN228" s="4"/>
      <c r="RBO228" s="4"/>
      <c r="RBP228" s="4"/>
      <c r="RBQ228" s="4"/>
      <c r="RBR228" s="4"/>
      <c r="RBS228" s="4"/>
      <c r="RBT228" s="4"/>
      <c r="RBU228" s="4"/>
      <c r="RBV228" s="4"/>
      <c r="RBW228" s="4"/>
      <c r="RBX228" s="4"/>
      <c r="RBY228" s="4"/>
      <c r="RBZ228" s="4"/>
      <c r="RCA228" s="4"/>
      <c r="RCB228" s="4"/>
      <c r="RCC228" s="4"/>
      <c r="RCD228" s="4"/>
      <c r="RCE228" s="4"/>
      <c r="RCF228" s="4"/>
      <c r="RCG228" s="4"/>
      <c r="RCH228" s="4"/>
      <c r="RCI228" s="4"/>
      <c r="RCJ228" s="4"/>
      <c r="RCK228" s="4"/>
      <c r="RCL228" s="4"/>
      <c r="RCM228" s="4"/>
      <c r="RCN228" s="4"/>
      <c r="RCO228" s="4"/>
      <c r="RCP228" s="4"/>
      <c r="RCQ228" s="4"/>
      <c r="RCR228" s="4"/>
      <c r="RCS228" s="4"/>
      <c r="RCT228" s="4"/>
      <c r="RCU228" s="4"/>
      <c r="RCV228" s="4"/>
      <c r="RCW228" s="4"/>
      <c r="RCX228" s="4"/>
      <c r="RCY228" s="4"/>
      <c r="RCZ228" s="4"/>
      <c r="RDA228" s="4"/>
      <c r="RDB228" s="4"/>
      <c r="RDC228" s="4"/>
      <c r="RDD228" s="4"/>
      <c r="RDE228" s="4"/>
      <c r="RDF228" s="4"/>
      <c r="RDG228" s="4"/>
      <c r="RDH228" s="4"/>
      <c r="RDI228" s="4"/>
      <c r="RDJ228" s="4"/>
      <c r="RDK228" s="4"/>
      <c r="RDL228" s="4"/>
      <c r="RDM228" s="4"/>
      <c r="RDN228" s="4"/>
      <c r="RDO228" s="4"/>
      <c r="RDP228" s="4"/>
      <c r="RDQ228" s="4"/>
      <c r="RDR228" s="4"/>
      <c r="RDS228" s="4"/>
      <c r="RDT228" s="4"/>
      <c r="RDU228" s="4"/>
      <c r="RDV228" s="4"/>
      <c r="RDW228" s="4"/>
      <c r="RDX228" s="4"/>
      <c r="RDY228" s="4"/>
      <c r="RDZ228" s="4"/>
      <c r="REA228" s="4"/>
      <c r="REB228" s="4"/>
      <c r="REC228" s="4"/>
      <c r="RED228" s="4"/>
      <c r="REE228" s="4"/>
      <c r="REF228" s="4"/>
      <c r="REG228" s="4"/>
      <c r="REH228" s="4"/>
      <c r="REI228" s="4"/>
      <c r="REJ228" s="4"/>
      <c r="REK228" s="4"/>
      <c r="REL228" s="4"/>
      <c r="REM228" s="4"/>
      <c r="REN228" s="4"/>
      <c r="REO228" s="4"/>
      <c r="REP228" s="4"/>
      <c r="REQ228" s="4"/>
      <c r="RER228" s="4"/>
      <c r="RES228" s="4"/>
      <c r="RET228" s="4"/>
      <c r="REU228" s="4"/>
      <c r="REV228" s="4"/>
      <c r="REW228" s="4"/>
      <c r="REX228" s="4"/>
      <c r="REY228" s="4"/>
      <c r="REZ228" s="4"/>
      <c r="RFA228" s="4"/>
      <c r="RFB228" s="4"/>
      <c r="RFC228" s="4"/>
      <c r="RFD228" s="4"/>
      <c r="RFE228" s="4"/>
      <c r="RFF228" s="4"/>
      <c r="RFG228" s="4"/>
      <c r="RFH228" s="4"/>
      <c r="RFI228" s="4"/>
      <c r="RFJ228" s="4"/>
      <c r="RFK228" s="4"/>
      <c r="RFL228" s="4"/>
      <c r="RFM228" s="4"/>
      <c r="RFN228" s="4"/>
      <c r="RFO228" s="4"/>
      <c r="RFP228" s="4"/>
      <c r="RFQ228" s="4"/>
      <c r="RFR228" s="4"/>
      <c r="RFS228" s="4"/>
      <c r="RFT228" s="4"/>
      <c r="RFU228" s="4"/>
      <c r="RFV228" s="4"/>
      <c r="RFW228" s="4"/>
      <c r="RFX228" s="4"/>
      <c r="RFY228" s="4"/>
      <c r="RFZ228" s="4"/>
      <c r="RGA228" s="4"/>
      <c r="RGB228" s="4"/>
      <c r="RGC228" s="4"/>
      <c r="RGD228" s="4"/>
      <c r="RGE228" s="4"/>
      <c r="RGF228" s="4"/>
      <c r="RGG228" s="4"/>
      <c r="RGH228" s="4"/>
      <c r="RGI228" s="4"/>
      <c r="RGJ228" s="4"/>
      <c r="RGK228" s="4"/>
      <c r="RGL228" s="4"/>
      <c r="RGM228" s="4"/>
      <c r="RGN228" s="4"/>
      <c r="RGO228" s="4"/>
      <c r="RGP228" s="4"/>
      <c r="RGQ228" s="4"/>
      <c r="RGR228" s="4"/>
      <c r="RGS228" s="4"/>
      <c r="RGT228" s="4"/>
      <c r="RGU228" s="4"/>
      <c r="RGV228" s="4"/>
      <c r="RGW228" s="4"/>
      <c r="RGX228" s="4"/>
      <c r="RGY228" s="4"/>
      <c r="RGZ228" s="4"/>
      <c r="RHA228" s="4"/>
      <c r="RHB228" s="4"/>
      <c r="RHC228" s="4"/>
      <c r="RHD228" s="4"/>
      <c r="RHE228" s="4"/>
      <c r="RHF228" s="4"/>
      <c r="RHG228" s="4"/>
      <c r="RHH228" s="4"/>
      <c r="RHI228" s="4"/>
      <c r="RHJ228" s="4"/>
      <c r="RHK228" s="4"/>
      <c r="RHL228" s="4"/>
      <c r="RHM228" s="4"/>
      <c r="RHN228" s="4"/>
      <c r="RHO228" s="4"/>
      <c r="RHP228" s="4"/>
      <c r="RHQ228" s="4"/>
      <c r="RHR228" s="4"/>
      <c r="RHS228" s="4"/>
      <c r="RHT228" s="4"/>
      <c r="RHU228" s="4"/>
      <c r="RHV228" s="4"/>
      <c r="RHW228" s="4"/>
      <c r="RHX228" s="4"/>
      <c r="RHY228" s="4"/>
      <c r="RHZ228" s="4"/>
      <c r="RIA228" s="4"/>
      <c r="RIB228" s="4"/>
      <c r="RIC228" s="4"/>
      <c r="RID228" s="4"/>
      <c r="RIE228" s="4"/>
      <c r="RIF228" s="4"/>
      <c r="RIG228" s="4"/>
      <c r="RIH228" s="4"/>
      <c r="RII228" s="4"/>
      <c r="RIJ228" s="4"/>
      <c r="RIK228" s="4"/>
      <c r="RIL228" s="4"/>
      <c r="RIM228" s="4"/>
      <c r="RIN228" s="4"/>
      <c r="RIO228" s="4"/>
      <c r="RIP228" s="4"/>
      <c r="RIQ228" s="4"/>
      <c r="RIR228" s="4"/>
      <c r="RIS228" s="4"/>
      <c r="RIT228" s="4"/>
      <c r="RIU228" s="4"/>
      <c r="RIV228" s="4"/>
      <c r="RIW228" s="4"/>
      <c r="RIX228" s="4"/>
      <c r="RIY228" s="4"/>
      <c r="RIZ228" s="4"/>
      <c r="RJA228" s="4"/>
      <c r="RJB228" s="4"/>
      <c r="RJC228" s="4"/>
      <c r="RJD228" s="4"/>
      <c r="RJE228" s="4"/>
      <c r="RJF228" s="4"/>
      <c r="RJG228" s="4"/>
      <c r="RJH228" s="4"/>
      <c r="RJI228" s="4"/>
      <c r="RJJ228" s="4"/>
      <c r="RJK228" s="4"/>
      <c r="RJL228" s="4"/>
      <c r="RJM228" s="4"/>
      <c r="RJN228" s="4"/>
      <c r="RJO228" s="4"/>
      <c r="RJP228" s="4"/>
      <c r="RJQ228" s="4"/>
      <c r="RJR228" s="4"/>
      <c r="RJS228" s="4"/>
      <c r="RJT228" s="4"/>
      <c r="RJU228" s="4"/>
      <c r="RJV228" s="4"/>
      <c r="RJW228" s="4"/>
      <c r="RJX228" s="4"/>
      <c r="RJY228" s="4"/>
      <c r="RJZ228" s="4"/>
      <c r="RKA228" s="4"/>
      <c r="RKB228" s="4"/>
      <c r="RKC228" s="4"/>
      <c r="RKD228" s="4"/>
      <c r="RKE228" s="4"/>
      <c r="RKF228" s="4"/>
      <c r="RKG228" s="4"/>
      <c r="RKH228" s="4"/>
      <c r="RKI228" s="4"/>
      <c r="RKJ228" s="4"/>
      <c r="RKK228" s="4"/>
      <c r="RKL228" s="4"/>
      <c r="RKM228" s="4"/>
      <c r="RKN228" s="4"/>
      <c r="RKO228" s="4"/>
      <c r="RKP228" s="4"/>
      <c r="RKQ228" s="4"/>
      <c r="RKR228" s="4"/>
      <c r="RKS228" s="4"/>
      <c r="RKT228" s="4"/>
      <c r="RKU228" s="4"/>
      <c r="RKV228" s="4"/>
      <c r="RKW228" s="4"/>
      <c r="RKX228" s="4"/>
      <c r="RKY228" s="4"/>
      <c r="RKZ228" s="4"/>
      <c r="RLA228" s="4"/>
      <c r="RLB228" s="4"/>
      <c r="RLC228" s="4"/>
      <c r="RLD228" s="4"/>
      <c r="RLE228" s="4"/>
      <c r="RLF228" s="4"/>
      <c r="RLG228" s="4"/>
      <c r="RLH228" s="4"/>
      <c r="RLI228" s="4"/>
      <c r="RLJ228" s="4"/>
      <c r="RLK228" s="4"/>
      <c r="RLL228" s="4"/>
      <c r="RLM228" s="4"/>
      <c r="RLN228" s="4"/>
      <c r="RLO228" s="4"/>
      <c r="RLP228" s="4"/>
      <c r="RLQ228" s="4"/>
      <c r="RLR228" s="4"/>
      <c r="RLS228" s="4"/>
      <c r="RLT228" s="4"/>
      <c r="RLU228" s="4"/>
      <c r="RLV228" s="4"/>
      <c r="RLW228" s="4"/>
      <c r="RLX228" s="4"/>
      <c r="RLY228" s="4"/>
      <c r="RLZ228" s="4"/>
      <c r="RMA228" s="4"/>
      <c r="RMB228" s="4"/>
      <c r="RMC228" s="4"/>
      <c r="RMD228" s="4"/>
      <c r="RME228" s="4"/>
      <c r="RMF228" s="4"/>
      <c r="RMG228" s="4"/>
      <c r="RMH228" s="4"/>
      <c r="RMI228" s="4"/>
      <c r="RMJ228" s="4"/>
      <c r="RMK228" s="4"/>
      <c r="RML228" s="4"/>
      <c r="RMM228" s="4"/>
      <c r="RMN228" s="4"/>
      <c r="RMO228" s="4"/>
      <c r="RMP228" s="4"/>
      <c r="RMQ228" s="4"/>
      <c r="RMR228" s="4"/>
      <c r="RMS228" s="4"/>
      <c r="RMT228" s="4"/>
      <c r="RMU228" s="4"/>
      <c r="RMV228" s="4"/>
      <c r="RMW228" s="4"/>
      <c r="RMX228" s="4"/>
      <c r="RMY228" s="4"/>
      <c r="RMZ228" s="4"/>
      <c r="RNA228" s="4"/>
      <c r="RNB228" s="4"/>
      <c r="RNC228" s="4"/>
      <c r="RND228" s="4"/>
      <c r="RNE228" s="4"/>
      <c r="RNF228" s="4"/>
      <c r="RNG228" s="4"/>
      <c r="RNH228" s="4"/>
      <c r="RNI228" s="4"/>
      <c r="RNJ228" s="4"/>
      <c r="RNK228" s="4"/>
      <c r="RNL228" s="4"/>
      <c r="RNM228" s="4"/>
      <c r="RNN228" s="4"/>
      <c r="RNO228" s="4"/>
      <c r="RNP228" s="4"/>
      <c r="RNQ228" s="4"/>
      <c r="RNR228" s="4"/>
      <c r="RNS228" s="4"/>
      <c r="RNT228" s="4"/>
      <c r="RNU228" s="4"/>
      <c r="RNV228" s="4"/>
      <c r="RNW228" s="4"/>
      <c r="RNX228" s="4"/>
      <c r="RNY228" s="4"/>
      <c r="RNZ228" s="4"/>
      <c r="ROA228" s="4"/>
      <c r="ROB228" s="4"/>
      <c r="ROC228" s="4"/>
      <c r="ROD228" s="4"/>
      <c r="ROE228" s="4"/>
      <c r="ROF228" s="4"/>
      <c r="ROG228" s="4"/>
      <c r="ROH228" s="4"/>
      <c r="ROI228" s="4"/>
      <c r="ROJ228" s="4"/>
      <c r="ROK228" s="4"/>
      <c r="ROL228" s="4"/>
      <c r="ROM228" s="4"/>
      <c r="RON228" s="4"/>
      <c r="ROO228" s="4"/>
      <c r="ROP228" s="4"/>
      <c r="ROQ228" s="4"/>
      <c r="ROR228" s="4"/>
      <c r="ROS228" s="4"/>
      <c r="ROT228" s="4"/>
      <c r="ROU228" s="4"/>
      <c r="ROV228" s="4"/>
      <c r="ROW228" s="4"/>
      <c r="ROX228" s="4"/>
      <c r="ROY228" s="4"/>
      <c r="ROZ228" s="4"/>
      <c r="RPA228" s="4"/>
      <c r="RPB228" s="4"/>
      <c r="RPC228" s="4"/>
      <c r="RPD228" s="4"/>
      <c r="RPE228" s="4"/>
      <c r="RPF228" s="4"/>
      <c r="RPG228" s="4"/>
      <c r="RPH228" s="4"/>
      <c r="RPI228" s="4"/>
      <c r="RPJ228" s="4"/>
      <c r="RPK228" s="4"/>
      <c r="RPL228" s="4"/>
      <c r="RPM228" s="4"/>
      <c r="RPN228" s="4"/>
      <c r="RPO228" s="4"/>
      <c r="RPP228" s="4"/>
      <c r="RPQ228" s="4"/>
      <c r="RPR228" s="4"/>
      <c r="RPS228" s="4"/>
      <c r="RPT228" s="4"/>
      <c r="RPU228" s="4"/>
      <c r="RPV228" s="4"/>
      <c r="RPW228" s="4"/>
      <c r="RPX228" s="4"/>
      <c r="RPY228" s="4"/>
      <c r="RPZ228" s="4"/>
      <c r="RQA228" s="4"/>
      <c r="RQB228" s="4"/>
      <c r="RQC228" s="4"/>
      <c r="RQD228" s="4"/>
      <c r="RQE228" s="4"/>
      <c r="RQF228" s="4"/>
      <c r="RQG228" s="4"/>
      <c r="RQH228" s="4"/>
      <c r="RQI228" s="4"/>
      <c r="RQJ228" s="4"/>
      <c r="RQK228" s="4"/>
      <c r="RQL228" s="4"/>
      <c r="RQM228" s="4"/>
      <c r="RQN228" s="4"/>
      <c r="RQO228" s="4"/>
      <c r="RQP228" s="4"/>
      <c r="RQQ228" s="4"/>
      <c r="RQR228" s="4"/>
      <c r="RQS228" s="4"/>
      <c r="RQT228" s="4"/>
      <c r="RQU228" s="4"/>
      <c r="RQV228" s="4"/>
      <c r="RQW228" s="4"/>
      <c r="RQX228" s="4"/>
      <c r="RQY228" s="4"/>
      <c r="RQZ228" s="4"/>
      <c r="RRA228" s="4"/>
      <c r="RRB228" s="4"/>
      <c r="RRC228" s="4"/>
      <c r="RRD228" s="4"/>
      <c r="RRE228" s="4"/>
      <c r="RRF228" s="4"/>
      <c r="RRG228" s="4"/>
      <c r="RRH228" s="4"/>
      <c r="RRI228" s="4"/>
      <c r="RRJ228" s="4"/>
      <c r="RRK228" s="4"/>
      <c r="RRL228" s="4"/>
      <c r="RRM228" s="4"/>
      <c r="RRN228" s="4"/>
      <c r="RRO228" s="4"/>
      <c r="RRP228" s="4"/>
      <c r="RRQ228" s="4"/>
      <c r="RRR228" s="4"/>
      <c r="RRS228" s="4"/>
      <c r="RRT228" s="4"/>
      <c r="RRU228" s="4"/>
      <c r="RRV228" s="4"/>
      <c r="RRW228" s="4"/>
      <c r="RRX228" s="4"/>
      <c r="RRY228" s="4"/>
      <c r="RRZ228" s="4"/>
      <c r="RSA228" s="4"/>
      <c r="RSB228" s="4"/>
      <c r="RSC228" s="4"/>
      <c r="RSD228" s="4"/>
      <c r="RSE228" s="4"/>
      <c r="RSF228" s="4"/>
      <c r="RSG228" s="4"/>
      <c r="RSH228" s="4"/>
      <c r="RSI228" s="4"/>
      <c r="RSJ228" s="4"/>
      <c r="RSK228" s="4"/>
      <c r="RSL228" s="4"/>
      <c r="RSM228" s="4"/>
      <c r="RSN228" s="4"/>
      <c r="RSO228" s="4"/>
      <c r="RSP228" s="4"/>
      <c r="RSQ228" s="4"/>
      <c r="RSR228" s="4"/>
      <c r="RSS228" s="4"/>
      <c r="RST228" s="4"/>
      <c r="RSU228" s="4"/>
      <c r="RSV228" s="4"/>
      <c r="RSW228" s="4"/>
      <c r="RSX228" s="4"/>
      <c r="RSY228" s="4"/>
      <c r="RSZ228" s="4"/>
      <c r="RTA228" s="4"/>
      <c r="RTB228" s="4"/>
      <c r="RTC228" s="4"/>
      <c r="RTD228" s="4"/>
      <c r="RTE228" s="4"/>
      <c r="RTF228" s="4"/>
      <c r="RTG228" s="4"/>
      <c r="RTH228" s="4"/>
      <c r="RTI228" s="4"/>
      <c r="RTJ228" s="4"/>
      <c r="RTK228" s="4"/>
      <c r="RTL228" s="4"/>
      <c r="RTM228" s="4"/>
      <c r="RTN228" s="4"/>
      <c r="RTO228" s="4"/>
      <c r="RTP228" s="4"/>
      <c r="RTQ228" s="4"/>
      <c r="RTR228" s="4"/>
      <c r="RTS228" s="4"/>
      <c r="RTT228" s="4"/>
      <c r="RTU228" s="4"/>
      <c r="RTV228" s="4"/>
      <c r="RTW228" s="4"/>
      <c r="RTX228" s="4"/>
      <c r="RTY228" s="4"/>
      <c r="RTZ228" s="4"/>
      <c r="RUA228" s="4"/>
      <c r="RUB228" s="4"/>
      <c r="RUC228" s="4"/>
      <c r="RUD228" s="4"/>
      <c r="RUE228" s="4"/>
      <c r="RUF228" s="4"/>
      <c r="RUG228" s="4"/>
      <c r="RUH228" s="4"/>
      <c r="RUI228" s="4"/>
      <c r="RUJ228" s="4"/>
      <c r="RUK228" s="4"/>
      <c r="RUL228" s="4"/>
      <c r="RUM228" s="4"/>
      <c r="RUN228" s="4"/>
      <c r="RUO228" s="4"/>
      <c r="RUP228" s="4"/>
      <c r="RUQ228" s="4"/>
      <c r="RUR228" s="4"/>
      <c r="RUS228" s="4"/>
      <c r="RUT228" s="4"/>
      <c r="RUU228" s="4"/>
      <c r="RUV228" s="4"/>
      <c r="RUW228" s="4"/>
      <c r="RUX228" s="4"/>
      <c r="RUY228" s="4"/>
      <c r="RUZ228" s="4"/>
      <c r="RVA228" s="4"/>
      <c r="RVB228" s="4"/>
      <c r="RVC228" s="4"/>
      <c r="RVD228" s="4"/>
      <c r="RVE228" s="4"/>
      <c r="RVF228" s="4"/>
      <c r="RVG228" s="4"/>
      <c r="RVH228" s="4"/>
      <c r="RVI228" s="4"/>
      <c r="RVJ228" s="4"/>
      <c r="RVK228" s="4"/>
      <c r="RVL228" s="4"/>
      <c r="RVM228" s="4"/>
      <c r="RVN228" s="4"/>
      <c r="RVO228" s="4"/>
      <c r="RVP228" s="4"/>
      <c r="RVQ228" s="4"/>
      <c r="RVR228" s="4"/>
      <c r="RVS228" s="4"/>
      <c r="RVT228" s="4"/>
      <c r="RVU228" s="4"/>
      <c r="RVV228" s="4"/>
      <c r="RVW228" s="4"/>
      <c r="RVX228" s="4"/>
      <c r="RVY228" s="4"/>
      <c r="RVZ228" s="4"/>
      <c r="RWA228" s="4"/>
      <c r="RWB228" s="4"/>
      <c r="RWC228" s="4"/>
      <c r="RWD228" s="4"/>
      <c r="RWE228" s="4"/>
      <c r="RWF228" s="4"/>
      <c r="RWG228" s="4"/>
      <c r="RWH228" s="4"/>
      <c r="RWI228" s="4"/>
      <c r="RWJ228" s="4"/>
      <c r="RWK228" s="4"/>
      <c r="RWL228" s="4"/>
      <c r="RWM228" s="4"/>
      <c r="RWN228" s="4"/>
      <c r="RWO228" s="4"/>
      <c r="RWP228" s="4"/>
      <c r="RWQ228" s="4"/>
      <c r="RWR228" s="4"/>
      <c r="RWS228" s="4"/>
      <c r="RWT228" s="4"/>
      <c r="RWU228" s="4"/>
      <c r="RWV228" s="4"/>
      <c r="RWW228" s="4"/>
      <c r="RWX228" s="4"/>
      <c r="RWY228" s="4"/>
      <c r="RWZ228" s="4"/>
      <c r="RXA228" s="4"/>
      <c r="RXB228" s="4"/>
      <c r="RXC228" s="4"/>
      <c r="RXD228" s="4"/>
      <c r="RXE228" s="4"/>
      <c r="RXF228" s="4"/>
      <c r="RXG228" s="4"/>
      <c r="RXH228" s="4"/>
      <c r="RXI228" s="4"/>
      <c r="RXJ228" s="4"/>
      <c r="RXK228" s="4"/>
      <c r="RXL228" s="4"/>
      <c r="RXM228" s="4"/>
      <c r="RXN228" s="4"/>
      <c r="RXO228" s="4"/>
      <c r="RXP228" s="4"/>
      <c r="RXQ228" s="4"/>
      <c r="RXR228" s="4"/>
      <c r="RXS228" s="4"/>
      <c r="RXT228" s="4"/>
      <c r="RXU228" s="4"/>
      <c r="RXV228" s="4"/>
      <c r="RXW228" s="4"/>
      <c r="RXX228" s="4"/>
      <c r="RXY228" s="4"/>
      <c r="RXZ228" s="4"/>
      <c r="RYA228" s="4"/>
      <c r="RYB228" s="4"/>
      <c r="RYC228" s="4"/>
      <c r="RYD228" s="4"/>
      <c r="RYE228" s="4"/>
      <c r="RYF228" s="4"/>
      <c r="RYG228" s="4"/>
      <c r="RYH228" s="4"/>
      <c r="RYI228" s="4"/>
      <c r="RYJ228" s="4"/>
      <c r="RYK228" s="4"/>
      <c r="RYL228" s="4"/>
      <c r="RYM228" s="4"/>
      <c r="RYN228" s="4"/>
      <c r="RYO228" s="4"/>
      <c r="RYP228" s="4"/>
      <c r="RYQ228" s="4"/>
      <c r="RYR228" s="4"/>
      <c r="RYS228" s="4"/>
      <c r="RYT228" s="4"/>
      <c r="RYU228" s="4"/>
      <c r="RYV228" s="4"/>
      <c r="RYW228" s="4"/>
      <c r="RYX228" s="4"/>
      <c r="RYY228" s="4"/>
      <c r="RYZ228" s="4"/>
      <c r="RZA228" s="4"/>
      <c r="RZB228" s="4"/>
      <c r="RZC228" s="4"/>
      <c r="RZD228" s="4"/>
      <c r="RZE228" s="4"/>
      <c r="RZF228" s="4"/>
      <c r="RZG228" s="4"/>
      <c r="RZH228" s="4"/>
      <c r="RZI228" s="4"/>
      <c r="RZJ228" s="4"/>
      <c r="RZK228" s="4"/>
      <c r="RZL228" s="4"/>
      <c r="RZM228" s="4"/>
      <c r="RZN228" s="4"/>
      <c r="RZO228" s="4"/>
      <c r="RZP228" s="4"/>
      <c r="RZQ228" s="4"/>
      <c r="RZR228" s="4"/>
      <c r="RZS228" s="4"/>
      <c r="RZT228" s="4"/>
      <c r="RZU228" s="4"/>
      <c r="RZV228" s="4"/>
      <c r="RZW228" s="4"/>
      <c r="RZX228" s="4"/>
      <c r="RZY228" s="4"/>
      <c r="RZZ228" s="4"/>
      <c r="SAA228" s="4"/>
      <c r="SAB228" s="4"/>
      <c r="SAC228" s="4"/>
      <c r="SAD228" s="4"/>
      <c r="SAE228" s="4"/>
      <c r="SAF228" s="4"/>
      <c r="SAG228" s="4"/>
      <c r="SAH228" s="4"/>
      <c r="SAI228" s="4"/>
      <c r="SAJ228" s="4"/>
      <c r="SAK228" s="4"/>
      <c r="SAL228" s="4"/>
      <c r="SAM228" s="4"/>
      <c r="SAN228" s="4"/>
      <c r="SAO228" s="4"/>
      <c r="SAP228" s="4"/>
      <c r="SAQ228" s="4"/>
      <c r="SAR228" s="4"/>
      <c r="SAS228" s="4"/>
      <c r="SAT228" s="4"/>
      <c r="SAU228" s="4"/>
      <c r="SAV228" s="4"/>
      <c r="SAW228" s="4"/>
      <c r="SAX228" s="4"/>
      <c r="SAY228" s="4"/>
      <c r="SAZ228" s="4"/>
      <c r="SBA228" s="4"/>
      <c r="SBB228" s="4"/>
      <c r="SBC228" s="4"/>
      <c r="SBD228" s="4"/>
      <c r="SBE228" s="4"/>
      <c r="SBF228" s="4"/>
      <c r="SBG228" s="4"/>
      <c r="SBH228" s="4"/>
      <c r="SBI228" s="4"/>
      <c r="SBJ228" s="4"/>
      <c r="SBK228" s="4"/>
      <c r="SBL228" s="4"/>
      <c r="SBM228" s="4"/>
      <c r="SBN228" s="4"/>
      <c r="SBO228" s="4"/>
      <c r="SBP228" s="4"/>
      <c r="SBQ228" s="4"/>
      <c r="SBR228" s="4"/>
      <c r="SBS228" s="4"/>
      <c r="SBT228" s="4"/>
      <c r="SBU228" s="4"/>
      <c r="SBV228" s="4"/>
      <c r="SBW228" s="4"/>
      <c r="SBX228" s="4"/>
      <c r="SBY228" s="4"/>
      <c r="SBZ228" s="4"/>
      <c r="SCA228" s="4"/>
      <c r="SCB228" s="4"/>
      <c r="SCC228" s="4"/>
      <c r="SCD228" s="4"/>
      <c r="SCE228" s="4"/>
      <c r="SCF228" s="4"/>
      <c r="SCG228" s="4"/>
      <c r="SCH228" s="4"/>
      <c r="SCI228" s="4"/>
      <c r="SCJ228" s="4"/>
      <c r="SCK228" s="4"/>
      <c r="SCL228" s="4"/>
      <c r="SCM228" s="4"/>
      <c r="SCN228" s="4"/>
      <c r="SCO228" s="4"/>
      <c r="SCP228" s="4"/>
      <c r="SCQ228" s="4"/>
      <c r="SCR228" s="4"/>
      <c r="SCS228" s="4"/>
      <c r="SCT228" s="4"/>
      <c r="SCU228" s="4"/>
      <c r="SCV228" s="4"/>
      <c r="SCW228" s="4"/>
      <c r="SCX228" s="4"/>
      <c r="SCY228" s="4"/>
      <c r="SCZ228" s="4"/>
      <c r="SDA228" s="4"/>
      <c r="SDB228" s="4"/>
      <c r="SDC228" s="4"/>
      <c r="SDD228" s="4"/>
      <c r="SDE228" s="4"/>
      <c r="SDF228" s="4"/>
      <c r="SDG228" s="4"/>
      <c r="SDH228" s="4"/>
      <c r="SDI228" s="4"/>
      <c r="SDJ228" s="4"/>
      <c r="SDK228" s="4"/>
      <c r="SDL228" s="4"/>
      <c r="SDM228" s="4"/>
      <c r="SDN228" s="4"/>
      <c r="SDO228" s="4"/>
      <c r="SDP228" s="4"/>
      <c r="SDQ228" s="4"/>
      <c r="SDR228" s="4"/>
      <c r="SDS228" s="4"/>
      <c r="SDT228" s="4"/>
      <c r="SDU228" s="4"/>
      <c r="SDV228" s="4"/>
      <c r="SDW228" s="4"/>
      <c r="SDX228" s="4"/>
      <c r="SDY228" s="4"/>
      <c r="SDZ228" s="4"/>
      <c r="SEA228" s="4"/>
      <c r="SEB228" s="4"/>
      <c r="SEC228" s="4"/>
      <c r="SED228" s="4"/>
      <c r="SEE228" s="4"/>
      <c r="SEF228" s="4"/>
      <c r="SEG228" s="4"/>
      <c r="SEH228" s="4"/>
      <c r="SEI228" s="4"/>
      <c r="SEJ228" s="4"/>
      <c r="SEK228" s="4"/>
      <c r="SEL228" s="4"/>
      <c r="SEM228" s="4"/>
      <c r="SEN228" s="4"/>
      <c r="SEO228" s="4"/>
      <c r="SEP228" s="4"/>
      <c r="SEQ228" s="4"/>
      <c r="SER228" s="4"/>
      <c r="SES228" s="4"/>
      <c r="SET228" s="4"/>
      <c r="SEU228" s="4"/>
      <c r="SEV228" s="4"/>
      <c r="SEW228" s="4"/>
      <c r="SEX228" s="4"/>
      <c r="SEY228" s="4"/>
      <c r="SEZ228" s="4"/>
      <c r="SFA228" s="4"/>
      <c r="SFB228" s="4"/>
      <c r="SFC228" s="4"/>
      <c r="SFD228" s="4"/>
      <c r="SFE228" s="4"/>
      <c r="SFF228" s="4"/>
      <c r="SFG228" s="4"/>
      <c r="SFH228" s="4"/>
      <c r="SFI228" s="4"/>
      <c r="SFJ228" s="4"/>
      <c r="SFK228" s="4"/>
      <c r="SFL228" s="4"/>
      <c r="SFM228" s="4"/>
      <c r="SFN228" s="4"/>
      <c r="SFO228" s="4"/>
      <c r="SFP228" s="4"/>
      <c r="SFQ228" s="4"/>
      <c r="SFR228" s="4"/>
      <c r="SFS228" s="4"/>
      <c r="SFT228" s="4"/>
      <c r="SFU228" s="4"/>
      <c r="SFV228" s="4"/>
      <c r="SFW228" s="4"/>
      <c r="SFX228" s="4"/>
      <c r="SFY228" s="4"/>
      <c r="SFZ228" s="4"/>
      <c r="SGA228" s="4"/>
      <c r="SGB228" s="4"/>
      <c r="SGC228" s="4"/>
      <c r="SGD228" s="4"/>
      <c r="SGE228" s="4"/>
      <c r="SGF228" s="4"/>
      <c r="SGG228" s="4"/>
      <c r="SGH228" s="4"/>
      <c r="SGI228" s="4"/>
      <c r="SGJ228" s="4"/>
      <c r="SGK228" s="4"/>
      <c r="SGL228" s="4"/>
      <c r="SGM228" s="4"/>
      <c r="SGN228" s="4"/>
      <c r="SGO228" s="4"/>
      <c r="SGP228" s="4"/>
      <c r="SGQ228" s="4"/>
      <c r="SGR228" s="4"/>
      <c r="SGS228" s="4"/>
      <c r="SGT228" s="4"/>
      <c r="SGU228" s="4"/>
      <c r="SGV228" s="4"/>
      <c r="SGW228" s="4"/>
      <c r="SGX228" s="4"/>
      <c r="SGY228" s="4"/>
      <c r="SGZ228" s="4"/>
      <c r="SHA228" s="4"/>
      <c r="SHB228" s="4"/>
      <c r="SHC228" s="4"/>
      <c r="SHD228" s="4"/>
      <c r="SHE228" s="4"/>
      <c r="SHF228" s="4"/>
      <c r="SHG228" s="4"/>
      <c r="SHH228" s="4"/>
      <c r="SHI228" s="4"/>
      <c r="SHJ228" s="4"/>
      <c r="SHK228" s="4"/>
      <c r="SHL228" s="4"/>
      <c r="SHM228" s="4"/>
      <c r="SHN228" s="4"/>
      <c r="SHO228" s="4"/>
      <c r="SHP228" s="4"/>
      <c r="SHQ228" s="4"/>
      <c r="SHR228" s="4"/>
      <c r="SHS228" s="4"/>
      <c r="SHT228" s="4"/>
      <c r="SHU228" s="4"/>
      <c r="SHV228" s="4"/>
      <c r="SHW228" s="4"/>
      <c r="SHX228" s="4"/>
      <c r="SHY228" s="4"/>
      <c r="SHZ228" s="4"/>
      <c r="SIA228" s="4"/>
      <c r="SIB228" s="4"/>
      <c r="SIC228" s="4"/>
      <c r="SID228" s="4"/>
      <c r="SIE228" s="4"/>
      <c r="SIF228" s="4"/>
      <c r="SIG228" s="4"/>
      <c r="SIH228" s="4"/>
      <c r="SII228" s="4"/>
      <c r="SIJ228" s="4"/>
      <c r="SIK228" s="4"/>
      <c r="SIL228" s="4"/>
      <c r="SIM228" s="4"/>
      <c r="SIN228" s="4"/>
      <c r="SIO228" s="4"/>
      <c r="SIP228" s="4"/>
      <c r="SIQ228" s="4"/>
      <c r="SIR228" s="4"/>
      <c r="SIS228" s="4"/>
      <c r="SIT228" s="4"/>
      <c r="SIU228" s="4"/>
      <c r="SIV228" s="4"/>
      <c r="SIW228" s="4"/>
      <c r="SIX228" s="4"/>
      <c r="SIY228" s="4"/>
      <c r="SIZ228" s="4"/>
      <c r="SJA228" s="4"/>
      <c r="SJB228" s="4"/>
      <c r="SJC228" s="4"/>
      <c r="SJD228" s="4"/>
      <c r="SJE228" s="4"/>
      <c r="SJF228" s="4"/>
      <c r="SJG228" s="4"/>
      <c r="SJH228" s="4"/>
      <c r="SJI228" s="4"/>
      <c r="SJJ228" s="4"/>
      <c r="SJK228" s="4"/>
      <c r="SJL228" s="4"/>
      <c r="SJM228" s="4"/>
      <c r="SJN228" s="4"/>
      <c r="SJO228" s="4"/>
      <c r="SJP228" s="4"/>
      <c r="SJQ228" s="4"/>
      <c r="SJR228" s="4"/>
      <c r="SJS228" s="4"/>
      <c r="SJT228" s="4"/>
      <c r="SJU228" s="4"/>
      <c r="SJV228" s="4"/>
      <c r="SJW228" s="4"/>
      <c r="SJX228" s="4"/>
      <c r="SJY228" s="4"/>
      <c r="SJZ228" s="4"/>
      <c r="SKA228" s="4"/>
      <c r="SKB228" s="4"/>
      <c r="SKC228" s="4"/>
      <c r="SKD228" s="4"/>
      <c r="SKE228" s="4"/>
      <c r="SKF228" s="4"/>
      <c r="SKG228" s="4"/>
      <c r="SKH228" s="4"/>
      <c r="SKI228" s="4"/>
      <c r="SKJ228" s="4"/>
      <c r="SKK228" s="4"/>
      <c r="SKL228" s="4"/>
      <c r="SKM228" s="4"/>
      <c r="SKN228" s="4"/>
      <c r="SKO228" s="4"/>
      <c r="SKP228" s="4"/>
      <c r="SKQ228" s="4"/>
      <c r="SKR228" s="4"/>
      <c r="SKS228" s="4"/>
      <c r="SKT228" s="4"/>
      <c r="SKU228" s="4"/>
      <c r="SKV228" s="4"/>
      <c r="SKW228" s="4"/>
      <c r="SKX228" s="4"/>
      <c r="SKY228" s="4"/>
      <c r="SKZ228" s="4"/>
      <c r="SLA228" s="4"/>
      <c r="SLB228" s="4"/>
      <c r="SLC228" s="4"/>
      <c r="SLD228" s="4"/>
      <c r="SLE228" s="4"/>
      <c r="SLF228" s="4"/>
      <c r="SLG228" s="4"/>
      <c r="SLH228" s="4"/>
      <c r="SLI228" s="4"/>
      <c r="SLJ228" s="4"/>
      <c r="SLK228" s="4"/>
      <c r="SLL228" s="4"/>
      <c r="SLM228" s="4"/>
      <c r="SLN228" s="4"/>
      <c r="SLO228" s="4"/>
      <c r="SLP228" s="4"/>
      <c r="SLQ228" s="4"/>
      <c r="SLR228" s="4"/>
      <c r="SLS228" s="4"/>
      <c r="SLT228" s="4"/>
      <c r="SLU228" s="4"/>
      <c r="SLV228" s="4"/>
      <c r="SLW228" s="4"/>
      <c r="SLX228" s="4"/>
      <c r="SLY228" s="4"/>
      <c r="SLZ228" s="4"/>
      <c r="SMA228" s="4"/>
      <c r="SMB228" s="4"/>
      <c r="SMC228" s="4"/>
      <c r="SMD228" s="4"/>
      <c r="SME228" s="4"/>
      <c r="SMF228" s="4"/>
      <c r="SMG228" s="4"/>
      <c r="SMH228" s="4"/>
      <c r="SMI228" s="4"/>
      <c r="SMJ228" s="4"/>
      <c r="SMK228" s="4"/>
      <c r="SML228" s="4"/>
      <c r="SMM228" s="4"/>
      <c r="SMN228" s="4"/>
      <c r="SMO228" s="4"/>
      <c r="SMP228" s="4"/>
      <c r="SMQ228" s="4"/>
      <c r="SMR228" s="4"/>
      <c r="SMS228" s="4"/>
      <c r="SMT228" s="4"/>
      <c r="SMU228" s="4"/>
      <c r="SMV228" s="4"/>
      <c r="SMW228" s="4"/>
      <c r="SMX228" s="4"/>
      <c r="SMY228" s="4"/>
      <c r="SMZ228" s="4"/>
      <c r="SNA228" s="4"/>
      <c r="SNB228" s="4"/>
      <c r="SNC228" s="4"/>
      <c r="SND228" s="4"/>
      <c r="SNE228" s="4"/>
      <c r="SNF228" s="4"/>
      <c r="SNG228" s="4"/>
      <c r="SNH228" s="4"/>
      <c r="SNI228" s="4"/>
      <c r="SNJ228" s="4"/>
      <c r="SNK228" s="4"/>
      <c r="SNL228" s="4"/>
      <c r="SNM228" s="4"/>
      <c r="SNN228" s="4"/>
      <c r="SNO228" s="4"/>
      <c r="SNP228" s="4"/>
      <c r="SNQ228" s="4"/>
      <c r="SNR228" s="4"/>
      <c r="SNS228" s="4"/>
      <c r="SNT228" s="4"/>
      <c r="SNU228" s="4"/>
      <c r="SNV228" s="4"/>
      <c r="SNW228" s="4"/>
      <c r="SNX228" s="4"/>
      <c r="SNY228" s="4"/>
      <c r="SNZ228" s="4"/>
      <c r="SOA228" s="4"/>
      <c r="SOB228" s="4"/>
      <c r="SOC228" s="4"/>
      <c r="SOD228" s="4"/>
      <c r="SOE228" s="4"/>
      <c r="SOF228" s="4"/>
      <c r="SOG228" s="4"/>
      <c r="SOH228" s="4"/>
      <c r="SOI228" s="4"/>
      <c r="SOJ228" s="4"/>
      <c r="SOK228" s="4"/>
      <c r="SOL228" s="4"/>
      <c r="SOM228" s="4"/>
      <c r="SON228" s="4"/>
      <c r="SOO228" s="4"/>
      <c r="SOP228" s="4"/>
      <c r="SOQ228" s="4"/>
      <c r="SOR228" s="4"/>
      <c r="SOS228" s="4"/>
      <c r="SOT228" s="4"/>
      <c r="SOU228" s="4"/>
      <c r="SOV228" s="4"/>
      <c r="SOW228" s="4"/>
      <c r="SOX228" s="4"/>
      <c r="SOY228" s="4"/>
      <c r="SOZ228" s="4"/>
      <c r="SPA228" s="4"/>
      <c r="SPB228" s="4"/>
      <c r="SPC228" s="4"/>
      <c r="SPD228" s="4"/>
      <c r="SPE228" s="4"/>
      <c r="SPF228" s="4"/>
      <c r="SPG228" s="4"/>
      <c r="SPH228" s="4"/>
      <c r="SPI228" s="4"/>
      <c r="SPJ228" s="4"/>
      <c r="SPK228" s="4"/>
      <c r="SPL228" s="4"/>
      <c r="SPM228" s="4"/>
      <c r="SPN228" s="4"/>
      <c r="SPO228" s="4"/>
      <c r="SPP228" s="4"/>
      <c r="SPQ228" s="4"/>
      <c r="SPR228" s="4"/>
      <c r="SPS228" s="4"/>
      <c r="SPT228" s="4"/>
      <c r="SPU228" s="4"/>
      <c r="SPV228" s="4"/>
      <c r="SPW228" s="4"/>
      <c r="SPX228" s="4"/>
      <c r="SPY228" s="4"/>
      <c r="SPZ228" s="4"/>
      <c r="SQA228" s="4"/>
      <c r="SQB228" s="4"/>
      <c r="SQC228" s="4"/>
      <c r="SQD228" s="4"/>
      <c r="SQE228" s="4"/>
      <c r="SQF228" s="4"/>
      <c r="SQG228" s="4"/>
      <c r="SQH228" s="4"/>
      <c r="SQI228" s="4"/>
      <c r="SQJ228" s="4"/>
      <c r="SQK228" s="4"/>
      <c r="SQL228" s="4"/>
      <c r="SQM228" s="4"/>
      <c r="SQN228" s="4"/>
      <c r="SQO228" s="4"/>
      <c r="SQP228" s="4"/>
      <c r="SQQ228" s="4"/>
      <c r="SQR228" s="4"/>
      <c r="SQS228" s="4"/>
      <c r="SQT228" s="4"/>
      <c r="SQU228" s="4"/>
      <c r="SQV228" s="4"/>
      <c r="SQW228" s="4"/>
      <c r="SQX228" s="4"/>
      <c r="SQY228" s="4"/>
      <c r="SQZ228" s="4"/>
      <c r="SRA228" s="4"/>
      <c r="SRB228" s="4"/>
      <c r="SRC228" s="4"/>
      <c r="SRD228" s="4"/>
      <c r="SRE228" s="4"/>
      <c r="SRF228" s="4"/>
      <c r="SRG228" s="4"/>
      <c r="SRH228" s="4"/>
      <c r="SRI228" s="4"/>
      <c r="SRJ228" s="4"/>
      <c r="SRK228" s="4"/>
      <c r="SRL228" s="4"/>
      <c r="SRM228" s="4"/>
      <c r="SRN228" s="4"/>
      <c r="SRO228" s="4"/>
      <c r="SRP228" s="4"/>
      <c r="SRQ228" s="4"/>
      <c r="SRR228" s="4"/>
      <c r="SRS228" s="4"/>
      <c r="SRT228" s="4"/>
      <c r="SRU228" s="4"/>
      <c r="SRV228" s="4"/>
      <c r="SRW228" s="4"/>
      <c r="SRX228" s="4"/>
      <c r="SRY228" s="4"/>
      <c r="SRZ228" s="4"/>
      <c r="SSA228" s="4"/>
      <c r="SSB228" s="4"/>
      <c r="SSC228" s="4"/>
      <c r="SSD228" s="4"/>
      <c r="SSE228" s="4"/>
      <c r="SSF228" s="4"/>
      <c r="SSG228" s="4"/>
      <c r="SSH228" s="4"/>
      <c r="SSI228" s="4"/>
      <c r="SSJ228" s="4"/>
      <c r="SSK228" s="4"/>
      <c r="SSL228" s="4"/>
      <c r="SSM228" s="4"/>
      <c r="SSN228" s="4"/>
      <c r="SSO228" s="4"/>
      <c r="SSP228" s="4"/>
      <c r="SSQ228" s="4"/>
      <c r="SSR228" s="4"/>
      <c r="SSS228" s="4"/>
      <c r="SST228" s="4"/>
      <c r="SSU228" s="4"/>
      <c r="SSV228" s="4"/>
      <c r="SSW228" s="4"/>
      <c r="SSX228" s="4"/>
      <c r="SSY228" s="4"/>
      <c r="SSZ228" s="4"/>
      <c r="STA228" s="4"/>
      <c r="STB228" s="4"/>
      <c r="STC228" s="4"/>
      <c r="STD228" s="4"/>
      <c r="STE228" s="4"/>
      <c r="STF228" s="4"/>
      <c r="STG228" s="4"/>
      <c r="STH228" s="4"/>
      <c r="STI228" s="4"/>
      <c r="STJ228" s="4"/>
      <c r="STK228" s="4"/>
      <c r="STL228" s="4"/>
      <c r="STM228" s="4"/>
      <c r="STN228" s="4"/>
      <c r="STO228" s="4"/>
      <c r="STP228" s="4"/>
      <c r="STQ228" s="4"/>
      <c r="STR228" s="4"/>
      <c r="STS228" s="4"/>
      <c r="STT228" s="4"/>
      <c r="STU228" s="4"/>
      <c r="STV228" s="4"/>
      <c r="STW228" s="4"/>
      <c r="STX228" s="4"/>
      <c r="STY228" s="4"/>
      <c r="STZ228" s="4"/>
      <c r="SUA228" s="4"/>
      <c r="SUB228" s="4"/>
      <c r="SUC228" s="4"/>
      <c r="SUD228" s="4"/>
      <c r="SUE228" s="4"/>
      <c r="SUF228" s="4"/>
      <c r="SUG228" s="4"/>
      <c r="SUH228" s="4"/>
      <c r="SUI228" s="4"/>
      <c r="SUJ228" s="4"/>
      <c r="SUK228" s="4"/>
      <c r="SUL228" s="4"/>
      <c r="SUM228" s="4"/>
      <c r="SUN228" s="4"/>
      <c r="SUO228" s="4"/>
      <c r="SUP228" s="4"/>
      <c r="SUQ228" s="4"/>
      <c r="SUR228" s="4"/>
      <c r="SUS228" s="4"/>
      <c r="SUT228" s="4"/>
      <c r="SUU228" s="4"/>
      <c r="SUV228" s="4"/>
      <c r="SUW228" s="4"/>
      <c r="SUX228" s="4"/>
      <c r="SUY228" s="4"/>
      <c r="SUZ228" s="4"/>
      <c r="SVA228" s="4"/>
      <c r="SVB228" s="4"/>
      <c r="SVC228" s="4"/>
      <c r="SVD228" s="4"/>
      <c r="SVE228" s="4"/>
      <c r="SVF228" s="4"/>
      <c r="SVG228" s="4"/>
      <c r="SVH228" s="4"/>
      <c r="SVI228" s="4"/>
      <c r="SVJ228" s="4"/>
      <c r="SVK228" s="4"/>
      <c r="SVL228" s="4"/>
      <c r="SVM228" s="4"/>
      <c r="SVN228" s="4"/>
      <c r="SVO228" s="4"/>
      <c r="SVP228" s="4"/>
      <c r="SVQ228" s="4"/>
      <c r="SVR228" s="4"/>
      <c r="SVS228" s="4"/>
      <c r="SVT228" s="4"/>
      <c r="SVU228" s="4"/>
      <c r="SVV228" s="4"/>
      <c r="SVW228" s="4"/>
      <c r="SVX228" s="4"/>
      <c r="SVY228" s="4"/>
      <c r="SVZ228" s="4"/>
      <c r="SWA228" s="4"/>
      <c r="SWB228" s="4"/>
      <c r="SWC228" s="4"/>
      <c r="SWD228" s="4"/>
      <c r="SWE228" s="4"/>
      <c r="SWF228" s="4"/>
      <c r="SWG228" s="4"/>
      <c r="SWH228" s="4"/>
      <c r="SWI228" s="4"/>
      <c r="SWJ228" s="4"/>
      <c r="SWK228" s="4"/>
      <c r="SWL228" s="4"/>
      <c r="SWM228" s="4"/>
      <c r="SWN228" s="4"/>
      <c r="SWO228" s="4"/>
      <c r="SWP228" s="4"/>
      <c r="SWQ228" s="4"/>
      <c r="SWR228" s="4"/>
      <c r="SWS228" s="4"/>
      <c r="SWT228" s="4"/>
      <c r="SWU228" s="4"/>
      <c r="SWV228" s="4"/>
      <c r="SWW228" s="4"/>
      <c r="SWX228" s="4"/>
      <c r="SWY228" s="4"/>
      <c r="SWZ228" s="4"/>
      <c r="SXA228" s="4"/>
      <c r="SXB228" s="4"/>
      <c r="SXC228" s="4"/>
      <c r="SXD228" s="4"/>
      <c r="SXE228" s="4"/>
      <c r="SXF228" s="4"/>
      <c r="SXG228" s="4"/>
      <c r="SXH228" s="4"/>
      <c r="SXI228" s="4"/>
      <c r="SXJ228" s="4"/>
      <c r="SXK228" s="4"/>
      <c r="SXL228" s="4"/>
      <c r="SXM228" s="4"/>
      <c r="SXN228" s="4"/>
      <c r="SXO228" s="4"/>
      <c r="SXP228" s="4"/>
      <c r="SXQ228" s="4"/>
      <c r="SXR228" s="4"/>
      <c r="SXS228" s="4"/>
      <c r="SXT228" s="4"/>
      <c r="SXU228" s="4"/>
      <c r="SXV228" s="4"/>
      <c r="SXW228" s="4"/>
      <c r="SXX228" s="4"/>
      <c r="SXY228" s="4"/>
      <c r="SXZ228" s="4"/>
      <c r="SYA228" s="4"/>
      <c r="SYB228" s="4"/>
      <c r="SYC228" s="4"/>
      <c r="SYD228" s="4"/>
      <c r="SYE228" s="4"/>
      <c r="SYF228" s="4"/>
      <c r="SYG228" s="4"/>
      <c r="SYH228" s="4"/>
      <c r="SYI228" s="4"/>
      <c r="SYJ228" s="4"/>
      <c r="SYK228" s="4"/>
      <c r="SYL228" s="4"/>
      <c r="SYM228" s="4"/>
      <c r="SYN228" s="4"/>
      <c r="SYO228" s="4"/>
      <c r="SYP228" s="4"/>
      <c r="SYQ228" s="4"/>
      <c r="SYR228" s="4"/>
      <c r="SYS228" s="4"/>
      <c r="SYT228" s="4"/>
      <c r="SYU228" s="4"/>
      <c r="SYV228" s="4"/>
      <c r="SYW228" s="4"/>
      <c r="SYX228" s="4"/>
      <c r="SYY228" s="4"/>
      <c r="SYZ228" s="4"/>
      <c r="SZA228" s="4"/>
      <c r="SZB228" s="4"/>
      <c r="SZC228" s="4"/>
      <c r="SZD228" s="4"/>
      <c r="SZE228" s="4"/>
      <c r="SZF228" s="4"/>
      <c r="SZG228" s="4"/>
      <c r="SZH228" s="4"/>
      <c r="SZI228" s="4"/>
      <c r="SZJ228" s="4"/>
      <c r="SZK228" s="4"/>
      <c r="SZL228" s="4"/>
      <c r="SZM228" s="4"/>
      <c r="SZN228" s="4"/>
      <c r="SZO228" s="4"/>
      <c r="SZP228" s="4"/>
      <c r="SZQ228" s="4"/>
      <c r="SZR228" s="4"/>
      <c r="SZS228" s="4"/>
      <c r="SZT228" s="4"/>
      <c r="SZU228" s="4"/>
      <c r="SZV228" s="4"/>
      <c r="SZW228" s="4"/>
      <c r="SZX228" s="4"/>
      <c r="SZY228" s="4"/>
      <c r="SZZ228" s="4"/>
      <c r="TAA228" s="4"/>
      <c r="TAB228" s="4"/>
      <c r="TAC228" s="4"/>
      <c r="TAD228" s="4"/>
      <c r="TAE228" s="4"/>
      <c r="TAF228" s="4"/>
      <c r="TAG228" s="4"/>
      <c r="TAH228" s="4"/>
      <c r="TAI228" s="4"/>
      <c r="TAJ228" s="4"/>
      <c r="TAK228" s="4"/>
      <c r="TAL228" s="4"/>
      <c r="TAM228" s="4"/>
      <c r="TAN228" s="4"/>
      <c r="TAO228" s="4"/>
      <c r="TAP228" s="4"/>
      <c r="TAQ228" s="4"/>
      <c r="TAR228" s="4"/>
      <c r="TAS228" s="4"/>
      <c r="TAT228" s="4"/>
      <c r="TAU228" s="4"/>
      <c r="TAV228" s="4"/>
      <c r="TAW228" s="4"/>
      <c r="TAX228" s="4"/>
      <c r="TAY228" s="4"/>
      <c r="TAZ228" s="4"/>
      <c r="TBA228" s="4"/>
      <c r="TBB228" s="4"/>
      <c r="TBC228" s="4"/>
      <c r="TBD228" s="4"/>
      <c r="TBE228" s="4"/>
      <c r="TBF228" s="4"/>
      <c r="TBG228" s="4"/>
      <c r="TBH228" s="4"/>
      <c r="TBI228" s="4"/>
      <c r="TBJ228" s="4"/>
      <c r="TBK228" s="4"/>
      <c r="TBL228" s="4"/>
      <c r="TBM228" s="4"/>
      <c r="TBN228" s="4"/>
      <c r="TBO228" s="4"/>
      <c r="TBP228" s="4"/>
      <c r="TBQ228" s="4"/>
      <c r="TBR228" s="4"/>
      <c r="TBS228" s="4"/>
      <c r="TBT228" s="4"/>
      <c r="TBU228" s="4"/>
      <c r="TBV228" s="4"/>
      <c r="TBW228" s="4"/>
      <c r="TBX228" s="4"/>
      <c r="TBY228" s="4"/>
      <c r="TBZ228" s="4"/>
      <c r="TCA228" s="4"/>
      <c r="TCB228" s="4"/>
      <c r="TCC228" s="4"/>
      <c r="TCD228" s="4"/>
      <c r="TCE228" s="4"/>
      <c r="TCF228" s="4"/>
      <c r="TCG228" s="4"/>
      <c r="TCH228" s="4"/>
      <c r="TCI228" s="4"/>
      <c r="TCJ228" s="4"/>
      <c r="TCK228" s="4"/>
      <c r="TCL228" s="4"/>
      <c r="TCM228" s="4"/>
      <c r="TCN228" s="4"/>
      <c r="TCO228" s="4"/>
      <c r="TCP228" s="4"/>
      <c r="TCQ228" s="4"/>
      <c r="TCR228" s="4"/>
      <c r="TCS228" s="4"/>
      <c r="TCT228" s="4"/>
      <c r="TCU228" s="4"/>
      <c r="TCV228" s="4"/>
      <c r="TCW228" s="4"/>
      <c r="TCX228" s="4"/>
      <c r="TCY228" s="4"/>
      <c r="TCZ228" s="4"/>
      <c r="TDA228" s="4"/>
      <c r="TDB228" s="4"/>
      <c r="TDC228" s="4"/>
      <c r="TDD228" s="4"/>
      <c r="TDE228" s="4"/>
      <c r="TDF228" s="4"/>
      <c r="TDG228" s="4"/>
      <c r="TDH228" s="4"/>
      <c r="TDI228" s="4"/>
      <c r="TDJ228" s="4"/>
      <c r="TDK228" s="4"/>
      <c r="TDL228" s="4"/>
      <c r="TDM228" s="4"/>
      <c r="TDN228" s="4"/>
      <c r="TDO228" s="4"/>
      <c r="TDP228" s="4"/>
      <c r="TDQ228" s="4"/>
      <c r="TDR228" s="4"/>
      <c r="TDS228" s="4"/>
      <c r="TDT228" s="4"/>
      <c r="TDU228" s="4"/>
      <c r="TDV228" s="4"/>
      <c r="TDW228" s="4"/>
      <c r="TDX228" s="4"/>
      <c r="TDY228" s="4"/>
      <c r="TDZ228" s="4"/>
      <c r="TEA228" s="4"/>
      <c r="TEB228" s="4"/>
      <c r="TEC228" s="4"/>
      <c r="TED228" s="4"/>
      <c r="TEE228" s="4"/>
      <c r="TEF228" s="4"/>
      <c r="TEG228" s="4"/>
      <c r="TEH228" s="4"/>
      <c r="TEI228" s="4"/>
      <c r="TEJ228" s="4"/>
      <c r="TEK228" s="4"/>
      <c r="TEL228" s="4"/>
      <c r="TEM228" s="4"/>
      <c r="TEN228" s="4"/>
      <c r="TEO228" s="4"/>
      <c r="TEP228" s="4"/>
      <c r="TEQ228" s="4"/>
      <c r="TER228" s="4"/>
      <c r="TES228" s="4"/>
      <c r="TET228" s="4"/>
      <c r="TEU228" s="4"/>
      <c r="TEV228" s="4"/>
      <c r="TEW228" s="4"/>
      <c r="TEX228" s="4"/>
      <c r="TEY228" s="4"/>
      <c r="TEZ228" s="4"/>
      <c r="TFA228" s="4"/>
      <c r="TFB228" s="4"/>
      <c r="TFC228" s="4"/>
      <c r="TFD228" s="4"/>
      <c r="TFE228" s="4"/>
      <c r="TFF228" s="4"/>
      <c r="TFG228" s="4"/>
      <c r="TFH228" s="4"/>
      <c r="TFI228" s="4"/>
      <c r="TFJ228" s="4"/>
      <c r="TFK228" s="4"/>
      <c r="TFL228" s="4"/>
      <c r="TFM228" s="4"/>
      <c r="TFN228" s="4"/>
      <c r="TFO228" s="4"/>
      <c r="TFP228" s="4"/>
      <c r="TFQ228" s="4"/>
      <c r="TFR228" s="4"/>
      <c r="TFS228" s="4"/>
      <c r="TFT228" s="4"/>
      <c r="TFU228" s="4"/>
      <c r="TFV228" s="4"/>
      <c r="TFW228" s="4"/>
      <c r="TFX228" s="4"/>
      <c r="TFY228" s="4"/>
      <c r="TFZ228" s="4"/>
      <c r="TGA228" s="4"/>
      <c r="TGB228" s="4"/>
      <c r="TGC228" s="4"/>
      <c r="TGD228" s="4"/>
      <c r="TGE228" s="4"/>
      <c r="TGF228" s="4"/>
      <c r="TGG228" s="4"/>
      <c r="TGH228" s="4"/>
      <c r="TGI228" s="4"/>
      <c r="TGJ228" s="4"/>
      <c r="TGK228" s="4"/>
      <c r="TGL228" s="4"/>
      <c r="TGM228" s="4"/>
      <c r="TGN228" s="4"/>
      <c r="TGO228" s="4"/>
      <c r="TGP228" s="4"/>
      <c r="TGQ228" s="4"/>
      <c r="TGR228" s="4"/>
      <c r="TGS228" s="4"/>
      <c r="TGT228" s="4"/>
      <c r="TGU228" s="4"/>
      <c r="TGV228" s="4"/>
      <c r="TGW228" s="4"/>
      <c r="TGX228" s="4"/>
      <c r="TGY228" s="4"/>
      <c r="TGZ228" s="4"/>
      <c r="THA228" s="4"/>
      <c r="THB228" s="4"/>
      <c r="THC228" s="4"/>
      <c r="THD228" s="4"/>
      <c r="THE228" s="4"/>
      <c r="THF228" s="4"/>
      <c r="THG228" s="4"/>
      <c r="THH228" s="4"/>
      <c r="THI228" s="4"/>
      <c r="THJ228" s="4"/>
      <c r="THK228" s="4"/>
      <c r="THL228" s="4"/>
      <c r="THM228" s="4"/>
      <c r="THN228" s="4"/>
      <c r="THO228" s="4"/>
      <c r="THP228" s="4"/>
      <c r="THQ228" s="4"/>
      <c r="THR228" s="4"/>
      <c r="THS228" s="4"/>
      <c r="THT228" s="4"/>
      <c r="THU228" s="4"/>
      <c r="THV228" s="4"/>
      <c r="THW228" s="4"/>
      <c r="THX228" s="4"/>
      <c r="THY228" s="4"/>
      <c r="THZ228" s="4"/>
      <c r="TIA228" s="4"/>
      <c r="TIB228" s="4"/>
      <c r="TIC228" s="4"/>
      <c r="TID228" s="4"/>
      <c r="TIE228" s="4"/>
      <c r="TIF228" s="4"/>
      <c r="TIG228" s="4"/>
      <c r="TIH228" s="4"/>
      <c r="TII228" s="4"/>
      <c r="TIJ228" s="4"/>
      <c r="TIK228" s="4"/>
      <c r="TIL228" s="4"/>
      <c r="TIM228" s="4"/>
      <c r="TIN228" s="4"/>
      <c r="TIO228" s="4"/>
      <c r="TIP228" s="4"/>
      <c r="TIQ228" s="4"/>
      <c r="TIR228" s="4"/>
      <c r="TIS228" s="4"/>
      <c r="TIT228" s="4"/>
      <c r="TIU228" s="4"/>
      <c r="TIV228" s="4"/>
      <c r="TIW228" s="4"/>
      <c r="TIX228" s="4"/>
      <c r="TIY228" s="4"/>
      <c r="TIZ228" s="4"/>
      <c r="TJA228" s="4"/>
      <c r="TJB228" s="4"/>
      <c r="TJC228" s="4"/>
      <c r="TJD228" s="4"/>
      <c r="TJE228" s="4"/>
      <c r="TJF228" s="4"/>
      <c r="TJG228" s="4"/>
      <c r="TJH228" s="4"/>
      <c r="TJI228" s="4"/>
      <c r="TJJ228" s="4"/>
      <c r="TJK228" s="4"/>
      <c r="TJL228" s="4"/>
      <c r="TJM228" s="4"/>
      <c r="TJN228" s="4"/>
      <c r="TJO228" s="4"/>
      <c r="TJP228" s="4"/>
      <c r="TJQ228" s="4"/>
      <c r="TJR228" s="4"/>
      <c r="TJS228" s="4"/>
      <c r="TJT228" s="4"/>
      <c r="TJU228" s="4"/>
      <c r="TJV228" s="4"/>
      <c r="TJW228" s="4"/>
      <c r="TJX228" s="4"/>
      <c r="TJY228" s="4"/>
      <c r="TJZ228" s="4"/>
      <c r="TKA228" s="4"/>
      <c r="TKB228" s="4"/>
      <c r="TKC228" s="4"/>
      <c r="TKD228" s="4"/>
      <c r="TKE228" s="4"/>
      <c r="TKF228" s="4"/>
      <c r="TKG228" s="4"/>
      <c r="TKH228" s="4"/>
      <c r="TKI228" s="4"/>
      <c r="TKJ228" s="4"/>
      <c r="TKK228" s="4"/>
      <c r="TKL228" s="4"/>
      <c r="TKM228" s="4"/>
      <c r="TKN228" s="4"/>
      <c r="TKO228" s="4"/>
      <c r="TKP228" s="4"/>
      <c r="TKQ228" s="4"/>
      <c r="TKR228" s="4"/>
      <c r="TKS228" s="4"/>
      <c r="TKT228" s="4"/>
      <c r="TKU228" s="4"/>
      <c r="TKV228" s="4"/>
      <c r="TKW228" s="4"/>
      <c r="TKX228" s="4"/>
      <c r="TKY228" s="4"/>
      <c r="TKZ228" s="4"/>
      <c r="TLA228" s="4"/>
      <c r="TLB228" s="4"/>
      <c r="TLC228" s="4"/>
      <c r="TLD228" s="4"/>
      <c r="TLE228" s="4"/>
      <c r="TLF228" s="4"/>
      <c r="TLG228" s="4"/>
      <c r="TLH228" s="4"/>
      <c r="TLI228" s="4"/>
      <c r="TLJ228" s="4"/>
      <c r="TLK228" s="4"/>
      <c r="TLL228" s="4"/>
      <c r="TLM228" s="4"/>
      <c r="TLN228" s="4"/>
      <c r="TLO228" s="4"/>
      <c r="TLP228" s="4"/>
      <c r="TLQ228" s="4"/>
      <c r="TLR228" s="4"/>
      <c r="TLS228" s="4"/>
      <c r="TLT228" s="4"/>
      <c r="TLU228" s="4"/>
      <c r="TLV228" s="4"/>
      <c r="TLW228" s="4"/>
      <c r="TLX228" s="4"/>
      <c r="TLY228" s="4"/>
      <c r="TLZ228" s="4"/>
      <c r="TMA228" s="4"/>
      <c r="TMB228" s="4"/>
      <c r="TMC228" s="4"/>
      <c r="TMD228" s="4"/>
      <c r="TME228" s="4"/>
      <c r="TMF228" s="4"/>
      <c r="TMG228" s="4"/>
      <c r="TMH228" s="4"/>
      <c r="TMI228" s="4"/>
      <c r="TMJ228" s="4"/>
      <c r="TMK228" s="4"/>
      <c r="TML228" s="4"/>
      <c r="TMM228" s="4"/>
      <c r="TMN228" s="4"/>
      <c r="TMO228" s="4"/>
      <c r="TMP228" s="4"/>
      <c r="TMQ228" s="4"/>
      <c r="TMR228" s="4"/>
      <c r="TMS228" s="4"/>
      <c r="TMT228" s="4"/>
      <c r="TMU228" s="4"/>
      <c r="TMV228" s="4"/>
      <c r="TMW228" s="4"/>
      <c r="TMX228" s="4"/>
      <c r="TMY228" s="4"/>
      <c r="TMZ228" s="4"/>
      <c r="TNA228" s="4"/>
      <c r="TNB228" s="4"/>
      <c r="TNC228" s="4"/>
      <c r="TND228" s="4"/>
      <c r="TNE228" s="4"/>
      <c r="TNF228" s="4"/>
      <c r="TNG228" s="4"/>
      <c r="TNH228" s="4"/>
      <c r="TNI228" s="4"/>
      <c r="TNJ228" s="4"/>
      <c r="TNK228" s="4"/>
      <c r="TNL228" s="4"/>
      <c r="TNM228" s="4"/>
      <c r="TNN228" s="4"/>
      <c r="TNO228" s="4"/>
      <c r="TNP228" s="4"/>
      <c r="TNQ228" s="4"/>
      <c r="TNR228" s="4"/>
      <c r="TNS228" s="4"/>
      <c r="TNT228" s="4"/>
      <c r="TNU228" s="4"/>
      <c r="TNV228" s="4"/>
      <c r="TNW228" s="4"/>
      <c r="TNX228" s="4"/>
      <c r="TNY228" s="4"/>
      <c r="TNZ228" s="4"/>
      <c r="TOA228" s="4"/>
      <c r="TOB228" s="4"/>
      <c r="TOC228" s="4"/>
      <c r="TOD228" s="4"/>
      <c r="TOE228" s="4"/>
      <c r="TOF228" s="4"/>
      <c r="TOG228" s="4"/>
      <c r="TOH228" s="4"/>
      <c r="TOI228" s="4"/>
      <c r="TOJ228" s="4"/>
      <c r="TOK228" s="4"/>
      <c r="TOL228" s="4"/>
      <c r="TOM228" s="4"/>
      <c r="TON228" s="4"/>
      <c r="TOO228" s="4"/>
      <c r="TOP228" s="4"/>
      <c r="TOQ228" s="4"/>
      <c r="TOR228" s="4"/>
      <c r="TOS228" s="4"/>
      <c r="TOT228" s="4"/>
      <c r="TOU228" s="4"/>
      <c r="TOV228" s="4"/>
      <c r="TOW228" s="4"/>
      <c r="TOX228" s="4"/>
      <c r="TOY228" s="4"/>
      <c r="TOZ228" s="4"/>
      <c r="TPA228" s="4"/>
      <c r="TPB228" s="4"/>
      <c r="TPC228" s="4"/>
      <c r="TPD228" s="4"/>
      <c r="TPE228" s="4"/>
      <c r="TPF228" s="4"/>
      <c r="TPG228" s="4"/>
      <c r="TPH228" s="4"/>
      <c r="TPI228" s="4"/>
      <c r="TPJ228" s="4"/>
      <c r="TPK228" s="4"/>
      <c r="TPL228" s="4"/>
      <c r="TPM228" s="4"/>
      <c r="TPN228" s="4"/>
      <c r="TPO228" s="4"/>
      <c r="TPP228" s="4"/>
      <c r="TPQ228" s="4"/>
      <c r="TPR228" s="4"/>
      <c r="TPS228" s="4"/>
      <c r="TPT228" s="4"/>
      <c r="TPU228" s="4"/>
      <c r="TPV228" s="4"/>
      <c r="TPW228" s="4"/>
      <c r="TPX228" s="4"/>
      <c r="TPY228" s="4"/>
      <c r="TPZ228" s="4"/>
      <c r="TQA228" s="4"/>
      <c r="TQB228" s="4"/>
      <c r="TQC228" s="4"/>
      <c r="TQD228" s="4"/>
      <c r="TQE228" s="4"/>
      <c r="TQF228" s="4"/>
      <c r="TQG228" s="4"/>
      <c r="TQH228" s="4"/>
      <c r="TQI228" s="4"/>
      <c r="TQJ228" s="4"/>
      <c r="TQK228" s="4"/>
      <c r="TQL228" s="4"/>
      <c r="TQM228" s="4"/>
      <c r="TQN228" s="4"/>
      <c r="TQO228" s="4"/>
      <c r="TQP228" s="4"/>
      <c r="TQQ228" s="4"/>
      <c r="TQR228" s="4"/>
      <c r="TQS228" s="4"/>
      <c r="TQT228" s="4"/>
      <c r="TQU228" s="4"/>
      <c r="TQV228" s="4"/>
      <c r="TQW228" s="4"/>
      <c r="TQX228" s="4"/>
      <c r="TQY228" s="4"/>
      <c r="TQZ228" s="4"/>
      <c r="TRA228" s="4"/>
      <c r="TRB228" s="4"/>
      <c r="TRC228" s="4"/>
      <c r="TRD228" s="4"/>
      <c r="TRE228" s="4"/>
      <c r="TRF228" s="4"/>
      <c r="TRG228" s="4"/>
      <c r="TRH228" s="4"/>
      <c r="TRI228" s="4"/>
      <c r="TRJ228" s="4"/>
      <c r="TRK228" s="4"/>
      <c r="TRL228" s="4"/>
      <c r="TRM228" s="4"/>
      <c r="TRN228" s="4"/>
      <c r="TRO228" s="4"/>
      <c r="TRP228" s="4"/>
      <c r="TRQ228" s="4"/>
      <c r="TRR228" s="4"/>
      <c r="TRS228" s="4"/>
      <c r="TRT228" s="4"/>
      <c r="TRU228" s="4"/>
      <c r="TRV228" s="4"/>
      <c r="TRW228" s="4"/>
      <c r="TRX228" s="4"/>
      <c r="TRY228" s="4"/>
      <c r="TRZ228" s="4"/>
      <c r="TSA228" s="4"/>
      <c r="TSB228" s="4"/>
      <c r="TSC228" s="4"/>
      <c r="TSD228" s="4"/>
      <c r="TSE228" s="4"/>
      <c r="TSF228" s="4"/>
      <c r="TSG228" s="4"/>
      <c r="TSH228" s="4"/>
      <c r="TSI228" s="4"/>
      <c r="TSJ228" s="4"/>
      <c r="TSK228" s="4"/>
      <c r="TSL228" s="4"/>
      <c r="TSM228" s="4"/>
      <c r="TSN228" s="4"/>
      <c r="TSO228" s="4"/>
      <c r="TSP228" s="4"/>
      <c r="TSQ228" s="4"/>
      <c r="TSR228" s="4"/>
      <c r="TSS228" s="4"/>
      <c r="TST228" s="4"/>
      <c r="TSU228" s="4"/>
      <c r="TSV228" s="4"/>
      <c r="TSW228" s="4"/>
      <c r="TSX228" s="4"/>
      <c r="TSY228" s="4"/>
      <c r="TSZ228" s="4"/>
      <c r="TTA228" s="4"/>
      <c r="TTB228" s="4"/>
      <c r="TTC228" s="4"/>
      <c r="TTD228" s="4"/>
      <c r="TTE228" s="4"/>
      <c r="TTF228" s="4"/>
      <c r="TTG228" s="4"/>
      <c r="TTH228" s="4"/>
      <c r="TTI228" s="4"/>
      <c r="TTJ228" s="4"/>
      <c r="TTK228" s="4"/>
      <c r="TTL228" s="4"/>
      <c r="TTM228" s="4"/>
      <c r="TTN228" s="4"/>
      <c r="TTO228" s="4"/>
      <c r="TTP228" s="4"/>
      <c r="TTQ228" s="4"/>
      <c r="TTR228" s="4"/>
      <c r="TTS228" s="4"/>
      <c r="TTT228" s="4"/>
      <c r="TTU228" s="4"/>
      <c r="TTV228" s="4"/>
      <c r="TTW228" s="4"/>
      <c r="TTX228" s="4"/>
      <c r="TTY228" s="4"/>
      <c r="TTZ228" s="4"/>
      <c r="TUA228" s="4"/>
      <c r="TUB228" s="4"/>
      <c r="TUC228" s="4"/>
      <c r="TUD228" s="4"/>
      <c r="TUE228" s="4"/>
      <c r="TUF228" s="4"/>
      <c r="TUG228" s="4"/>
      <c r="TUH228" s="4"/>
      <c r="TUI228" s="4"/>
      <c r="TUJ228" s="4"/>
      <c r="TUK228" s="4"/>
      <c r="TUL228" s="4"/>
      <c r="TUM228" s="4"/>
      <c r="TUN228" s="4"/>
      <c r="TUO228" s="4"/>
      <c r="TUP228" s="4"/>
      <c r="TUQ228" s="4"/>
      <c r="TUR228" s="4"/>
      <c r="TUS228" s="4"/>
      <c r="TUT228" s="4"/>
      <c r="TUU228" s="4"/>
      <c r="TUV228" s="4"/>
      <c r="TUW228" s="4"/>
      <c r="TUX228" s="4"/>
      <c r="TUY228" s="4"/>
      <c r="TUZ228" s="4"/>
      <c r="TVA228" s="4"/>
      <c r="TVB228" s="4"/>
      <c r="TVC228" s="4"/>
      <c r="TVD228" s="4"/>
      <c r="TVE228" s="4"/>
      <c r="TVF228" s="4"/>
      <c r="TVG228" s="4"/>
      <c r="TVH228" s="4"/>
      <c r="TVI228" s="4"/>
      <c r="TVJ228" s="4"/>
      <c r="TVK228" s="4"/>
      <c r="TVL228" s="4"/>
      <c r="TVM228" s="4"/>
      <c r="TVN228" s="4"/>
      <c r="TVO228" s="4"/>
      <c r="TVP228" s="4"/>
      <c r="TVQ228" s="4"/>
      <c r="TVR228" s="4"/>
      <c r="TVS228" s="4"/>
      <c r="TVT228" s="4"/>
      <c r="TVU228" s="4"/>
      <c r="TVV228" s="4"/>
      <c r="TVW228" s="4"/>
      <c r="TVX228" s="4"/>
      <c r="TVY228" s="4"/>
      <c r="TVZ228" s="4"/>
      <c r="TWA228" s="4"/>
      <c r="TWB228" s="4"/>
      <c r="TWC228" s="4"/>
      <c r="TWD228" s="4"/>
      <c r="TWE228" s="4"/>
      <c r="TWF228" s="4"/>
      <c r="TWG228" s="4"/>
      <c r="TWH228" s="4"/>
      <c r="TWI228" s="4"/>
      <c r="TWJ228" s="4"/>
      <c r="TWK228" s="4"/>
      <c r="TWL228" s="4"/>
      <c r="TWM228" s="4"/>
      <c r="TWN228" s="4"/>
      <c r="TWO228" s="4"/>
      <c r="TWP228" s="4"/>
      <c r="TWQ228" s="4"/>
      <c r="TWR228" s="4"/>
      <c r="TWS228" s="4"/>
      <c r="TWT228" s="4"/>
      <c r="TWU228" s="4"/>
      <c r="TWV228" s="4"/>
      <c r="TWW228" s="4"/>
      <c r="TWX228" s="4"/>
      <c r="TWY228" s="4"/>
      <c r="TWZ228" s="4"/>
      <c r="TXA228" s="4"/>
      <c r="TXB228" s="4"/>
      <c r="TXC228" s="4"/>
      <c r="TXD228" s="4"/>
      <c r="TXE228" s="4"/>
      <c r="TXF228" s="4"/>
      <c r="TXG228" s="4"/>
      <c r="TXH228" s="4"/>
      <c r="TXI228" s="4"/>
      <c r="TXJ228" s="4"/>
      <c r="TXK228" s="4"/>
      <c r="TXL228" s="4"/>
      <c r="TXM228" s="4"/>
      <c r="TXN228" s="4"/>
      <c r="TXO228" s="4"/>
      <c r="TXP228" s="4"/>
      <c r="TXQ228" s="4"/>
      <c r="TXR228" s="4"/>
      <c r="TXS228" s="4"/>
      <c r="TXT228" s="4"/>
      <c r="TXU228" s="4"/>
      <c r="TXV228" s="4"/>
      <c r="TXW228" s="4"/>
      <c r="TXX228" s="4"/>
      <c r="TXY228" s="4"/>
      <c r="TXZ228" s="4"/>
      <c r="TYA228" s="4"/>
      <c r="TYB228" s="4"/>
      <c r="TYC228" s="4"/>
      <c r="TYD228" s="4"/>
      <c r="TYE228" s="4"/>
      <c r="TYF228" s="4"/>
      <c r="TYG228" s="4"/>
      <c r="TYH228" s="4"/>
      <c r="TYI228" s="4"/>
      <c r="TYJ228" s="4"/>
      <c r="TYK228" s="4"/>
      <c r="TYL228" s="4"/>
      <c r="TYM228" s="4"/>
      <c r="TYN228" s="4"/>
      <c r="TYO228" s="4"/>
      <c r="TYP228" s="4"/>
      <c r="TYQ228" s="4"/>
      <c r="TYR228" s="4"/>
      <c r="TYS228" s="4"/>
      <c r="TYT228" s="4"/>
      <c r="TYU228" s="4"/>
      <c r="TYV228" s="4"/>
      <c r="TYW228" s="4"/>
      <c r="TYX228" s="4"/>
      <c r="TYY228" s="4"/>
      <c r="TYZ228" s="4"/>
      <c r="TZA228" s="4"/>
      <c r="TZB228" s="4"/>
      <c r="TZC228" s="4"/>
      <c r="TZD228" s="4"/>
      <c r="TZE228" s="4"/>
      <c r="TZF228" s="4"/>
      <c r="TZG228" s="4"/>
      <c r="TZH228" s="4"/>
      <c r="TZI228" s="4"/>
      <c r="TZJ228" s="4"/>
      <c r="TZK228" s="4"/>
      <c r="TZL228" s="4"/>
      <c r="TZM228" s="4"/>
      <c r="TZN228" s="4"/>
      <c r="TZO228" s="4"/>
      <c r="TZP228" s="4"/>
      <c r="TZQ228" s="4"/>
      <c r="TZR228" s="4"/>
      <c r="TZS228" s="4"/>
      <c r="TZT228" s="4"/>
      <c r="TZU228" s="4"/>
      <c r="TZV228" s="4"/>
      <c r="TZW228" s="4"/>
      <c r="TZX228" s="4"/>
      <c r="TZY228" s="4"/>
      <c r="TZZ228" s="4"/>
      <c r="UAA228" s="4"/>
      <c r="UAB228" s="4"/>
      <c r="UAC228" s="4"/>
      <c r="UAD228" s="4"/>
      <c r="UAE228" s="4"/>
      <c r="UAF228" s="4"/>
      <c r="UAG228" s="4"/>
      <c r="UAH228" s="4"/>
      <c r="UAI228" s="4"/>
      <c r="UAJ228" s="4"/>
      <c r="UAK228" s="4"/>
      <c r="UAL228" s="4"/>
      <c r="UAM228" s="4"/>
      <c r="UAN228" s="4"/>
      <c r="UAO228" s="4"/>
      <c r="UAP228" s="4"/>
      <c r="UAQ228" s="4"/>
      <c r="UAR228" s="4"/>
      <c r="UAS228" s="4"/>
      <c r="UAT228" s="4"/>
      <c r="UAU228" s="4"/>
      <c r="UAV228" s="4"/>
      <c r="UAW228" s="4"/>
      <c r="UAX228" s="4"/>
      <c r="UAY228" s="4"/>
      <c r="UAZ228" s="4"/>
      <c r="UBA228" s="4"/>
      <c r="UBB228" s="4"/>
      <c r="UBC228" s="4"/>
      <c r="UBD228" s="4"/>
      <c r="UBE228" s="4"/>
      <c r="UBF228" s="4"/>
      <c r="UBG228" s="4"/>
      <c r="UBH228" s="4"/>
      <c r="UBI228" s="4"/>
      <c r="UBJ228" s="4"/>
      <c r="UBK228" s="4"/>
      <c r="UBL228" s="4"/>
      <c r="UBM228" s="4"/>
      <c r="UBN228" s="4"/>
      <c r="UBO228" s="4"/>
      <c r="UBP228" s="4"/>
      <c r="UBQ228" s="4"/>
      <c r="UBR228" s="4"/>
      <c r="UBS228" s="4"/>
      <c r="UBT228" s="4"/>
      <c r="UBU228" s="4"/>
      <c r="UBV228" s="4"/>
      <c r="UBW228" s="4"/>
      <c r="UBX228" s="4"/>
      <c r="UBY228" s="4"/>
      <c r="UBZ228" s="4"/>
      <c r="UCA228" s="4"/>
      <c r="UCB228" s="4"/>
      <c r="UCC228" s="4"/>
      <c r="UCD228" s="4"/>
      <c r="UCE228" s="4"/>
      <c r="UCF228" s="4"/>
      <c r="UCG228" s="4"/>
      <c r="UCH228" s="4"/>
      <c r="UCI228" s="4"/>
      <c r="UCJ228" s="4"/>
      <c r="UCK228" s="4"/>
      <c r="UCL228" s="4"/>
      <c r="UCM228" s="4"/>
      <c r="UCN228" s="4"/>
      <c r="UCO228" s="4"/>
      <c r="UCP228" s="4"/>
      <c r="UCQ228" s="4"/>
      <c r="UCR228" s="4"/>
      <c r="UCS228" s="4"/>
      <c r="UCT228" s="4"/>
      <c r="UCU228" s="4"/>
      <c r="UCV228" s="4"/>
      <c r="UCW228" s="4"/>
      <c r="UCX228" s="4"/>
      <c r="UCY228" s="4"/>
      <c r="UCZ228" s="4"/>
      <c r="UDA228" s="4"/>
      <c r="UDB228" s="4"/>
      <c r="UDC228" s="4"/>
      <c r="UDD228" s="4"/>
      <c r="UDE228" s="4"/>
      <c r="UDF228" s="4"/>
      <c r="UDG228" s="4"/>
      <c r="UDH228" s="4"/>
      <c r="UDI228" s="4"/>
      <c r="UDJ228" s="4"/>
      <c r="UDK228" s="4"/>
      <c r="UDL228" s="4"/>
      <c r="UDM228" s="4"/>
      <c r="UDN228" s="4"/>
      <c r="UDO228" s="4"/>
      <c r="UDP228" s="4"/>
      <c r="UDQ228" s="4"/>
      <c r="UDR228" s="4"/>
      <c r="UDS228" s="4"/>
      <c r="UDT228" s="4"/>
      <c r="UDU228" s="4"/>
      <c r="UDV228" s="4"/>
      <c r="UDW228" s="4"/>
      <c r="UDX228" s="4"/>
      <c r="UDY228" s="4"/>
      <c r="UDZ228" s="4"/>
      <c r="UEA228" s="4"/>
      <c r="UEB228" s="4"/>
      <c r="UEC228" s="4"/>
      <c r="UED228" s="4"/>
      <c r="UEE228" s="4"/>
      <c r="UEF228" s="4"/>
      <c r="UEG228" s="4"/>
      <c r="UEH228" s="4"/>
      <c r="UEI228" s="4"/>
      <c r="UEJ228" s="4"/>
      <c r="UEK228" s="4"/>
      <c r="UEL228" s="4"/>
      <c r="UEM228" s="4"/>
      <c r="UEN228" s="4"/>
      <c r="UEO228" s="4"/>
      <c r="UEP228" s="4"/>
      <c r="UEQ228" s="4"/>
      <c r="UER228" s="4"/>
      <c r="UES228" s="4"/>
      <c r="UET228" s="4"/>
      <c r="UEU228" s="4"/>
      <c r="UEV228" s="4"/>
      <c r="UEW228" s="4"/>
      <c r="UEX228" s="4"/>
      <c r="UEY228" s="4"/>
      <c r="UEZ228" s="4"/>
      <c r="UFA228" s="4"/>
      <c r="UFB228" s="4"/>
      <c r="UFC228" s="4"/>
      <c r="UFD228" s="4"/>
      <c r="UFE228" s="4"/>
      <c r="UFF228" s="4"/>
      <c r="UFG228" s="4"/>
      <c r="UFH228" s="4"/>
      <c r="UFI228" s="4"/>
      <c r="UFJ228" s="4"/>
      <c r="UFK228" s="4"/>
      <c r="UFL228" s="4"/>
      <c r="UFM228" s="4"/>
      <c r="UFN228" s="4"/>
      <c r="UFO228" s="4"/>
      <c r="UFP228" s="4"/>
      <c r="UFQ228" s="4"/>
      <c r="UFR228" s="4"/>
      <c r="UFS228" s="4"/>
      <c r="UFT228" s="4"/>
      <c r="UFU228" s="4"/>
      <c r="UFV228" s="4"/>
      <c r="UFW228" s="4"/>
      <c r="UFX228" s="4"/>
      <c r="UFY228" s="4"/>
      <c r="UFZ228" s="4"/>
      <c r="UGA228" s="4"/>
      <c r="UGB228" s="4"/>
      <c r="UGC228" s="4"/>
      <c r="UGD228" s="4"/>
      <c r="UGE228" s="4"/>
      <c r="UGF228" s="4"/>
      <c r="UGG228" s="4"/>
      <c r="UGH228" s="4"/>
      <c r="UGI228" s="4"/>
      <c r="UGJ228" s="4"/>
      <c r="UGK228" s="4"/>
      <c r="UGL228" s="4"/>
      <c r="UGM228" s="4"/>
      <c r="UGN228" s="4"/>
      <c r="UGO228" s="4"/>
      <c r="UGP228" s="4"/>
      <c r="UGQ228" s="4"/>
      <c r="UGR228" s="4"/>
      <c r="UGS228" s="4"/>
      <c r="UGT228" s="4"/>
      <c r="UGU228" s="4"/>
      <c r="UGV228" s="4"/>
      <c r="UGW228" s="4"/>
      <c r="UGX228" s="4"/>
      <c r="UGY228" s="4"/>
      <c r="UGZ228" s="4"/>
      <c r="UHA228" s="4"/>
      <c r="UHB228" s="4"/>
      <c r="UHC228" s="4"/>
      <c r="UHD228" s="4"/>
      <c r="UHE228" s="4"/>
      <c r="UHF228" s="4"/>
      <c r="UHG228" s="4"/>
      <c r="UHH228" s="4"/>
      <c r="UHI228" s="4"/>
      <c r="UHJ228" s="4"/>
      <c r="UHK228" s="4"/>
      <c r="UHL228" s="4"/>
      <c r="UHM228" s="4"/>
      <c r="UHN228" s="4"/>
      <c r="UHO228" s="4"/>
      <c r="UHP228" s="4"/>
      <c r="UHQ228" s="4"/>
      <c r="UHR228" s="4"/>
      <c r="UHS228" s="4"/>
      <c r="UHT228" s="4"/>
      <c r="UHU228" s="4"/>
      <c r="UHV228" s="4"/>
      <c r="UHW228" s="4"/>
      <c r="UHX228" s="4"/>
      <c r="UHY228" s="4"/>
      <c r="UHZ228" s="4"/>
      <c r="UIA228" s="4"/>
      <c r="UIB228" s="4"/>
      <c r="UIC228" s="4"/>
      <c r="UID228" s="4"/>
      <c r="UIE228" s="4"/>
      <c r="UIF228" s="4"/>
      <c r="UIG228" s="4"/>
      <c r="UIH228" s="4"/>
      <c r="UII228" s="4"/>
      <c r="UIJ228" s="4"/>
      <c r="UIK228" s="4"/>
      <c r="UIL228" s="4"/>
      <c r="UIM228" s="4"/>
      <c r="UIN228" s="4"/>
      <c r="UIO228" s="4"/>
      <c r="UIP228" s="4"/>
      <c r="UIQ228" s="4"/>
      <c r="UIR228" s="4"/>
      <c r="UIS228" s="4"/>
      <c r="UIT228" s="4"/>
      <c r="UIU228" s="4"/>
      <c r="UIV228" s="4"/>
      <c r="UIW228" s="4"/>
      <c r="UIX228" s="4"/>
      <c r="UIY228" s="4"/>
      <c r="UIZ228" s="4"/>
      <c r="UJA228" s="4"/>
      <c r="UJB228" s="4"/>
      <c r="UJC228" s="4"/>
      <c r="UJD228" s="4"/>
      <c r="UJE228" s="4"/>
      <c r="UJF228" s="4"/>
      <c r="UJG228" s="4"/>
      <c r="UJH228" s="4"/>
      <c r="UJI228" s="4"/>
      <c r="UJJ228" s="4"/>
      <c r="UJK228" s="4"/>
      <c r="UJL228" s="4"/>
      <c r="UJM228" s="4"/>
      <c r="UJN228" s="4"/>
      <c r="UJO228" s="4"/>
      <c r="UJP228" s="4"/>
      <c r="UJQ228" s="4"/>
      <c r="UJR228" s="4"/>
      <c r="UJS228" s="4"/>
      <c r="UJT228" s="4"/>
      <c r="UJU228" s="4"/>
      <c r="UJV228" s="4"/>
      <c r="UJW228" s="4"/>
      <c r="UJX228" s="4"/>
      <c r="UJY228" s="4"/>
      <c r="UJZ228" s="4"/>
      <c r="UKA228" s="4"/>
      <c r="UKB228" s="4"/>
      <c r="UKC228" s="4"/>
      <c r="UKD228" s="4"/>
      <c r="UKE228" s="4"/>
      <c r="UKF228" s="4"/>
      <c r="UKG228" s="4"/>
      <c r="UKH228" s="4"/>
      <c r="UKI228" s="4"/>
      <c r="UKJ228" s="4"/>
      <c r="UKK228" s="4"/>
      <c r="UKL228" s="4"/>
      <c r="UKM228" s="4"/>
      <c r="UKN228" s="4"/>
      <c r="UKO228" s="4"/>
      <c r="UKP228" s="4"/>
      <c r="UKQ228" s="4"/>
      <c r="UKR228" s="4"/>
      <c r="UKS228" s="4"/>
      <c r="UKT228" s="4"/>
      <c r="UKU228" s="4"/>
      <c r="UKV228" s="4"/>
      <c r="UKW228" s="4"/>
      <c r="UKX228" s="4"/>
      <c r="UKY228" s="4"/>
      <c r="UKZ228" s="4"/>
      <c r="ULA228" s="4"/>
      <c r="ULB228" s="4"/>
      <c r="ULC228" s="4"/>
      <c r="ULD228" s="4"/>
      <c r="ULE228" s="4"/>
      <c r="ULF228" s="4"/>
      <c r="ULG228" s="4"/>
      <c r="ULH228" s="4"/>
      <c r="ULI228" s="4"/>
      <c r="ULJ228" s="4"/>
      <c r="ULK228" s="4"/>
      <c r="ULL228" s="4"/>
      <c r="ULM228" s="4"/>
      <c r="ULN228" s="4"/>
      <c r="ULO228" s="4"/>
      <c r="ULP228" s="4"/>
      <c r="ULQ228" s="4"/>
      <c r="ULR228" s="4"/>
      <c r="ULS228" s="4"/>
      <c r="ULT228" s="4"/>
      <c r="ULU228" s="4"/>
      <c r="ULV228" s="4"/>
      <c r="ULW228" s="4"/>
      <c r="ULX228" s="4"/>
      <c r="ULY228" s="4"/>
      <c r="ULZ228" s="4"/>
      <c r="UMA228" s="4"/>
      <c r="UMB228" s="4"/>
      <c r="UMC228" s="4"/>
      <c r="UMD228" s="4"/>
      <c r="UME228" s="4"/>
      <c r="UMF228" s="4"/>
      <c r="UMG228" s="4"/>
      <c r="UMH228" s="4"/>
      <c r="UMI228" s="4"/>
      <c r="UMJ228" s="4"/>
      <c r="UMK228" s="4"/>
      <c r="UML228" s="4"/>
      <c r="UMM228" s="4"/>
      <c r="UMN228" s="4"/>
      <c r="UMO228" s="4"/>
      <c r="UMP228" s="4"/>
      <c r="UMQ228" s="4"/>
      <c r="UMR228" s="4"/>
      <c r="UMS228" s="4"/>
      <c r="UMT228" s="4"/>
      <c r="UMU228" s="4"/>
      <c r="UMV228" s="4"/>
      <c r="UMW228" s="4"/>
      <c r="UMX228" s="4"/>
      <c r="UMY228" s="4"/>
      <c r="UMZ228" s="4"/>
      <c r="UNA228" s="4"/>
      <c r="UNB228" s="4"/>
      <c r="UNC228" s="4"/>
      <c r="UND228" s="4"/>
      <c r="UNE228" s="4"/>
      <c r="UNF228" s="4"/>
      <c r="UNG228" s="4"/>
      <c r="UNH228" s="4"/>
      <c r="UNI228" s="4"/>
      <c r="UNJ228" s="4"/>
      <c r="UNK228" s="4"/>
      <c r="UNL228" s="4"/>
      <c r="UNM228" s="4"/>
      <c r="UNN228" s="4"/>
      <c r="UNO228" s="4"/>
      <c r="UNP228" s="4"/>
      <c r="UNQ228" s="4"/>
      <c r="UNR228" s="4"/>
      <c r="UNS228" s="4"/>
      <c r="UNT228" s="4"/>
      <c r="UNU228" s="4"/>
      <c r="UNV228" s="4"/>
      <c r="UNW228" s="4"/>
      <c r="UNX228" s="4"/>
      <c r="UNY228" s="4"/>
      <c r="UNZ228" s="4"/>
      <c r="UOA228" s="4"/>
      <c r="UOB228" s="4"/>
      <c r="UOC228" s="4"/>
      <c r="UOD228" s="4"/>
      <c r="UOE228" s="4"/>
      <c r="UOF228" s="4"/>
      <c r="UOG228" s="4"/>
      <c r="UOH228" s="4"/>
      <c r="UOI228" s="4"/>
      <c r="UOJ228" s="4"/>
      <c r="UOK228" s="4"/>
      <c r="UOL228" s="4"/>
      <c r="UOM228" s="4"/>
      <c r="UON228" s="4"/>
      <c r="UOO228" s="4"/>
      <c r="UOP228" s="4"/>
      <c r="UOQ228" s="4"/>
      <c r="UOR228" s="4"/>
      <c r="UOS228" s="4"/>
      <c r="UOT228" s="4"/>
      <c r="UOU228" s="4"/>
      <c r="UOV228" s="4"/>
      <c r="UOW228" s="4"/>
      <c r="UOX228" s="4"/>
      <c r="UOY228" s="4"/>
      <c r="UOZ228" s="4"/>
      <c r="UPA228" s="4"/>
      <c r="UPB228" s="4"/>
      <c r="UPC228" s="4"/>
      <c r="UPD228" s="4"/>
      <c r="UPE228" s="4"/>
      <c r="UPF228" s="4"/>
      <c r="UPG228" s="4"/>
      <c r="UPH228" s="4"/>
      <c r="UPI228" s="4"/>
      <c r="UPJ228" s="4"/>
      <c r="UPK228" s="4"/>
      <c r="UPL228" s="4"/>
      <c r="UPM228" s="4"/>
      <c r="UPN228" s="4"/>
      <c r="UPO228" s="4"/>
      <c r="UPP228" s="4"/>
      <c r="UPQ228" s="4"/>
      <c r="UPR228" s="4"/>
      <c r="UPS228" s="4"/>
      <c r="UPT228" s="4"/>
      <c r="UPU228" s="4"/>
      <c r="UPV228" s="4"/>
      <c r="UPW228" s="4"/>
      <c r="UPX228" s="4"/>
      <c r="UPY228" s="4"/>
      <c r="UPZ228" s="4"/>
      <c r="UQA228" s="4"/>
      <c r="UQB228" s="4"/>
      <c r="UQC228" s="4"/>
      <c r="UQD228" s="4"/>
      <c r="UQE228" s="4"/>
      <c r="UQF228" s="4"/>
      <c r="UQG228" s="4"/>
      <c r="UQH228" s="4"/>
      <c r="UQI228" s="4"/>
      <c r="UQJ228" s="4"/>
      <c r="UQK228" s="4"/>
      <c r="UQL228" s="4"/>
      <c r="UQM228" s="4"/>
      <c r="UQN228" s="4"/>
      <c r="UQO228" s="4"/>
      <c r="UQP228" s="4"/>
      <c r="UQQ228" s="4"/>
      <c r="UQR228" s="4"/>
      <c r="UQS228" s="4"/>
      <c r="UQT228" s="4"/>
      <c r="UQU228" s="4"/>
      <c r="UQV228" s="4"/>
      <c r="UQW228" s="4"/>
      <c r="UQX228" s="4"/>
      <c r="UQY228" s="4"/>
      <c r="UQZ228" s="4"/>
      <c r="URA228" s="4"/>
      <c r="URB228" s="4"/>
      <c r="URC228" s="4"/>
      <c r="URD228" s="4"/>
      <c r="URE228" s="4"/>
      <c r="URF228" s="4"/>
      <c r="URG228" s="4"/>
      <c r="URH228" s="4"/>
      <c r="URI228" s="4"/>
      <c r="URJ228" s="4"/>
      <c r="URK228" s="4"/>
      <c r="URL228" s="4"/>
      <c r="URM228" s="4"/>
      <c r="URN228" s="4"/>
      <c r="URO228" s="4"/>
      <c r="URP228" s="4"/>
      <c r="URQ228" s="4"/>
      <c r="URR228" s="4"/>
      <c r="URS228" s="4"/>
      <c r="URT228" s="4"/>
      <c r="URU228" s="4"/>
      <c r="URV228" s="4"/>
      <c r="URW228" s="4"/>
      <c r="URX228" s="4"/>
      <c r="URY228" s="4"/>
      <c r="URZ228" s="4"/>
      <c r="USA228" s="4"/>
      <c r="USB228" s="4"/>
      <c r="USC228" s="4"/>
      <c r="USD228" s="4"/>
      <c r="USE228" s="4"/>
      <c r="USF228" s="4"/>
      <c r="USG228" s="4"/>
      <c r="USH228" s="4"/>
      <c r="USI228" s="4"/>
      <c r="USJ228" s="4"/>
      <c r="USK228" s="4"/>
      <c r="USL228" s="4"/>
      <c r="USM228" s="4"/>
      <c r="USN228" s="4"/>
      <c r="USO228" s="4"/>
      <c r="USP228" s="4"/>
      <c r="USQ228" s="4"/>
      <c r="USR228" s="4"/>
      <c r="USS228" s="4"/>
      <c r="UST228" s="4"/>
      <c r="USU228" s="4"/>
      <c r="USV228" s="4"/>
      <c r="USW228" s="4"/>
      <c r="USX228" s="4"/>
      <c r="USY228" s="4"/>
      <c r="USZ228" s="4"/>
      <c r="UTA228" s="4"/>
      <c r="UTB228" s="4"/>
      <c r="UTC228" s="4"/>
      <c r="UTD228" s="4"/>
      <c r="UTE228" s="4"/>
      <c r="UTF228" s="4"/>
      <c r="UTG228" s="4"/>
      <c r="UTH228" s="4"/>
      <c r="UTI228" s="4"/>
      <c r="UTJ228" s="4"/>
      <c r="UTK228" s="4"/>
      <c r="UTL228" s="4"/>
      <c r="UTM228" s="4"/>
      <c r="UTN228" s="4"/>
      <c r="UTO228" s="4"/>
      <c r="UTP228" s="4"/>
      <c r="UTQ228" s="4"/>
      <c r="UTR228" s="4"/>
      <c r="UTS228" s="4"/>
      <c r="UTT228" s="4"/>
      <c r="UTU228" s="4"/>
      <c r="UTV228" s="4"/>
      <c r="UTW228" s="4"/>
      <c r="UTX228" s="4"/>
      <c r="UTY228" s="4"/>
      <c r="UTZ228" s="4"/>
      <c r="UUA228" s="4"/>
      <c r="UUB228" s="4"/>
      <c r="UUC228" s="4"/>
      <c r="UUD228" s="4"/>
      <c r="UUE228" s="4"/>
      <c r="UUF228" s="4"/>
      <c r="UUG228" s="4"/>
      <c r="UUH228" s="4"/>
      <c r="UUI228" s="4"/>
      <c r="UUJ228" s="4"/>
      <c r="UUK228" s="4"/>
      <c r="UUL228" s="4"/>
      <c r="UUM228" s="4"/>
      <c r="UUN228" s="4"/>
      <c r="UUO228" s="4"/>
      <c r="UUP228" s="4"/>
      <c r="UUQ228" s="4"/>
      <c r="UUR228" s="4"/>
      <c r="UUS228" s="4"/>
      <c r="UUT228" s="4"/>
      <c r="UUU228" s="4"/>
      <c r="UUV228" s="4"/>
      <c r="UUW228" s="4"/>
      <c r="UUX228" s="4"/>
      <c r="UUY228" s="4"/>
      <c r="UUZ228" s="4"/>
      <c r="UVA228" s="4"/>
      <c r="UVB228" s="4"/>
      <c r="UVC228" s="4"/>
      <c r="UVD228" s="4"/>
      <c r="UVE228" s="4"/>
      <c r="UVF228" s="4"/>
      <c r="UVG228" s="4"/>
      <c r="UVH228" s="4"/>
      <c r="UVI228" s="4"/>
      <c r="UVJ228" s="4"/>
      <c r="UVK228" s="4"/>
      <c r="UVL228" s="4"/>
      <c r="UVM228" s="4"/>
      <c r="UVN228" s="4"/>
      <c r="UVO228" s="4"/>
      <c r="UVP228" s="4"/>
      <c r="UVQ228" s="4"/>
      <c r="UVR228" s="4"/>
      <c r="UVS228" s="4"/>
      <c r="UVT228" s="4"/>
      <c r="UVU228" s="4"/>
      <c r="UVV228" s="4"/>
      <c r="UVW228" s="4"/>
      <c r="UVX228" s="4"/>
      <c r="UVY228" s="4"/>
      <c r="UVZ228" s="4"/>
      <c r="UWA228" s="4"/>
      <c r="UWB228" s="4"/>
      <c r="UWC228" s="4"/>
      <c r="UWD228" s="4"/>
      <c r="UWE228" s="4"/>
      <c r="UWF228" s="4"/>
      <c r="UWG228" s="4"/>
      <c r="UWH228" s="4"/>
      <c r="UWI228" s="4"/>
      <c r="UWJ228" s="4"/>
      <c r="UWK228" s="4"/>
      <c r="UWL228" s="4"/>
      <c r="UWM228" s="4"/>
      <c r="UWN228" s="4"/>
      <c r="UWO228" s="4"/>
      <c r="UWP228" s="4"/>
      <c r="UWQ228" s="4"/>
      <c r="UWR228" s="4"/>
      <c r="UWS228" s="4"/>
      <c r="UWT228" s="4"/>
      <c r="UWU228" s="4"/>
      <c r="UWV228" s="4"/>
      <c r="UWW228" s="4"/>
      <c r="UWX228" s="4"/>
      <c r="UWY228" s="4"/>
      <c r="UWZ228" s="4"/>
      <c r="UXA228" s="4"/>
      <c r="UXB228" s="4"/>
      <c r="UXC228" s="4"/>
      <c r="UXD228" s="4"/>
      <c r="UXE228" s="4"/>
      <c r="UXF228" s="4"/>
      <c r="UXG228" s="4"/>
      <c r="UXH228" s="4"/>
      <c r="UXI228" s="4"/>
      <c r="UXJ228" s="4"/>
      <c r="UXK228" s="4"/>
      <c r="UXL228" s="4"/>
      <c r="UXM228" s="4"/>
      <c r="UXN228" s="4"/>
      <c r="UXO228" s="4"/>
      <c r="UXP228" s="4"/>
      <c r="UXQ228" s="4"/>
      <c r="UXR228" s="4"/>
      <c r="UXS228" s="4"/>
      <c r="UXT228" s="4"/>
      <c r="UXU228" s="4"/>
      <c r="UXV228" s="4"/>
      <c r="UXW228" s="4"/>
      <c r="UXX228" s="4"/>
      <c r="UXY228" s="4"/>
      <c r="UXZ228" s="4"/>
      <c r="UYA228" s="4"/>
      <c r="UYB228" s="4"/>
      <c r="UYC228" s="4"/>
      <c r="UYD228" s="4"/>
      <c r="UYE228" s="4"/>
      <c r="UYF228" s="4"/>
      <c r="UYG228" s="4"/>
      <c r="UYH228" s="4"/>
      <c r="UYI228" s="4"/>
      <c r="UYJ228" s="4"/>
      <c r="UYK228" s="4"/>
      <c r="UYL228" s="4"/>
      <c r="UYM228" s="4"/>
      <c r="UYN228" s="4"/>
      <c r="UYO228" s="4"/>
      <c r="UYP228" s="4"/>
      <c r="UYQ228" s="4"/>
      <c r="UYR228" s="4"/>
      <c r="UYS228" s="4"/>
      <c r="UYT228" s="4"/>
      <c r="UYU228" s="4"/>
      <c r="UYV228" s="4"/>
      <c r="UYW228" s="4"/>
      <c r="UYX228" s="4"/>
      <c r="UYY228" s="4"/>
      <c r="UYZ228" s="4"/>
      <c r="UZA228" s="4"/>
      <c r="UZB228" s="4"/>
      <c r="UZC228" s="4"/>
      <c r="UZD228" s="4"/>
      <c r="UZE228" s="4"/>
      <c r="UZF228" s="4"/>
      <c r="UZG228" s="4"/>
      <c r="UZH228" s="4"/>
      <c r="UZI228" s="4"/>
      <c r="UZJ228" s="4"/>
      <c r="UZK228" s="4"/>
      <c r="UZL228" s="4"/>
      <c r="UZM228" s="4"/>
      <c r="UZN228" s="4"/>
      <c r="UZO228" s="4"/>
      <c r="UZP228" s="4"/>
      <c r="UZQ228" s="4"/>
      <c r="UZR228" s="4"/>
      <c r="UZS228" s="4"/>
      <c r="UZT228" s="4"/>
      <c r="UZU228" s="4"/>
      <c r="UZV228" s="4"/>
      <c r="UZW228" s="4"/>
      <c r="UZX228" s="4"/>
      <c r="UZY228" s="4"/>
      <c r="UZZ228" s="4"/>
      <c r="VAA228" s="4"/>
      <c r="VAB228" s="4"/>
      <c r="VAC228" s="4"/>
      <c r="VAD228" s="4"/>
      <c r="VAE228" s="4"/>
      <c r="VAF228" s="4"/>
      <c r="VAG228" s="4"/>
      <c r="VAH228" s="4"/>
      <c r="VAI228" s="4"/>
      <c r="VAJ228" s="4"/>
      <c r="VAK228" s="4"/>
      <c r="VAL228" s="4"/>
      <c r="VAM228" s="4"/>
      <c r="VAN228" s="4"/>
      <c r="VAO228" s="4"/>
      <c r="VAP228" s="4"/>
      <c r="VAQ228" s="4"/>
      <c r="VAR228" s="4"/>
      <c r="VAS228" s="4"/>
      <c r="VAT228" s="4"/>
      <c r="VAU228" s="4"/>
      <c r="VAV228" s="4"/>
      <c r="VAW228" s="4"/>
      <c r="VAX228" s="4"/>
      <c r="VAY228" s="4"/>
      <c r="VAZ228" s="4"/>
      <c r="VBA228" s="4"/>
      <c r="VBB228" s="4"/>
      <c r="VBC228" s="4"/>
      <c r="VBD228" s="4"/>
      <c r="VBE228" s="4"/>
      <c r="VBF228" s="4"/>
      <c r="VBG228" s="4"/>
      <c r="VBH228" s="4"/>
      <c r="VBI228" s="4"/>
      <c r="VBJ228" s="4"/>
      <c r="VBK228" s="4"/>
      <c r="VBL228" s="4"/>
      <c r="VBM228" s="4"/>
      <c r="VBN228" s="4"/>
      <c r="VBO228" s="4"/>
      <c r="VBP228" s="4"/>
      <c r="VBQ228" s="4"/>
      <c r="VBR228" s="4"/>
      <c r="VBS228" s="4"/>
      <c r="VBT228" s="4"/>
      <c r="VBU228" s="4"/>
      <c r="VBV228" s="4"/>
      <c r="VBW228" s="4"/>
      <c r="VBX228" s="4"/>
      <c r="VBY228" s="4"/>
      <c r="VBZ228" s="4"/>
      <c r="VCA228" s="4"/>
      <c r="VCB228" s="4"/>
      <c r="VCC228" s="4"/>
      <c r="VCD228" s="4"/>
      <c r="VCE228" s="4"/>
      <c r="VCF228" s="4"/>
      <c r="VCG228" s="4"/>
      <c r="VCH228" s="4"/>
      <c r="VCI228" s="4"/>
      <c r="VCJ228" s="4"/>
      <c r="VCK228" s="4"/>
      <c r="VCL228" s="4"/>
      <c r="VCM228" s="4"/>
      <c r="VCN228" s="4"/>
      <c r="VCO228" s="4"/>
      <c r="VCP228" s="4"/>
      <c r="VCQ228" s="4"/>
      <c r="VCR228" s="4"/>
      <c r="VCS228" s="4"/>
      <c r="VCT228" s="4"/>
      <c r="VCU228" s="4"/>
      <c r="VCV228" s="4"/>
      <c r="VCW228" s="4"/>
      <c r="VCX228" s="4"/>
      <c r="VCY228" s="4"/>
      <c r="VCZ228" s="4"/>
      <c r="VDA228" s="4"/>
      <c r="VDB228" s="4"/>
      <c r="VDC228" s="4"/>
      <c r="VDD228" s="4"/>
      <c r="VDE228" s="4"/>
      <c r="VDF228" s="4"/>
      <c r="VDG228" s="4"/>
      <c r="VDH228" s="4"/>
      <c r="VDI228" s="4"/>
      <c r="VDJ228" s="4"/>
      <c r="VDK228" s="4"/>
      <c r="VDL228" s="4"/>
      <c r="VDM228" s="4"/>
      <c r="VDN228" s="4"/>
      <c r="VDO228" s="4"/>
      <c r="VDP228" s="4"/>
      <c r="VDQ228" s="4"/>
      <c r="VDR228" s="4"/>
      <c r="VDS228" s="4"/>
      <c r="VDT228" s="4"/>
      <c r="VDU228" s="4"/>
      <c r="VDV228" s="4"/>
      <c r="VDW228" s="4"/>
      <c r="VDX228" s="4"/>
      <c r="VDY228" s="4"/>
      <c r="VDZ228" s="4"/>
      <c r="VEA228" s="4"/>
      <c r="VEB228" s="4"/>
      <c r="VEC228" s="4"/>
      <c r="VED228" s="4"/>
      <c r="VEE228" s="4"/>
      <c r="VEF228" s="4"/>
      <c r="VEG228" s="4"/>
      <c r="VEH228" s="4"/>
      <c r="VEI228" s="4"/>
      <c r="VEJ228" s="4"/>
      <c r="VEK228" s="4"/>
      <c r="VEL228" s="4"/>
      <c r="VEM228" s="4"/>
      <c r="VEN228" s="4"/>
      <c r="VEO228" s="4"/>
      <c r="VEP228" s="4"/>
      <c r="VEQ228" s="4"/>
      <c r="VER228" s="4"/>
      <c r="VES228" s="4"/>
      <c r="VET228" s="4"/>
      <c r="VEU228" s="4"/>
      <c r="VEV228" s="4"/>
      <c r="VEW228" s="4"/>
      <c r="VEX228" s="4"/>
      <c r="VEY228" s="4"/>
      <c r="VEZ228" s="4"/>
      <c r="VFA228" s="4"/>
      <c r="VFB228" s="4"/>
      <c r="VFC228" s="4"/>
      <c r="VFD228" s="4"/>
      <c r="VFE228" s="4"/>
      <c r="VFF228" s="4"/>
      <c r="VFG228" s="4"/>
      <c r="VFH228" s="4"/>
      <c r="VFI228" s="4"/>
      <c r="VFJ228" s="4"/>
      <c r="VFK228" s="4"/>
      <c r="VFL228" s="4"/>
      <c r="VFM228" s="4"/>
      <c r="VFN228" s="4"/>
      <c r="VFO228" s="4"/>
      <c r="VFP228" s="4"/>
      <c r="VFQ228" s="4"/>
      <c r="VFR228" s="4"/>
      <c r="VFS228" s="4"/>
      <c r="VFT228" s="4"/>
      <c r="VFU228" s="4"/>
      <c r="VFV228" s="4"/>
      <c r="VFW228" s="4"/>
      <c r="VFX228" s="4"/>
      <c r="VFY228" s="4"/>
      <c r="VFZ228" s="4"/>
      <c r="VGA228" s="4"/>
      <c r="VGB228" s="4"/>
      <c r="VGC228" s="4"/>
      <c r="VGD228" s="4"/>
      <c r="VGE228" s="4"/>
      <c r="VGF228" s="4"/>
      <c r="VGG228" s="4"/>
      <c r="VGH228" s="4"/>
      <c r="VGI228" s="4"/>
      <c r="VGJ228" s="4"/>
      <c r="VGK228" s="4"/>
      <c r="VGL228" s="4"/>
      <c r="VGM228" s="4"/>
      <c r="VGN228" s="4"/>
      <c r="VGO228" s="4"/>
      <c r="VGP228" s="4"/>
      <c r="VGQ228" s="4"/>
      <c r="VGR228" s="4"/>
      <c r="VGS228" s="4"/>
      <c r="VGT228" s="4"/>
      <c r="VGU228" s="4"/>
      <c r="VGV228" s="4"/>
      <c r="VGW228" s="4"/>
      <c r="VGX228" s="4"/>
      <c r="VGY228" s="4"/>
      <c r="VGZ228" s="4"/>
      <c r="VHA228" s="4"/>
      <c r="VHB228" s="4"/>
      <c r="VHC228" s="4"/>
      <c r="VHD228" s="4"/>
      <c r="VHE228" s="4"/>
      <c r="VHF228" s="4"/>
      <c r="VHG228" s="4"/>
      <c r="VHH228" s="4"/>
      <c r="VHI228" s="4"/>
      <c r="VHJ228" s="4"/>
      <c r="VHK228" s="4"/>
      <c r="VHL228" s="4"/>
      <c r="VHM228" s="4"/>
      <c r="VHN228" s="4"/>
      <c r="VHO228" s="4"/>
      <c r="VHP228" s="4"/>
      <c r="VHQ228" s="4"/>
      <c r="VHR228" s="4"/>
      <c r="VHS228" s="4"/>
      <c r="VHT228" s="4"/>
      <c r="VHU228" s="4"/>
      <c r="VHV228" s="4"/>
      <c r="VHW228" s="4"/>
      <c r="VHX228" s="4"/>
      <c r="VHY228" s="4"/>
      <c r="VHZ228" s="4"/>
      <c r="VIA228" s="4"/>
      <c r="VIB228" s="4"/>
      <c r="VIC228" s="4"/>
      <c r="VID228" s="4"/>
      <c r="VIE228" s="4"/>
      <c r="VIF228" s="4"/>
      <c r="VIG228" s="4"/>
      <c r="VIH228" s="4"/>
      <c r="VII228" s="4"/>
      <c r="VIJ228" s="4"/>
      <c r="VIK228" s="4"/>
      <c r="VIL228" s="4"/>
      <c r="VIM228" s="4"/>
      <c r="VIN228" s="4"/>
      <c r="VIO228" s="4"/>
      <c r="VIP228" s="4"/>
      <c r="VIQ228" s="4"/>
      <c r="VIR228" s="4"/>
      <c r="VIS228" s="4"/>
      <c r="VIT228" s="4"/>
      <c r="VIU228" s="4"/>
      <c r="VIV228" s="4"/>
      <c r="VIW228" s="4"/>
      <c r="VIX228" s="4"/>
      <c r="VIY228" s="4"/>
      <c r="VIZ228" s="4"/>
      <c r="VJA228" s="4"/>
      <c r="VJB228" s="4"/>
      <c r="VJC228" s="4"/>
      <c r="VJD228" s="4"/>
      <c r="VJE228" s="4"/>
      <c r="VJF228" s="4"/>
      <c r="VJG228" s="4"/>
      <c r="VJH228" s="4"/>
      <c r="VJI228" s="4"/>
      <c r="VJJ228" s="4"/>
      <c r="VJK228" s="4"/>
      <c r="VJL228" s="4"/>
      <c r="VJM228" s="4"/>
      <c r="VJN228" s="4"/>
      <c r="VJO228" s="4"/>
      <c r="VJP228" s="4"/>
      <c r="VJQ228" s="4"/>
      <c r="VJR228" s="4"/>
      <c r="VJS228" s="4"/>
      <c r="VJT228" s="4"/>
      <c r="VJU228" s="4"/>
      <c r="VJV228" s="4"/>
      <c r="VJW228" s="4"/>
      <c r="VJX228" s="4"/>
      <c r="VJY228" s="4"/>
      <c r="VJZ228" s="4"/>
      <c r="VKA228" s="4"/>
      <c r="VKB228" s="4"/>
      <c r="VKC228" s="4"/>
      <c r="VKD228" s="4"/>
      <c r="VKE228" s="4"/>
      <c r="VKF228" s="4"/>
      <c r="VKG228" s="4"/>
      <c r="VKH228" s="4"/>
      <c r="VKI228" s="4"/>
      <c r="VKJ228" s="4"/>
      <c r="VKK228" s="4"/>
      <c r="VKL228" s="4"/>
      <c r="VKM228" s="4"/>
      <c r="VKN228" s="4"/>
      <c r="VKO228" s="4"/>
      <c r="VKP228" s="4"/>
      <c r="VKQ228" s="4"/>
      <c r="VKR228" s="4"/>
      <c r="VKS228" s="4"/>
      <c r="VKT228" s="4"/>
      <c r="VKU228" s="4"/>
      <c r="VKV228" s="4"/>
      <c r="VKW228" s="4"/>
      <c r="VKX228" s="4"/>
      <c r="VKY228" s="4"/>
      <c r="VKZ228" s="4"/>
      <c r="VLA228" s="4"/>
      <c r="VLB228" s="4"/>
      <c r="VLC228" s="4"/>
      <c r="VLD228" s="4"/>
      <c r="VLE228" s="4"/>
      <c r="VLF228" s="4"/>
      <c r="VLG228" s="4"/>
      <c r="VLH228" s="4"/>
      <c r="VLI228" s="4"/>
      <c r="VLJ228" s="4"/>
      <c r="VLK228" s="4"/>
      <c r="VLL228" s="4"/>
      <c r="VLM228" s="4"/>
      <c r="VLN228" s="4"/>
      <c r="VLO228" s="4"/>
      <c r="VLP228" s="4"/>
      <c r="VLQ228" s="4"/>
      <c r="VLR228" s="4"/>
      <c r="VLS228" s="4"/>
      <c r="VLT228" s="4"/>
      <c r="VLU228" s="4"/>
      <c r="VLV228" s="4"/>
      <c r="VLW228" s="4"/>
      <c r="VLX228" s="4"/>
      <c r="VLY228" s="4"/>
      <c r="VLZ228" s="4"/>
      <c r="VMA228" s="4"/>
      <c r="VMB228" s="4"/>
      <c r="VMC228" s="4"/>
      <c r="VMD228" s="4"/>
      <c r="VME228" s="4"/>
      <c r="VMF228" s="4"/>
      <c r="VMG228" s="4"/>
      <c r="VMH228" s="4"/>
      <c r="VMI228" s="4"/>
      <c r="VMJ228" s="4"/>
      <c r="VMK228" s="4"/>
      <c r="VML228" s="4"/>
      <c r="VMM228" s="4"/>
      <c r="VMN228" s="4"/>
      <c r="VMO228" s="4"/>
      <c r="VMP228" s="4"/>
      <c r="VMQ228" s="4"/>
      <c r="VMR228" s="4"/>
      <c r="VMS228" s="4"/>
      <c r="VMT228" s="4"/>
      <c r="VMU228" s="4"/>
      <c r="VMV228" s="4"/>
      <c r="VMW228" s="4"/>
      <c r="VMX228" s="4"/>
      <c r="VMY228" s="4"/>
      <c r="VMZ228" s="4"/>
      <c r="VNA228" s="4"/>
      <c r="VNB228" s="4"/>
      <c r="VNC228" s="4"/>
      <c r="VND228" s="4"/>
      <c r="VNE228" s="4"/>
      <c r="VNF228" s="4"/>
      <c r="VNG228" s="4"/>
      <c r="VNH228" s="4"/>
      <c r="VNI228" s="4"/>
      <c r="VNJ228" s="4"/>
      <c r="VNK228" s="4"/>
      <c r="VNL228" s="4"/>
      <c r="VNM228" s="4"/>
      <c r="VNN228" s="4"/>
      <c r="VNO228" s="4"/>
      <c r="VNP228" s="4"/>
      <c r="VNQ228" s="4"/>
      <c r="VNR228" s="4"/>
      <c r="VNS228" s="4"/>
      <c r="VNT228" s="4"/>
      <c r="VNU228" s="4"/>
      <c r="VNV228" s="4"/>
      <c r="VNW228" s="4"/>
      <c r="VNX228" s="4"/>
      <c r="VNY228" s="4"/>
      <c r="VNZ228" s="4"/>
      <c r="VOA228" s="4"/>
      <c r="VOB228" s="4"/>
      <c r="VOC228" s="4"/>
      <c r="VOD228" s="4"/>
      <c r="VOE228" s="4"/>
      <c r="VOF228" s="4"/>
      <c r="VOG228" s="4"/>
      <c r="VOH228" s="4"/>
      <c r="VOI228" s="4"/>
      <c r="VOJ228" s="4"/>
      <c r="VOK228" s="4"/>
      <c r="VOL228" s="4"/>
      <c r="VOM228" s="4"/>
      <c r="VON228" s="4"/>
      <c r="VOO228" s="4"/>
      <c r="VOP228" s="4"/>
      <c r="VOQ228" s="4"/>
      <c r="VOR228" s="4"/>
      <c r="VOS228" s="4"/>
      <c r="VOT228" s="4"/>
      <c r="VOU228" s="4"/>
      <c r="VOV228" s="4"/>
      <c r="VOW228" s="4"/>
      <c r="VOX228" s="4"/>
      <c r="VOY228" s="4"/>
      <c r="VOZ228" s="4"/>
      <c r="VPA228" s="4"/>
      <c r="VPB228" s="4"/>
      <c r="VPC228" s="4"/>
      <c r="VPD228" s="4"/>
      <c r="VPE228" s="4"/>
      <c r="VPF228" s="4"/>
      <c r="VPG228" s="4"/>
      <c r="VPH228" s="4"/>
      <c r="VPI228" s="4"/>
      <c r="VPJ228" s="4"/>
      <c r="VPK228" s="4"/>
      <c r="VPL228" s="4"/>
      <c r="VPM228" s="4"/>
      <c r="VPN228" s="4"/>
      <c r="VPO228" s="4"/>
      <c r="VPP228" s="4"/>
      <c r="VPQ228" s="4"/>
      <c r="VPR228" s="4"/>
      <c r="VPS228" s="4"/>
      <c r="VPT228" s="4"/>
      <c r="VPU228" s="4"/>
      <c r="VPV228" s="4"/>
      <c r="VPW228" s="4"/>
      <c r="VPX228" s="4"/>
      <c r="VPY228" s="4"/>
      <c r="VPZ228" s="4"/>
      <c r="VQA228" s="4"/>
      <c r="VQB228" s="4"/>
      <c r="VQC228" s="4"/>
      <c r="VQD228" s="4"/>
      <c r="VQE228" s="4"/>
      <c r="VQF228" s="4"/>
      <c r="VQG228" s="4"/>
      <c r="VQH228" s="4"/>
      <c r="VQI228" s="4"/>
      <c r="VQJ228" s="4"/>
      <c r="VQK228" s="4"/>
      <c r="VQL228" s="4"/>
      <c r="VQM228" s="4"/>
      <c r="VQN228" s="4"/>
      <c r="VQO228" s="4"/>
      <c r="VQP228" s="4"/>
      <c r="VQQ228" s="4"/>
      <c r="VQR228" s="4"/>
      <c r="VQS228" s="4"/>
      <c r="VQT228" s="4"/>
      <c r="VQU228" s="4"/>
      <c r="VQV228" s="4"/>
      <c r="VQW228" s="4"/>
      <c r="VQX228" s="4"/>
      <c r="VQY228" s="4"/>
      <c r="VQZ228" s="4"/>
      <c r="VRA228" s="4"/>
      <c r="VRB228" s="4"/>
      <c r="VRC228" s="4"/>
      <c r="VRD228" s="4"/>
      <c r="VRE228" s="4"/>
      <c r="VRF228" s="4"/>
      <c r="VRG228" s="4"/>
      <c r="VRH228" s="4"/>
      <c r="VRI228" s="4"/>
      <c r="VRJ228" s="4"/>
      <c r="VRK228" s="4"/>
      <c r="VRL228" s="4"/>
      <c r="VRM228" s="4"/>
      <c r="VRN228" s="4"/>
      <c r="VRO228" s="4"/>
      <c r="VRP228" s="4"/>
      <c r="VRQ228" s="4"/>
      <c r="VRR228" s="4"/>
      <c r="VRS228" s="4"/>
      <c r="VRT228" s="4"/>
      <c r="VRU228" s="4"/>
      <c r="VRV228" s="4"/>
      <c r="VRW228" s="4"/>
      <c r="VRX228" s="4"/>
      <c r="VRY228" s="4"/>
      <c r="VRZ228" s="4"/>
      <c r="VSA228" s="4"/>
      <c r="VSB228" s="4"/>
      <c r="VSC228" s="4"/>
      <c r="VSD228" s="4"/>
      <c r="VSE228" s="4"/>
      <c r="VSF228" s="4"/>
      <c r="VSG228" s="4"/>
      <c r="VSH228" s="4"/>
      <c r="VSI228" s="4"/>
      <c r="VSJ228" s="4"/>
      <c r="VSK228" s="4"/>
      <c r="VSL228" s="4"/>
      <c r="VSM228" s="4"/>
      <c r="VSN228" s="4"/>
      <c r="VSO228" s="4"/>
      <c r="VSP228" s="4"/>
      <c r="VSQ228" s="4"/>
      <c r="VSR228" s="4"/>
      <c r="VSS228" s="4"/>
      <c r="VST228" s="4"/>
      <c r="VSU228" s="4"/>
      <c r="VSV228" s="4"/>
      <c r="VSW228" s="4"/>
      <c r="VSX228" s="4"/>
      <c r="VSY228" s="4"/>
      <c r="VSZ228" s="4"/>
      <c r="VTA228" s="4"/>
      <c r="VTB228" s="4"/>
      <c r="VTC228" s="4"/>
      <c r="VTD228" s="4"/>
      <c r="VTE228" s="4"/>
      <c r="VTF228" s="4"/>
      <c r="VTG228" s="4"/>
      <c r="VTH228" s="4"/>
      <c r="VTI228" s="4"/>
      <c r="VTJ228" s="4"/>
      <c r="VTK228" s="4"/>
      <c r="VTL228" s="4"/>
      <c r="VTM228" s="4"/>
      <c r="VTN228" s="4"/>
      <c r="VTO228" s="4"/>
      <c r="VTP228" s="4"/>
      <c r="VTQ228" s="4"/>
      <c r="VTR228" s="4"/>
      <c r="VTS228" s="4"/>
      <c r="VTT228" s="4"/>
      <c r="VTU228" s="4"/>
      <c r="VTV228" s="4"/>
      <c r="VTW228" s="4"/>
      <c r="VTX228" s="4"/>
      <c r="VTY228" s="4"/>
      <c r="VTZ228" s="4"/>
      <c r="VUA228" s="4"/>
      <c r="VUB228" s="4"/>
      <c r="VUC228" s="4"/>
      <c r="VUD228" s="4"/>
      <c r="VUE228" s="4"/>
      <c r="VUF228" s="4"/>
      <c r="VUG228" s="4"/>
      <c r="VUH228" s="4"/>
      <c r="VUI228" s="4"/>
      <c r="VUJ228" s="4"/>
      <c r="VUK228" s="4"/>
      <c r="VUL228" s="4"/>
      <c r="VUM228" s="4"/>
      <c r="VUN228" s="4"/>
      <c r="VUO228" s="4"/>
      <c r="VUP228" s="4"/>
      <c r="VUQ228" s="4"/>
      <c r="VUR228" s="4"/>
      <c r="VUS228" s="4"/>
      <c r="VUT228" s="4"/>
      <c r="VUU228" s="4"/>
      <c r="VUV228" s="4"/>
      <c r="VUW228" s="4"/>
      <c r="VUX228" s="4"/>
      <c r="VUY228" s="4"/>
      <c r="VUZ228" s="4"/>
      <c r="VVA228" s="4"/>
      <c r="VVB228" s="4"/>
      <c r="VVC228" s="4"/>
      <c r="VVD228" s="4"/>
      <c r="VVE228" s="4"/>
      <c r="VVF228" s="4"/>
      <c r="VVG228" s="4"/>
      <c r="VVH228" s="4"/>
      <c r="VVI228" s="4"/>
      <c r="VVJ228" s="4"/>
      <c r="VVK228" s="4"/>
      <c r="VVL228" s="4"/>
      <c r="VVM228" s="4"/>
      <c r="VVN228" s="4"/>
      <c r="VVO228" s="4"/>
      <c r="VVP228" s="4"/>
      <c r="VVQ228" s="4"/>
      <c r="VVR228" s="4"/>
      <c r="VVS228" s="4"/>
      <c r="VVT228" s="4"/>
      <c r="VVU228" s="4"/>
      <c r="VVV228" s="4"/>
      <c r="VVW228" s="4"/>
      <c r="VVX228" s="4"/>
      <c r="VVY228" s="4"/>
      <c r="VVZ228" s="4"/>
      <c r="VWA228" s="4"/>
      <c r="VWB228" s="4"/>
      <c r="VWC228" s="4"/>
      <c r="VWD228" s="4"/>
      <c r="VWE228" s="4"/>
      <c r="VWF228" s="4"/>
      <c r="VWG228" s="4"/>
      <c r="VWH228" s="4"/>
      <c r="VWI228" s="4"/>
      <c r="VWJ228" s="4"/>
      <c r="VWK228" s="4"/>
      <c r="VWL228" s="4"/>
      <c r="VWM228" s="4"/>
      <c r="VWN228" s="4"/>
      <c r="VWO228" s="4"/>
      <c r="VWP228" s="4"/>
      <c r="VWQ228" s="4"/>
      <c r="VWR228" s="4"/>
      <c r="VWS228" s="4"/>
      <c r="VWT228" s="4"/>
      <c r="VWU228" s="4"/>
      <c r="VWV228" s="4"/>
      <c r="VWW228" s="4"/>
      <c r="VWX228" s="4"/>
      <c r="VWY228" s="4"/>
      <c r="VWZ228" s="4"/>
      <c r="VXA228" s="4"/>
      <c r="VXB228" s="4"/>
      <c r="VXC228" s="4"/>
      <c r="VXD228" s="4"/>
      <c r="VXE228" s="4"/>
      <c r="VXF228" s="4"/>
      <c r="VXG228" s="4"/>
      <c r="VXH228" s="4"/>
      <c r="VXI228" s="4"/>
      <c r="VXJ228" s="4"/>
      <c r="VXK228" s="4"/>
      <c r="VXL228" s="4"/>
      <c r="VXM228" s="4"/>
      <c r="VXN228" s="4"/>
      <c r="VXO228" s="4"/>
      <c r="VXP228" s="4"/>
      <c r="VXQ228" s="4"/>
      <c r="VXR228" s="4"/>
      <c r="VXS228" s="4"/>
      <c r="VXT228" s="4"/>
      <c r="VXU228" s="4"/>
      <c r="VXV228" s="4"/>
      <c r="VXW228" s="4"/>
      <c r="VXX228" s="4"/>
      <c r="VXY228" s="4"/>
      <c r="VXZ228" s="4"/>
      <c r="VYA228" s="4"/>
      <c r="VYB228" s="4"/>
      <c r="VYC228" s="4"/>
      <c r="VYD228" s="4"/>
      <c r="VYE228" s="4"/>
      <c r="VYF228" s="4"/>
      <c r="VYG228" s="4"/>
      <c r="VYH228" s="4"/>
      <c r="VYI228" s="4"/>
      <c r="VYJ228" s="4"/>
      <c r="VYK228" s="4"/>
      <c r="VYL228" s="4"/>
      <c r="VYM228" s="4"/>
      <c r="VYN228" s="4"/>
      <c r="VYO228" s="4"/>
      <c r="VYP228" s="4"/>
      <c r="VYQ228" s="4"/>
      <c r="VYR228" s="4"/>
      <c r="VYS228" s="4"/>
      <c r="VYT228" s="4"/>
      <c r="VYU228" s="4"/>
      <c r="VYV228" s="4"/>
      <c r="VYW228" s="4"/>
      <c r="VYX228" s="4"/>
      <c r="VYY228" s="4"/>
      <c r="VYZ228" s="4"/>
      <c r="VZA228" s="4"/>
      <c r="VZB228" s="4"/>
      <c r="VZC228" s="4"/>
      <c r="VZD228" s="4"/>
      <c r="VZE228" s="4"/>
      <c r="VZF228" s="4"/>
      <c r="VZG228" s="4"/>
      <c r="VZH228" s="4"/>
      <c r="VZI228" s="4"/>
      <c r="VZJ228" s="4"/>
      <c r="VZK228" s="4"/>
      <c r="VZL228" s="4"/>
      <c r="VZM228" s="4"/>
      <c r="VZN228" s="4"/>
      <c r="VZO228" s="4"/>
      <c r="VZP228" s="4"/>
      <c r="VZQ228" s="4"/>
      <c r="VZR228" s="4"/>
      <c r="VZS228" s="4"/>
      <c r="VZT228" s="4"/>
      <c r="VZU228" s="4"/>
      <c r="VZV228" s="4"/>
      <c r="VZW228" s="4"/>
      <c r="VZX228" s="4"/>
      <c r="VZY228" s="4"/>
      <c r="VZZ228" s="4"/>
      <c r="WAA228" s="4"/>
      <c r="WAB228" s="4"/>
      <c r="WAC228" s="4"/>
      <c r="WAD228" s="4"/>
      <c r="WAE228" s="4"/>
      <c r="WAF228" s="4"/>
      <c r="WAG228" s="4"/>
      <c r="WAH228" s="4"/>
      <c r="WAI228" s="4"/>
      <c r="WAJ228" s="4"/>
      <c r="WAK228" s="4"/>
      <c r="WAL228" s="4"/>
      <c r="WAM228" s="4"/>
      <c r="WAN228" s="4"/>
      <c r="WAO228" s="4"/>
      <c r="WAP228" s="4"/>
      <c r="WAQ228" s="4"/>
      <c r="WAR228" s="4"/>
      <c r="WAS228" s="4"/>
      <c r="WAT228" s="4"/>
      <c r="WAU228" s="4"/>
      <c r="WAV228" s="4"/>
      <c r="WAW228" s="4"/>
      <c r="WAX228" s="4"/>
      <c r="WAY228" s="4"/>
      <c r="WAZ228" s="4"/>
      <c r="WBA228" s="4"/>
      <c r="WBB228" s="4"/>
      <c r="WBC228" s="4"/>
      <c r="WBD228" s="4"/>
      <c r="WBE228" s="4"/>
      <c r="WBF228" s="4"/>
      <c r="WBG228" s="4"/>
      <c r="WBH228" s="4"/>
      <c r="WBI228" s="4"/>
      <c r="WBJ228" s="4"/>
      <c r="WBK228" s="4"/>
      <c r="WBL228" s="4"/>
      <c r="WBM228" s="4"/>
      <c r="WBN228" s="4"/>
      <c r="WBO228" s="4"/>
      <c r="WBP228" s="4"/>
      <c r="WBQ228" s="4"/>
      <c r="WBR228" s="4"/>
      <c r="WBS228" s="4"/>
      <c r="WBT228" s="4"/>
      <c r="WBU228" s="4"/>
      <c r="WBV228" s="4"/>
      <c r="WBW228" s="4"/>
      <c r="WBX228" s="4"/>
      <c r="WBY228" s="4"/>
      <c r="WBZ228" s="4"/>
      <c r="WCA228" s="4"/>
      <c r="WCB228" s="4"/>
      <c r="WCC228" s="4"/>
      <c r="WCD228" s="4"/>
      <c r="WCE228" s="4"/>
      <c r="WCF228" s="4"/>
      <c r="WCG228" s="4"/>
      <c r="WCH228" s="4"/>
      <c r="WCI228" s="4"/>
      <c r="WCJ228" s="4"/>
      <c r="WCK228" s="4"/>
      <c r="WCL228" s="4"/>
      <c r="WCM228" s="4"/>
      <c r="WCN228" s="4"/>
      <c r="WCO228" s="4"/>
      <c r="WCP228" s="4"/>
      <c r="WCQ228" s="4"/>
      <c r="WCR228" s="4"/>
      <c r="WCS228" s="4"/>
      <c r="WCT228" s="4"/>
      <c r="WCU228" s="4"/>
      <c r="WCV228" s="4"/>
      <c r="WCW228" s="4"/>
      <c r="WCX228" s="4"/>
      <c r="WCY228" s="4"/>
      <c r="WCZ228" s="4"/>
      <c r="WDA228" s="4"/>
      <c r="WDB228" s="4"/>
      <c r="WDC228" s="4"/>
      <c r="WDD228" s="4"/>
      <c r="WDE228" s="4"/>
      <c r="WDF228" s="4"/>
      <c r="WDG228" s="4"/>
      <c r="WDH228" s="4"/>
      <c r="WDI228" s="4"/>
      <c r="WDJ228" s="4"/>
      <c r="WDK228" s="4"/>
      <c r="WDL228" s="4"/>
      <c r="WDM228" s="4"/>
      <c r="WDN228" s="4"/>
      <c r="WDO228" s="4"/>
      <c r="WDP228" s="4"/>
      <c r="WDQ228" s="4"/>
      <c r="WDR228" s="4"/>
      <c r="WDS228" s="4"/>
      <c r="WDT228" s="4"/>
      <c r="WDU228" s="4"/>
      <c r="WDV228" s="4"/>
      <c r="WDW228" s="4"/>
      <c r="WDX228" s="4"/>
      <c r="WDY228" s="4"/>
      <c r="WDZ228" s="4"/>
      <c r="WEA228" s="4"/>
      <c r="WEB228" s="4"/>
      <c r="WEC228" s="4"/>
      <c r="WED228" s="4"/>
      <c r="WEE228" s="4"/>
      <c r="WEF228" s="4"/>
      <c r="WEG228" s="4"/>
      <c r="WEH228" s="4"/>
      <c r="WEI228" s="4"/>
      <c r="WEJ228" s="4"/>
      <c r="WEK228" s="4"/>
      <c r="WEL228" s="4"/>
      <c r="WEM228" s="4"/>
      <c r="WEN228" s="4"/>
      <c r="WEO228" s="4"/>
      <c r="WEP228" s="4"/>
      <c r="WEQ228" s="4"/>
      <c r="WER228" s="4"/>
      <c r="WES228" s="4"/>
      <c r="WET228" s="4"/>
      <c r="WEU228" s="4"/>
      <c r="WEV228" s="4"/>
      <c r="WEW228" s="4"/>
      <c r="WEX228" s="4"/>
      <c r="WEY228" s="4"/>
      <c r="WEZ228" s="4"/>
      <c r="WFA228" s="4"/>
      <c r="WFB228" s="4"/>
      <c r="WFC228" s="4"/>
      <c r="WFD228" s="4"/>
      <c r="WFE228" s="4"/>
      <c r="WFF228" s="4"/>
      <c r="WFG228" s="4"/>
      <c r="WFH228" s="4"/>
      <c r="WFI228" s="4"/>
      <c r="WFJ228" s="4"/>
      <c r="WFK228" s="4"/>
      <c r="WFL228" s="4"/>
      <c r="WFM228" s="4"/>
      <c r="WFN228" s="4"/>
      <c r="WFO228" s="4"/>
      <c r="WFP228" s="4"/>
      <c r="WFQ228" s="4"/>
      <c r="WFR228" s="4"/>
      <c r="WFS228" s="4"/>
      <c r="WFT228" s="4"/>
      <c r="WFU228" s="4"/>
      <c r="WFV228" s="4"/>
      <c r="WFW228" s="4"/>
      <c r="WFX228" s="4"/>
      <c r="WFY228" s="4"/>
      <c r="WFZ228" s="4"/>
      <c r="WGA228" s="4"/>
      <c r="WGB228" s="4"/>
      <c r="WGC228" s="4"/>
      <c r="WGD228" s="4"/>
      <c r="WGE228" s="4"/>
      <c r="WGF228" s="4"/>
      <c r="WGG228" s="4"/>
      <c r="WGH228" s="4"/>
      <c r="WGI228" s="4"/>
      <c r="WGJ228" s="4"/>
      <c r="WGK228" s="4"/>
      <c r="WGL228" s="4"/>
      <c r="WGM228" s="4"/>
      <c r="WGN228" s="4"/>
      <c r="WGO228" s="4"/>
      <c r="WGP228" s="4"/>
      <c r="WGQ228" s="4"/>
      <c r="WGR228" s="4"/>
      <c r="WGS228" s="4"/>
      <c r="WGT228" s="4"/>
      <c r="WGU228" s="4"/>
      <c r="WGV228" s="4"/>
      <c r="WGW228" s="4"/>
      <c r="WGX228" s="4"/>
      <c r="WGY228" s="4"/>
      <c r="WGZ228" s="4"/>
      <c r="WHA228" s="4"/>
      <c r="WHB228" s="4"/>
      <c r="WHC228" s="4"/>
      <c r="WHD228" s="4"/>
      <c r="WHE228" s="4"/>
      <c r="WHF228" s="4"/>
      <c r="WHG228" s="4"/>
      <c r="WHH228" s="4"/>
      <c r="WHI228" s="4"/>
      <c r="WHJ228" s="4"/>
      <c r="WHK228" s="4"/>
      <c r="WHL228" s="4"/>
      <c r="WHM228" s="4"/>
      <c r="WHN228" s="4"/>
      <c r="WHO228" s="4"/>
      <c r="WHP228" s="4"/>
      <c r="WHQ228" s="4"/>
      <c r="WHR228" s="4"/>
      <c r="WHS228" s="4"/>
      <c r="WHT228" s="4"/>
      <c r="WHU228" s="4"/>
      <c r="WHV228" s="4"/>
      <c r="WHW228" s="4"/>
      <c r="WHX228" s="4"/>
      <c r="WHY228" s="4"/>
      <c r="WHZ228" s="4"/>
      <c r="WIA228" s="4"/>
      <c r="WIB228" s="4"/>
      <c r="WIC228" s="4"/>
      <c r="WID228" s="4"/>
      <c r="WIE228" s="4"/>
      <c r="WIF228" s="4"/>
      <c r="WIG228" s="4"/>
      <c r="WIH228" s="4"/>
      <c r="WII228" s="4"/>
      <c r="WIJ228" s="4"/>
      <c r="WIK228" s="4"/>
      <c r="WIL228" s="4"/>
      <c r="WIM228" s="4"/>
      <c r="WIN228" s="4"/>
      <c r="WIO228" s="4"/>
      <c r="WIP228" s="4"/>
      <c r="WIQ228" s="4"/>
      <c r="WIR228" s="4"/>
      <c r="WIS228" s="4"/>
      <c r="WIT228" s="4"/>
      <c r="WIU228" s="4"/>
      <c r="WIV228" s="4"/>
      <c r="WIW228" s="4"/>
      <c r="WIX228" s="4"/>
      <c r="WIY228" s="4"/>
      <c r="WIZ228" s="4"/>
      <c r="WJA228" s="4"/>
      <c r="WJB228" s="4"/>
      <c r="WJC228" s="4"/>
      <c r="WJD228" s="4"/>
      <c r="WJE228" s="4"/>
      <c r="WJF228" s="4"/>
      <c r="WJG228" s="4"/>
      <c r="WJH228" s="4"/>
      <c r="WJI228" s="4"/>
      <c r="WJJ228" s="4"/>
      <c r="WJK228" s="4"/>
      <c r="WJL228" s="4"/>
      <c r="WJM228" s="4"/>
      <c r="WJN228" s="4"/>
      <c r="WJO228" s="4"/>
      <c r="WJP228" s="4"/>
      <c r="WJQ228" s="4"/>
      <c r="WJR228" s="4"/>
      <c r="WJS228" s="4"/>
      <c r="WJT228" s="4"/>
      <c r="WJU228" s="4"/>
      <c r="WJV228" s="4"/>
      <c r="WJW228" s="4"/>
      <c r="WJX228" s="4"/>
      <c r="WJY228" s="4"/>
      <c r="WJZ228" s="4"/>
      <c r="WKA228" s="4"/>
      <c r="WKB228" s="4"/>
      <c r="WKC228" s="4"/>
      <c r="WKD228" s="4"/>
      <c r="WKE228" s="4"/>
      <c r="WKF228" s="4"/>
      <c r="WKG228" s="4"/>
      <c r="WKH228" s="4"/>
      <c r="WKI228" s="4"/>
      <c r="WKJ228" s="4"/>
      <c r="WKK228" s="4"/>
      <c r="WKL228" s="4"/>
      <c r="WKM228" s="4"/>
      <c r="WKN228" s="4"/>
      <c r="WKO228" s="4"/>
      <c r="WKP228" s="4"/>
      <c r="WKQ228" s="4"/>
      <c r="WKR228" s="4"/>
      <c r="WKS228" s="4"/>
      <c r="WKT228" s="4"/>
      <c r="WKU228" s="4"/>
      <c r="WKV228" s="4"/>
      <c r="WKW228" s="4"/>
      <c r="WKX228" s="4"/>
      <c r="WKY228" s="4"/>
      <c r="WKZ228" s="4"/>
      <c r="WLA228" s="4"/>
      <c r="WLB228" s="4"/>
      <c r="WLC228" s="4"/>
      <c r="WLD228" s="4"/>
      <c r="WLE228" s="4"/>
      <c r="WLF228" s="4"/>
      <c r="WLG228" s="4"/>
      <c r="WLH228" s="4"/>
      <c r="WLI228" s="4"/>
      <c r="WLJ228" s="4"/>
      <c r="WLK228" s="4"/>
      <c r="WLL228" s="4"/>
      <c r="WLM228" s="4"/>
      <c r="WLN228" s="4"/>
      <c r="WLO228" s="4"/>
      <c r="WLP228" s="4"/>
      <c r="WLQ228" s="4"/>
      <c r="WLR228" s="4"/>
      <c r="WLS228" s="4"/>
      <c r="WLT228" s="4"/>
      <c r="WLU228" s="4"/>
      <c r="WLV228" s="4"/>
      <c r="WLW228" s="4"/>
      <c r="WLX228" s="4"/>
      <c r="WLY228" s="4"/>
      <c r="WLZ228" s="4"/>
      <c r="WMA228" s="4"/>
      <c r="WMB228" s="4"/>
      <c r="WMC228" s="4"/>
      <c r="WMD228" s="4"/>
      <c r="WME228" s="4"/>
      <c r="WMF228" s="4"/>
      <c r="WMG228" s="4"/>
      <c r="WMH228" s="4"/>
      <c r="WMI228" s="4"/>
      <c r="WMJ228" s="4"/>
      <c r="WMK228" s="4"/>
      <c r="WML228" s="4"/>
      <c r="WMM228" s="4"/>
      <c r="WMN228" s="4"/>
      <c r="WMO228" s="4"/>
      <c r="WMP228" s="4"/>
      <c r="WMQ228" s="4"/>
      <c r="WMR228" s="4"/>
      <c r="WMS228" s="4"/>
      <c r="WMT228" s="4"/>
      <c r="WMU228" s="4"/>
      <c r="WMV228" s="4"/>
      <c r="WMW228" s="4"/>
      <c r="WMX228" s="4"/>
      <c r="WMY228" s="4"/>
      <c r="WMZ228" s="4"/>
      <c r="WNA228" s="4"/>
      <c r="WNB228" s="4"/>
      <c r="WNC228" s="4"/>
      <c r="WND228" s="4"/>
      <c r="WNE228" s="4"/>
      <c r="WNF228" s="4"/>
      <c r="WNG228" s="4"/>
      <c r="WNH228" s="4"/>
      <c r="WNI228" s="4"/>
      <c r="WNJ228" s="4"/>
      <c r="WNK228" s="4"/>
      <c r="WNL228" s="4"/>
      <c r="WNM228" s="4"/>
      <c r="WNN228" s="4"/>
      <c r="WNO228" s="4"/>
      <c r="WNP228" s="4"/>
      <c r="WNQ228" s="4"/>
      <c r="WNR228" s="4"/>
      <c r="WNS228" s="4"/>
      <c r="WNT228" s="4"/>
      <c r="WNU228" s="4"/>
      <c r="WNV228" s="4"/>
      <c r="WNW228" s="4"/>
      <c r="WNX228" s="4"/>
      <c r="WNY228" s="4"/>
      <c r="WNZ228" s="4"/>
      <c r="WOA228" s="4"/>
      <c r="WOB228" s="4"/>
      <c r="WOC228" s="4"/>
      <c r="WOD228" s="4"/>
      <c r="WOE228" s="4"/>
      <c r="WOF228" s="4"/>
      <c r="WOG228" s="4"/>
      <c r="WOH228" s="4"/>
      <c r="WOI228" s="4"/>
      <c r="WOJ228" s="4"/>
      <c r="WOK228" s="4"/>
      <c r="WOL228" s="4"/>
      <c r="WOM228" s="4"/>
      <c r="WON228" s="4"/>
      <c r="WOO228" s="4"/>
      <c r="WOP228" s="4"/>
      <c r="WOQ228" s="4"/>
      <c r="WOR228" s="4"/>
      <c r="WOS228" s="4"/>
      <c r="WOT228" s="4"/>
      <c r="WOU228" s="4"/>
      <c r="WOV228" s="4"/>
      <c r="WOW228" s="4"/>
      <c r="WOX228" s="4"/>
      <c r="WOY228" s="4"/>
      <c r="WOZ228" s="4"/>
      <c r="WPA228" s="4"/>
      <c r="WPB228" s="4"/>
      <c r="WPC228" s="4"/>
      <c r="WPD228" s="4"/>
      <c r="WPE228" s="4"/>
      <c r="WPF228" s="4"/>
      <c r="WPG228" s="4"/>
      <c r="WPH228" s="4"/>
      <c r="WPI228" s="4"/>
      <c r="WPJ228" s="4"/>
      <c r="WPK228" s="4"/>
      <c r="WPL228" s="4"/>
      <c r="WPM228" s="4"/>
      <c r="WPN228" s="4"/>
      <c r="WPO228" s="4"/>
      <c r="WPP228" s="4"/>
      <c r="WPQ228" s="4"/>
      <c r="WPR228" s="4"/>
      <c r="WPS228" s="4"/>
      <c r="WPT228" s="4"/>
      <c r="WPU228" s="4"/>
      <c r="WPV228" s="4"/>
      <c r="WPW228" s="4"/>
      <c r="WPX228" s="4"/>
      <c r="WPY228" s="4"/>
      <c r="WPZ228" s="4"/>
      <c r="WQA228" s="4"/>
      <c r="WQB228" s="4"/>
      <c r="WQC228" s="4"/>
      <c r="WQD228" s="4"/>
      <c r="WQE228" s="4"/>
      <c r="WQF228" s="4"/>
      <c r="WQG228" s="4"/>
      <c r="WQH228" s="4"/>
      <c r="WQI228" s="4"/>
      <c r="WQJ228" s="4"/>
      <c r="WQK228" s="4"/>
      <c r="WQL228" s="4"/>
      <c r="WQM228" s="4"/>
      <c r="WQN228" s="4"/>
      <c r="WQO228" s="4"/>
      <c r="WQP228" s="4"/>
      <c r="WQQ228" s="4"/>
      <c r="WQR228" s="4"/>
      <c r="WQS228" s="4"/>
      <c r="WQT228" s="4"/>
      <c r="WQU228" s="4"/>
      <c r="WQV228" s="4"/>
      <c r="WQW228" s="4"/>
      <c r="WQX228" s="4"/>
      <c r="WQY228" s="4"/>
      <c r="WQZ228" s="4"/>
      <c r="WRA228" s="4"/>
      <c r="WRB228" s="4"/>
      <c r="WRC228" s="4"/>
      <c r="WRD228" s="4"/>
      <c r="WRE228" s="4"/>
      <c r="WRF228" s="4"/>
      <c r="WRG228" s="4"/>
      <c r="WRH228" s="4"/>
      <c r="WRI228" s="4"/>
      <c r="WRJ228" s="4"/>
      <c r="WRK228" s="4"/>
      <c r="WRL228" s="4"/>
      <c r="WRM228" s="4"/>
      <c r="WRN228" s="4"/>
      <c r="WRO228" s="4"/>
      <c r="WRP228" s="4"/>
      <c r="WRQ228" s="4"/>
      <c r="WRR228" s="4"/>
      <c r="WRS228" s="4"/>
      <c r="WRT228" s="4"/>
      <c r="WRU228" s="4"/>
      <c r="WRV228" s="4"/>
      <c r="WRW228" s="4"/>
      <c r="WRX228" s="4"/>
      <c r="WRY228" s="4"/>
      <c r="WRZ228" s="4"/>
      <c r="WSA228" s="4"/>
      <c r="WSB228" s="4"/>
      <c r="WSC228" s="4"/>
      <c r="WSD228" s="4"/>
      <c r="WSE228" s="4"/>
      <c r="WSF228" s="4"/>
      <c r="WSG228" s="4"/>
      <c r="WSH228" s="4"/>
      <c r="WSI228" s="4"/>
      <c r="WSJ228" s="4"/>
      <c r="WSK228" s="4"/>
      <c r="WSL228" s="4"/>
      <c r="WSM228" s="4"/>
      <c r="WSN228" s="4"/>
      <c r="WSO228" s="4"/>
      <c r="WSP228" s="4"/>
      <c r="WSQ228" s="4"/>
      <c r="WSR228" s="4"/>
      <c r="WSS228" s="4"/>
      <c r="WST228" s="4"/>
      <c r="WSU228" s="4"/>
      <c r="WSV228" s="4"/>
      <c r="WSW228" s="4"/>
      <c r="WSX228" s="4"/>
      <c r="WSY228" s="4"/>
      <c r="WSZ228" s="4"/>
      <c r="WTA228" s="4"/>
      <c r="WTB228" s="4"/>
      <c r="WTC228" s="4"/>
      <c r="WTD228" s="4"/>
      <c r="WTE228" s="4"/>
      <c r="WTF228" s="4"/>
      <c r="WTG228" s="4"/>
      <c r="WTH228" s="4"/>
      <c r="WTI228" s="4"/>
      <c r="WTJ228" s="4"/>
      <c r="WTK228" s="4"/>
      <c r="WTL228" s="4"/>
      <c r="WTM228" s="4"/>
      <c r="WTN228" s="4"/>
      <c r="WTO228" s="4"/>
      <c r="WTP228" s="4"/>
      <c r="WTQ228" s="4"/>
      <c r="WTR228" s="4"/>
      <c r="WTS228" s="4"/>
      <c r="WTT228" s="4"/>
      <c r="WTU228" s="4"/>
      <c r="WTV228" s="4"/>
      <c r="WTW228" s="4"/>
      <c r="WTX228" s="4"/>
      <c r="WTY228" s="4"/>
      <c r="WTZ228" s="4"/>
      <c r="WUA228" s="4"/>
      <c r="WUB228" s="4"/>
      <c r="WUC228" s="4"/>
      <c r="WUD228" s="4"/>
      <c r="WUE228" s="4"/>
      <c r="WUF228" s="4"/>
      <c r="WUG228" s="4"/>
      <c r="WUH228" s="4"/>
      <c r="WUI228" s="4"/>
      <c r="WUJ228" s="4"/>
      <c r="WUK228" s="4"/>
      <c r="WUL228" s="4"/>
      <c r="WUM228" s="4"/>
      <c r="WUN228" s="4"/>
      <c r="WUO228" s="4"/>
      <c r="WUP228" s="4"/>
      <c r="WUQ228" s="4"/>
      <c r="WUR228" s="4"/>
      <c r="WUS228" s="4"/>
      <c r="WUT228" s="4"/>
      <c r="WUU228" s="4"/>
      <c r="WUV228" s="4"/>
      <c r="WUW228" s="4"/>
      <c r="WUX228" s="4"/>
      <c r="WUY228" s="4"/>
      <c r="WUZ228" s="4"/>
      <c r="WVA228" s="4"/>
      <c r="WVB228" s="4"/>
      <c r="WVC228" s="4"/>
      <c r="WVD228" s="4"/>
      <c r="WVE228" s="4"/>
      <c r="WVF228" s="4"/>
      <c r="WVG228" s="4"/>
      <c r="WVH228" s="4"/>
      <c r="WVI228" s="4"/>
      <c r="WVJ228" s="4"/>
      <c r="WVK228" s="4"/>
      <c r="WVL228" s="4"/>
      <c r="WVM228" s="4"/>
      <c r="WVN228" s="4"/>
      <c r="WVO228" s="4"/>
      <c r="WVP228" s="4"/>
      <c r="WVQ228" s="4"/>
      <c r="WVR228" s="4"/>
      <c r="WVS228" s="4"/>
      <c r="WVT228" s="4"/>
      <c r="WVU228" s="4"/>
      <c r="WVV228" s="4"/>
      <c r="WVW228" s="4"/>
      <c r="WVX228" s="4"/>
      <c r="WVY228" s="4"/>
      <c r="WVZ228" s="4"/>
      <c r="WWA228" s="4"/>
      <c r="WWB228" s="4"/>
      <c r="WWC228" s="4"/>
      <c r="WWD228" s="4"/>
      <c r="WWE228" s="4"/>
      <c r="WWF228" s="4"/>
      <c r="WWG228" s="4"/>
      <c r="WWH228" s="4"/>
      <c r="WWI228" s="4"/>
      <c r="WWJ228" s="4"/>
      <c r="WWK228" s="4"/>
      <c r="WWL228" s="4"/>
      <c r="WWM228" s="4"/>
      <c r="WWN228" s="4"/>
      <c r="WWO228" s="4"/>
      <c r="WWP228" s="4"/>
      <c r="WWQ228" s="4"/>
      <c r="WWR228" s="4"/>
      <c r="WWS228" s="4"/>
      <c r="WWT228" s="4"/>
      <c r="WWU228" s="4"/>
      <c r="WWV228" s="4"/>
      <c r="WWW228" s="4"/>
      <c r="WWX228" s="4"/>
      <c r="WWY228" s="4"/>
      <c r="WWZ228" s="4"/>
      <c r="WXA228" s="4"/>
      <c r="WXB228" s="4"/>
      <c r="WXC228" s="4"/>
      <c r="WXD228" s="4"/>
      <c r="WXE228" s="4"/>
      <c r="WXF228" s="4"/>
      <c r="WXG228" s="4"/>
      <c r="WXH228" s="4"/>
      <c r="WXI228" s="4"/>
      <c r="WXJ228" s="4"/>
      <c r="WXK228" s="4"/>
      <c r="WXL228" s="4"/>
      <c r="WXM228" s="4"/>
      <c r="WXN228" s="4"/>
      <c r="WXO228" s="4"/>
      <c r="WXP228" s="4"/>
      <c r="WXQ228" s="4"/>
      <c r="WXR228" s="4"/>
      <c r="WXS228" s="4"/>
      <c r="WXT228" s="4"/>
      <c r="WXU228" s="4"/>
      <c r="WXV228" s="4"/>
      <c r="WXW228" s="4"/>
      <c r="WXX228" s="4"/>
      <c r="WXY228" s="4"/>
      <c r="WXZ228" s="4"/>
      <c r="WYA228" s="4"/>
      <c r="WYB228" s="4"/>
      <c r="WYC228" s="4"/>
    </row>
    <row r="229" spans="1:16201" ht="34.5" customHeight="1" x14ac:dyDescent="0.3">
      <c r="A229" s="162"/>
      <c r="B229" s="163"/>
      <c r="C229" s="161"/>
      <c r="D229" s="102" t="s">
        <v>10</v>
      </c>
      <c r="E229" s="99">
        <f t="shared" si="58"/>
        <v>0</v>
      </c>
      <c r="F229" s="160">
        <f>F231</f>
        <v>0</v>
      </c>
      <c r="G229" s="160"/>
      <c r="H229" s="160"/>
      <c r="I229" s="160"/>
      <c r="J229" s="160"/>
      <c r="K229" s="99">
        <f>K231</f>
        <v>0</v>
      </c>
      <c r="L229" s="99">
        <f t="shared" ref="L229:M229" si="59">L231</f>
        <v>0</v>
      </c>
      <c r="M229" s="99">
        <f t="shared" si="59"/>
        <v>0</v>
      </c>
      <c r="N229" s="99">
        <v>0</v>
      </c>
      <c r="O229" s="161"/>
    </row>
    <row r="230" spans="1:16201" ht="38.25" customHeight="1" x14ac:dyDescent="0.3">
      <c r="A230" s="162"/>
      <c r="B230" s="163"/>
      <c r="C230" s="161"/>
      <c r="D230" s="102" t="s">
        <v>18</v>
      </c>
      <c r="E230" s="99">
        <f t="shared" si="58"/>
        <v>0</v>
      </c>
      <c r="F230" s="160">
        <f>F232</f>
        <v>0</v>
      </c>
      <c r="G230" s="160"/>
      <c r="H230" s="160"/>
      <c r="I230" s="160"/>
      <c r="J230" s="160"/>
      <c r="K230" s="99">
        <f>K232</f>
        <v>0</v>
      </c>
      <c r="L230" s="99">
        <f t="shared" ref="L230:M230" si="60">L232</f>
        <v>0</v>
      </c>
      <c r="M230" s="99">
        <f t="shared" si="60"/>
        <v>0</v>
      </c>
      <c r="N230" s="99">
        <v>0</v>
      </c>
      <c r="O230" s="161"/>
    </row>
    <row r="231" spans="1:16201" ht="27" customHeight="1" x14ac:dyDescent="0.3">
      <c r="A231" s="184" t="s">
        <v>50</v>
      </c>
      <c r="B231" s="163" t="s">
        <v>37</v>
      </c>
      <c r="C231" s="162" t="s">
        <v>352</v>
      </c>
      <c r="D231" s="102" t="s">
        <v>14</v>
      </c>
      <c r="E231" s="99">
        <f t="shared" ref="E231:E233" si="61">F231+K231+L231+M231+N231</f>
        <v>0</v>
      </c>
      <c r="F231" s="151">
        <v>0</v>
      </c>
      <c r="G231" s="152"/>
      <c r="H231" s="152"/>
      <c r="I231" s="152"/>
      <c r="J231" s="153"/>
      <c r="K231" s="99">
        <v>0</v>
      </c>
      <c r="L231" s="99">
        <v>0</v>
      </c>
      <c r="M231" s="98">
        <v>0</v>
      </c>
      <c r="N231" s="99">
        <v>0</v>
      </c>
      <c r="O231" s="161" t="s">
        <v>415</v>
      </c>
    </row>
    <row r="232" spans="1:16201" ht="35.25" customHeight="1" x14ac:dyDescent="0.3">
      <c r="A232" s="184"/>
      <c r="B232" s="163"/>
      <c r="C232" s="162"/>
      <c r="D232" s="102" t="s">
        <v>10</v>
      </c>
      <c r="E232" s="99">
        <f t="shared" si="61"/>
        <v>0</v>
      </c>
      <c r="F232" s="151">
        <v>0</v>
      </c>
      <c r="G232" s="152"/>
      <c r="H232" s="152"/>
      <c r="I232" s="152"/>
      <c r="J232" s="153"/>
      <c r="K232" s="99">
        <v>0</v>
      </c>
      <c r="L232" s="99">
        <v>0</v>
      </c>
      <c r="M232" s="98">
        <v>0</v>
      </c>
      <c r="N232" s="99">
        <v>0</v>
      </c>
      <c r="O232" s="161"/>
    </row>
    <row r="233" spans="1:16201" ht="35.25" customHeight="1" x14ac:dyDescent="0.3">
      <c r="A233" s="184"/>
      <c r="B233" s="163"/>
      <c r="C233" s="162"/>
      <c r="D233" s="102" t="s">
        <v>18</v>
      </c>
      <c r="E233" s="99">
        <f t="shared" si="61"/>
        <v>0</v>
      </c>
      <c r="F233" s="151">
        <v>0</v>
      </c>
      <c r="G233" s="152"/>
      <c r="H233" s="152"/>
      <c r="I233" s="152"/>
      <c r="J233" s="153"/>
      <c r="K233" s="99">
        <v>0</v>
      </c>
      <c r="L233" s="99">
        <v>0</v>
      </c>
      <c r="M233" s="98">
        <v>0</v>
      </c>
      <c r="N233" s="99">
        <v>0</v>
      </c>
      <c r="O233" s="161"/>
    </row>
    <row r="234" spans="1:16201" ht="23.25" customHeight="1" x14ac:dyDescent="0.3">
      <c r="A234" s="184"/>
      <c r="B234" s="163" t="s">
        <v>196</v>
      </c>
      <c r="C234" s="164" t="s">
        <v>80</v>
      </c>
      <c r="D234" s="164" t="s">
        <v>80</v>
      </c>
      <c r="E234" s="160" t="s">
        <v>81</v>
      </c>
      <c r="F234" s="165" t="s">
        <v>348</v>
      </c>
      <c r="G234" s="151" t="s">
        <v>207</v>
      </c>
      <c r="H234" s="152"/>
      <c r="I234" s="152"/>
      <c r="J234" s="153"/>
      <c r="K234" s="160" t="s">
        <v>84</v>
      </c>
      <c r="L234" s="166" t="s">
        <v>349</v>
      </c>
      <c r="M234" s="165" t="s">
        <v>351</v>
      </c>
      <c r="N234" s="172" t="s">
        <v>350</v>
      </c>
      <c r="O234" s="161"/>
    </row>
    <row r="235" spans="1:16201" ht="23.25" customHeight="1" x14ac:dyDescent="0.3">
      <c r="A235" s="184"/>
      <c r="B235" s="163"/>
      <c r="C235" s="164"/>
      <c r="D235" s="164"/>
      <c r="E235" s="160"/>
      <c r="F235" s="160"/>
      <c r="G235" s="105" t="s">
        <v>202</v>
      </c>
      <c r="H235" s="105" t="s">
        <v>203</v>
      </c>
      <c r="I235" s="105" t="s">
        <v>204</v>
      </c>
      <c r="J235" s="105" t="s">
        <v>205</v>
      </c>
      <c r="K235" s="160"/>
      <c r="L235" s="167"/>
      <c r="M235" s="160"/>
      <c r="N235" s="167"/>
      <c r="O235" s="161"/>
    </row>
    <row r="236" spans="1:16201" ht="29.25" customHeight="1" x14ac:dyDescent="0.3">
      <c r="A236" s="184"/>
      <c r="B236" s="163"/>
      <c r="C236" s="164"/>
      <c r="D236" s="164"/>
      <c r="E236" s="71">
        <f>F236+K236+L236+M236+N236</f>
        <v>0</v>
      </c>
      <c r="F236" s="71">
        <v>0</v>
      </c>
      <c r="G236" s="71">
        <v>0</v>
      </c>
      <c r="H236" s="71">
        <v>0</v>
      </c>
      <c r="I236" s="71">
        <v>0</v>
      </c>
      <c r="J236" s="71">
        <v>0</v>
      </c>
      <c r="K236" s="71">
        <v>0</v>
      </c>
      <c r="L236" s="71">
        <v>0</v>
      </c>
      <c r="M236" s="71">
        <v>0</v>
      </c>
      <c r="N236" s="71">
        <v>0</v>
      </c>
      <c r="O236" s="161"/>
    </row>
    <row r="237" spans="1:16201" ht="35.25" customHeight="1" x14ac:dyDescent="0.3">
      <c r="A237" s="162" t="s">
        <v>129</v>
      </c>
      <c r="B237" s="163" t="s">
        <v>360</v>
      </c>
      <c r="C237" s="161" t="s">
        <v>352</v>
      </c>
      <c r="D237" s="102" t="s">
        <v>8</v>
      </c>
      <c r="E237" s="104">
        <f t="shared" ref="E237:E240" si="62">F237+K237+L237+M237+N237</f>
        <v>55500</v>
      </c>
      <c r="F237" s="165">
        <f>F238+F239</f>
        <v>15500</v>
      </c>
      <c r="G237" s="165"/>
      <c r="H237" s="165"/>
      <c r="I237" s="165"/>
      <c r="J237" s="165"/>
      <c r="K237" s="104">
        <f t="shared" ref="K237:N237" si="63">K238+K239</f>
        <v>10000</v>
      </c>
      <c r="L237" s="104">
        <f t="shared" si="63"/>
        <v>10000</v>
      </c>
      <c r="M237" s="104">
        <f t="shared" si="63"/>
        <v>10000</v>
      </c>
      <c r="N237" s="104">
        <f t="shared" si="63"/>
        <v>10000</v>
      </c>
      <c r="O237" s="161"/>
    </row>
    <row r="238" spans="1:16201" ht="36" customHeight="1" x14ac:dyDescent="0.3">
      <c r="A238" s="162"/>
      <c r="B238" s="163"/>
      <c r="C238" s="161"/>
      <c r="D238" s="102" t="s">
        <v>10</v>
      </c>
      <c r="E238" s="104">
        <f t="shared" si="62"/>
        <v>0</v>
      </c>
      <c r="F238" s="165">
        <v>0</v>
      </c>
      <c r="G238" s="165"/>
      <c r="H238" s="165"/>
      <c r="I238" s="165"/>
      <c r="J238" s="165"/>
      <c r="K238" s="104">
        <v>0</v>
      </c>
      <c r="L238" s="104">
        <v>0</v>
      </c>
      <c r="M238" s="104">
        <v>0</v>
      </c>
      <c r="N238" s="104">
        <v>0</v>
      </c>
      <c r="O238" s="161"/>
    </row>
    <row r="239" spans="1:16201" ht="46.5" customHeight="1" x14ac:dyDescent="0.3">
      <c r="A239" s="162"/>
      <c r="B239" s="163"/>
      <c r="C239" s="161"/>
      <c r="D239" s="102" t="s">
        <v>18</v>
      </c>
      <c r="E239" s="104">
        <f t="shared" si="62"/>
        <v>55500</v>
      </c>
      <c r="F239" s="165">
        <f>F240+F250+F254</f>
        <v>15500</v>
      </c>
      <c r="G239" s="165"/>
      <c r="H239" s="165"/>
      <c r="I239" s="165"/>
      <c r="J239" s="165"/>
      <c r="K239" s="104">
        <f>K240+K250+K254</f>
        <v>10000</v>
      </c>
      <c r="L239" s="104">
        <f>L240+L250+L254</f>
        <v>10000</v>
      </c>
      <c r="M239" s="104">
        <f>M240+M250+M254</f>
        <v>10000</v>
      </c>
      <c r="N239" s="104">
        <f t="shared" ref="N239" si="64">N240+N250+N254</f>
        <v>10000</v>
      </c>
      <c r="O239" s="161"/>
    </row>
    <row r="240" spans="1:16201" ht="89.25" customHeight="1" x14ac:dyDescent="0.3">
      <c r="A240" s="184" t="s">
        <v>215</v>
      </c>
      <c r="B240" s="102" t="s">
        <v>425</v>
      </c>
      <c r="C240" s="100" t="s">
        <v>352</v>
      </c>
      <c r="D240" s="102" t="s">
        <v>18</v>
      </c>
      <c r="E240" s="104">
        <f t="shared" si="62"/>
        <v>28500</v>
      </c>
      <c r="F240" s="165">
        <f>5000+3500</f>
        <v>8500</v>
      </c>
      <c r="G240" s="165"/>
      <c r="H240" s="165"/>
      <c r="I240" s="165"/>
      <c r="J240" s="165"/>
      <c r="K240" s="104">
        <v>5000</v>
      </c>
      <c r="L240" s="104">
        <v>5000</v>
      </c>
      <c r="M240" s="104">
        <v>5000</v>
      </c>
      <c r="N240" s="104">
        <v>5000</v>
      </c>
      <c r="O240" s="161" t="s">
        <v>17</v>
      </c>
    </row>
    <row r="241" spans="1:16" ht="21" customHeight="1" x14ac:dyDescent="0.3">
      <c r="A241" s="184"/>
      <c r="B241" s="163" t="s">
        <v>97</v>
      </c>
      <c r="C241" s="164" t="s">
        <v>80</v>
      </c>
      <c r="D241" s="164" t="s">
        <v>80</v>
      </c>
      <c r="E241" s="160" t="s">
        <v>81</v>
      </c>
      <c r="F241" s="165" t="s">
        <v>348</v>
      </c>
      <c r="G241" s="160" t="s">
        <v>207</v>
      </c>
      <c r="H241" s="160"/>
      <c r="I241" s="160"/>
      <c r="J241" s="160"/>
      <c r="K241" s="160" t="s">
        <v>84</v>
      </c>
      <c r="L241" s="165" t="s">
        <v>349</v>
      </c>
      <c r="M241" s="165" t="s">
        <v>351</v>
      </c>
      <c r="N241" s="160" t="s">
        <v>350</v>
      </c>
      <c r="O241" s="161"/>
    </row>
    <row r="242" spans="1:16" ht="21" customHeight="1" x14ac:dyDescent="0.3">
      <c r="A242" s="184"/>
      <c r="B242" s="163"/>
      <c r="C242" s="164"/>
      <c r="D242" s="164"/>
      <c r="E242" s="160"/>
      <c r="F242" s="160"/>
      <c r="G242" s="99" t="s">
        <v>202</v>
      </c>
      <c r="H242" s="99" t="s">
        <v>203</v>
      </c>
      <c r="I242" s="99" t="s">
        <v>204</v>
      </c>
      <c r="J242" s="99" t="s">
        <v>205</v>
      </c>
      <c r="K242" s="160"/>
      <c r="L242" s="160"/>
      <c r="M242" s="160"/>
      <c r="N242" s="160"/>
      <c r="O242" s="161"/>
    </row>
    <row r="243" spans="1:16" ht="21.75" customHeight="1" x14ac:dyDescent="0.3">
      <c r="A243" s="184"/>
      <c r="B243" s="163"/>
      <c r="C243" s="164"/>
      <c r="D243" s="164"/>
      <c r="E243" s="71">
        <v>1</v>
      </c>
      <c r="F243" s="71">
        <v>1</v>
      </c>
      <c r="G243" s="71">
        <v>0</v>
      </c>
      <c r="H243" s="71">
        <v>0</v>
      </c>
      <c r="I243" s="71">
        <v>0</v>
      </c>
      <c r="J243" s="71">
        <v>1</v>
      </c>
      <c r="K243" s="71">
        <v>1</v>
      </c>
      <c r="L243" s="71">
        <v>1</v>
      </c>
      <c r="M243" s="71">
        <v>1</v>
      </c>
      <c r="N243" s="71">
        <v>1</v>
      </c>
      <c r="O243" s="161"/>
    </row>
    <row r="244" spans="1:16" ht="34.5" customHeight="1" x14ac:dyDescent="0.3">
      <c r="A244" s="184" t="s">
        <v>216</v>
      </c>
      <c r="B244" s="163" t="s">
        <v>531</v>
      </c>
      <c r="C244" s="162" t="s">
        <v>352</v>
      </c>
      <c r="D244" s="102" t="s">
        <v>14</v>
      </c>
      <c r="E244" s="99">
        <f t="shared" ref="E244:E246" si="65">F244+K244+L244+M244+N244</f>
        <v>0</v>
      </c>
      <c r="F244" s="151">
        <v>0</v>
      </c>
      <c r="G244" s="152"/>
      <c r="H244" s="152"/>
      <c r="I244" s="152"/>
      <c r="J244" s="153"/>
      <c r="K244" s="99">
        <v>0</v>
      </c>
      <c r="L244" s="99">
        <v>0</v>
      </c>
      <c r="M244" s="98">
        <v>0</v>
      </c>
      <c r="N244" s="99">
        <v>0</v>
      </c>
      <c r="O244" s="161" t="s">
        <v>415</v>
      </c>
    </row>
    <row r="245" spans="1:16" ht="35.25" customHeight="1" x14ac:dyDescent="0.3">
      <c r="A245" s="184"/>
      <c r="B245" s="163"/>
      <c r="C245" s="162"/>
      <c r="D245" s="102" t="s">
        <v>10</v>
      </c>
      <c r="E245" s="99">
        <f t="shared" si="65"/>
        <v>0</v>
      </c>
      <c r="F245" s="151">
        <v>0</v>
      </c>
      <c r="G245" s="152"/>
      <c r="H245" s="152"/>
      <c r="I245" s="152"/>
      <c r="J245" s="153"/>
      <c r="K245" s="99">
        <v>0</v>
      </c>
      <c r="L245" s="99">
        <v>0</v>
      </c>
      <c r="M245" s="98">
        <v>0</v>
      </c>
      <c r="N245" s="99">
        <v>0</v>
      </c>
      <c r="O245" s="161"/>
    </row>
    <row r="246" spans="1:16" ht="35.25" customHeight="1" x14ac:dyDescent="0.3">
      <c r="A246" s="184"/>
      <c r="B246" s="163"/>
      <c r="C246" s="162"/>
      <c r="D246" s="102" t="s">
        <v>18</v>
      </c>
      <c r="E246" s="99">
        <f t="shared" si="65"/>
        <v>0</v>
      </c>
      <c r="F246" s="151">
        <v>0</v>
      </c>
      <c r="G246" s="152"/>
      <c r="H246" s="152"/>
      <c r="I246" s="152"/>
      <c r="J246" s="153"/>
      <c r="K246" s="99">
        <v>0</v>
      </c>
      <c r="L246" s="99">
        <v>0</v>
      </c>
      <c r="M246" s="98">
        <v>0</v>
      </c>
      <c r="N246" s="99">
        <v>0</v>
      </c>
      <c r="O246" s="161"/>
    </row>
    <row r="247" spans="1:16" ht="23.25" customHeight="1" x14ac:dyDescent="0.3">
      <c r="A247" s="184"/>
      <c r="B247" s="163" t="s">
        <v>532</v>
      </c>
      <c r="C247" s="164" t="s">
        <v>80</v>
      </c>
      <c r="D247" s="164" t="s">
        <v>80</v>
      </c>
      <c r="E247" s="160" t="s">
        <v>81</v>
      </c>
      <c r="F247" s="165" t="s">
        <v>348</v>
      </c>
      <c r="G247" s="151" t="s">
        <v>207</v>
      </c>
      <c r="H247" s="152"/>
      <c r="I247" s="152"/>
      <c r="J247" s="153"/>
      <c r="K247" s="160" t="s">
        <v>84</v>
      </c>
      <c r="L247" s="166" t="s">
        <v>349</v>
      </c>
      <c r="M247" s="165" t="s">
        <v>351</v>
      </c>
      <c r="N247" s="172" t="s">
        <v>350</v>
      </c>
      <c r="O247" s="161"/>
    </row>
    <row r="248" spans="1:16" ht="23.25" customHeight="1" x14ac:dyDescent="0.3">
      <c r="A248" s="184"/>
      <c r="B248" s="163"/>
      <c r="C248" s="164"/>
      <c r="D248" s="164"/>
      <c r="E248" s="160"/>
      <c r="F248" s="160"/>
      <c r="G248" s="105" t="s">
        <v>202</v>
      </c>
      <c r="H248" s="105" t="s">
        <v>203</v>
      </c>
      <c r="I248" s="105" t="s">
        <v>204</v>
      </c>
      <c r="J248" s="105" t="s">
        <v>205</v>
      </c>
      <c r="K248" s="160"/>
      <c r="L248" s="167"/>
      <c r="M248" s="160"/>
      <c r="N248" s="167"/>
      <c r="O248" s="161"/>
    </row>
    <row r="249" spans="1:16" ht="29.25" customHeight="1" x14ac:dyDescent="0.3">
      <c r="A249" s="184"/>
      <c r="B249" s="163"/>
      <c r="C249" s="164"/>
      <c r="D249" s="164"/>
      <c r="E249" s="71">
        <f>F249+K249+L249+M249+N249</f>
        <v>0</v>
      </c>
      <c r="F249" s="71">
        <v>0</v>
      </c>
      <c r="G249" s="71">
        <v>0</v>
      </c>
      <c r="H249" s="71">
        <v>0</v>
      </c>
      <c r="I249" s="71">
        <v>0</v>
      </c>
      <c r="J249" s="71">
        <v>0</v>
      </c>
      <c r="K249" s="71">
        <v>0</v>
      </c>
      <c r="L249" s="71">
        <v>0</v>
      </c>
      <c r="M249" s="71">
        <v>0</v>
      </c>
      <c r="N249" s="71">
        <v>0</v>
      </c>
      <c r="O249" s="161"/>
    </row>
    <row r="250" spans="1:16" ht="78.75" customHeight="1" x14ac:dyDescent="0.3">
      <c r="A250" s="184" t="s">
        <v>217</v>
      </c>
      <c r="B250" s="102" t="s">
        <v>321</v>
      </c>
      <c r="C250" s="100" t="s">
        <v>352</v>
      </c>
      <c r="D250" s="102" t="s">
        <v>18</v>
      </c>
      <c r="E250" s="104">
        <f>F250+K250+L250+M250+N250</f>
        <v>0</v>
      </c>
      <c r="F250" s="168">
        <v>0</v>
      </c>
      <c r="G250" s="169"/>
      <c r="H250" s="169"/>
      <c r="I250" s="169"/>
      <c r="J250" s="170"/>
      <c r="K250" s="104">
        <v>0</v>
      </c>
      <c r="L250" s="104">
        <v>0</v>
      </c>
      <c r="M250" s="106">
        <v>0</v>
      </c>
      <c r="N250" s="104">
        <v>0</v>
      </c>
      <c r="O250" s="161" t="s">
        <v>29</v>
      </c>
    </row>
    <row r="251" spans="1:16" ht="23.25" customHeight="1" x14ac:dyDescent="0.3">
      <c r="A251" s="184"/>
      <c r="B251" s="163" t="s">
        <v>99</v>
      </c>
      <c r="C251" s="174" t="s">
        <v>80</v>
      </c>
      <c r="D251" s="164" t="s">
        <v>80</v>
      </c>
      <c r="E251" s="160" t="s">
        <v>81</v>
      </c>
      <c r="F251" s="165" t="s">
        <v>348</v>
      </c>
      <c r="G251" s="151" t="s">
        <v>207</v>
      </c>
      <c r="H251" s="152"/>
      <c r="I251" s="152"/>
      <c r="J251" s="153"/>
      <c r="K251" s="160" t="s">
        <v>84</v>
      </c>
      <c r="L251" s="166" t="s">
        <v>349</v>
      </c>
      <c r="M251" s="165" t="s">
        <v>351</v>
      </c>
      <c r="N251" s="172" t="s">
        <v>350</v>
      </c>
      <c r="O251" s="161"/>
    </row>
    <row r="252" spans="1:16" ht="23.25" customHeight="1" x14ac:dyDescent="0.3">
      <c r="A252" s="184"/>
      <c r="B252" s="163"/>
      <c r="C252" s="175"/>
      <c r="D252" s="164"/>
      <c r="E252" s="160"/>
      <c r="F252" s="160"/>
      <c r="G252" s="99" t="s">
        <v>202</v>
      </c>
      <c r="H252" s="99" t="s">
        <v>203</v>
      </c>
      <c r="I252" s="99" t="s">
        <v>204</v>
      </c>
      <c r="J252" s="99" t="s">
        <v>205</v>
      </c>
      <c r="K252" s="160"/>
      <c r="L252" s="167"/>
      <c r="M252" s="160"/>
      <c r="N252" s="167"/>
      <c r="O252" s="161"/>
      <c r="P252" s="17"/>
    </row>
    <row r="253" spans="1:16" ht="32.25" customHeight="1" x14ac:dyDescent="0.3">
      <c r="A253" s="184"/>
      <c r="B253" s="163"/>
      <c r="C253" s="176"/>
      <c r="D253" s="164"/>
      <c r="E253" s="71">
        <v>1</v>
      </c>
      <c r="F253" s="71">
        <v>1</v>
      </c>
      <c r="G253" s="71">
        <v>0</v>
      </c>
      <c r="H253" s="71">
        <v>0</v>
      </c>
      <c r="I253" s="71">
        <v>0</v>
      </c>
      <c r="J253" s="71">
        <v>1</v>
      </c>
      <c r="K253" s="71">
        <v>1</v>
      </c>
      <c r="L253" s="71">
        <v>1</v>
      </c>
      <c r="M253" s="71">
        <v>1</v>
      </c>
      <c r="N253" s="71">
        <v>1</v>
      </c>
      <c r="O253" s="161"/>
      <c r="P253" s="73"/>
    </row>
    <row r="254" spans="1:16" ht="98.25" customHeight="1" x14ac:dyDescent="0.3">
      <c r="A254" s="184" t="s">
        <v>358</v>
      </c>
      <c r="B254" s="102" t="s">
        <v>424</v>
      </c>
      <c r="C254" s="100" t="s">
        <v>352</v>
      </c>
      <c r="D254" s="102" t="s">
        <v>18</v>
      </c>
      <c r="E254" s="104">
        <f>F254+K254+L254+M254+N254</f>
        <v>27000</v>
      </c>
      <c r="F254" s="165">
        <f>5000-3500+5500</f>
        <v>7000</v>
      </c>
      <c r="G254" s="165"/>
      <c r="H254" s="165"/>
      <c r="I254" s="165"/>
      <c r="J254" s="165"/>
      <c r="K254" s="104">
        <v>5000</v>
      </c>
      <c r="L254" s="104">
        <v>5000</v>
      </c>
      <c r="M254" s="104">
        <v>5000</v>
      </c>
      <c r="N254" s="104">
        <v>5000</v>
      </c>
      <c r="O254" s="161" t="s">
        <v>29</v>
      </c>
    </row>
    <row r="255" spans="1:16" ht="20.25" customHeight="1" x14ac:dyDescent="0.3">
      <c r="A255" s="184"/>
      <c r="B255" s="163" t="s">
        <v>98</v>
      </c>
      <c r="C255" s="164" t="s">
        <v>80</v>
      </c>
      <c r="D255" s="164" t="s">
        <v>80</v>
      </c>
      <c r="E255" s="160" t="s">
        <v>81</v>
      </c>
      <c r="F255" s="165" t="s">
        <v>348</v>
      </c>
      <c r="G255" s="160" t="s">
        <v>207</v>
      </c>
      <c r="H255" s="160"/>
      <c r="I255" s="160"/>
      <c r="J255" s="160"/>
      <c r="K255" s="160" t="s">
        <v>84</v>
      </c>
      <c r="L255" s="165" t="s">
        <v>349</v>
      </c>
      <c r="M255" s="165" t="s">
        <v>351</v>
      </c>
      <c r="N255" s="160" t="s">
        <v>350</v>
      </c>
      <c r="O255" s="161"/>
    </row>
    <row r="256" spans="1:16" ht="24" customHeight="1" x14ac:dyDescent="0.3">
      <c r="A256" s="184"/>
      <c r="B256" s="163"/>
      <c r="C256" s="164"/>
      <c r="D256" s="164"/>
      <c r="E256" s="160"/>
      <c r="F256" s="160"/>
      <c r="G256" s="99" t="s">
        <v>202</v>
      </c>
      <c r="H256" s="99" t="s">
        <v>203</v>
      </c>
      <c r="I256" s="99" t="s">
        <v>204</v>
      </c>
      <c r="J256" s="99" t="s">
        <v>205</v>
      </c>
      <c r="K256" s="160"/>
      <c r="L256" s="160"/>
      <c r="M256" s="160"/>
      <c r="N256" s="160"/>
      <c r="O256" s="161"/>
    </row>
    <row r="257" spans="1:16" ht="37.5" customHeight="1" x14ac:dyDescent="0.3">
      <c r="A257" s="184"/>
      <c r="B257" s="163"/>
      <c r="C257" s="164"/>
      <c r="D257" s="164"/>
      <c r="E257" s="71">
        <v>1</v>
      </c>
      <c r="F257" s="71">
        <v>1</v>
      </c>
      <c r="G257" s="71">
        <v>0</v>
      </c>
      <c r="H257" s="71">
        <v>0</v>
      </c>
      <c r="I257" s="71">
        <v>0</v>
      </c>
      <c r="J257" s="71">
        <v>1</v>
      </c>
      <c r="K257" s="71">
        <v>1</v>
      </c>
      <c r="L257" s="71">
        <v>1</v>
      </c>
      <c r="M257" s="71">
        <v>1</v>
      </c>
      <c r="N257" s="71">
        <v>1</v>
      </c>
      <c r="O257" s="161"/>
      <c r="P257" s="73"/>
    </row>
    <row r="258" spans="1:16" ht="24.75" customHeight="1" x14ac:dyDescent="0.3">
      <c r="A258" s="162" t="s">
        <v>530</v>
      </c>
      <c r="B258" s="163" t="s">
        <v>356</v>
      </c>
      <c r="C258" s="161" t="s">
        <v>352</v>
      </c>
      <c r="D258" s="102" t="s">
        <v>14</v>
      </c>
      <c r="E258" s="99">
        <f t="shared" ref="E258:E261" si="66">F258+K258+L258+M258+N258</f>
        <v>0</v>
      </c>
      <c r="F258" s="160">
        <v>0</v>
      </c>
      <c r="G258" s="160"/>
      <c r="H258" s="160"/>
      <c r="I258" s="160"/>
      <c r="J258" s="160"/>
      <c r="K258" s="99">
        <v>0</v>
      </c>
      <c r="L258" s="99">
        <v>0</v>
      </c>
      <c r="M258" s="99">
        <v>0</v>
      </c>
      <c r="N258" s="99">
        <v>0</v>
      </c>
      <c r="O258" s="161" t="s">
        <v>415</v>
      </c>
    </row>
    <row r="259" spans="1:16" ht="36.75" customHeight="1" x14ac:dyDescent="0.3">
      <c r="A259" s="162"/>
      <c r="B259" s="163"/>
      <c r="C259" s="161"/>
      <c r="D259" s="102" t="s">
        <v>10</v>
      </c>
      <c r="E259" s="99">
        <f t="shared" si="66"/>
        <v>0</v>
      </c>
      <c r="F259" s="160">
        <v>0</v>
      </c>
      <c r="G259" s="160"/>
      <c r="H259" s="160"/>
      <c r="I259" s="160"/>
      <c r="J259" s="160"/>
      <c r="K259" s="99">
        <v>0</v>
      </c>
      <c r="L259" s="99">
        <v>0</v>
      </c>
      <c r="M259" s="99">
        <v>0</v>
      </c>
      <c r="N259" s="99">
        <v>0</v>
      </c>
      <c r="O259" s="161"/>
    </row>
    <row r="260" spans="1:16" ht="37.5" customHeight="1" x14ac:dyDescent="0.3">
      <c r="A260" s="162"/>
      <c r="B260" s="163"/>
      <c r="C260" s="161"/>
      <c r="D260" s="102" t="s">
        <v>18</v>
      </c>
      <c r="E260" s="104">
        <f t="shared" si="66"/>
        <v>0</v>
      </c>
      <c r="F260" s="165">
        <v>0</v>
      </c>
      <c r="G260" s="165"/>
      <c r="H260" s="165"/>
      <c r="I260" s="165"/>
      <c r="J260" s="165"/>
      <c r="K260" s="104">
        <v>0</v>
      </c>
      <c r="L260" s="104">
        <v>0</v>
      </c>
      <c r="M260" s="104">
        <v>0</v>
      </c>
      <c r="N260" s="104">
        <v>0</v>
      </c>
      <c r="O260" s="161"/>
      <c r="P260" s="74"/>
    </row>
    <row r="261" spans="1:16" ht="30" customHeight="1" x14ac:dyDescent="0.3">
      <c r="A261" s="162"/>
      <c r="B261" s="163"/>
      <c r="C261" s="161"/>
      <c r="D261" s="102" t="s">
        <v>12</v>
      </c>
      <c r="E261" s="104">
        <f t="shared" si="66"/>
        <v>0</v>
      </c>
      <c r="F261" s="165">
        <v>0</v>
      </c>
      <c r="G261" s="165"/>
      <c r="H261" s="165"/>
      <c r="I261" s="165"/>
      <c r="J261" s="165"/>
      <c r="K261" s="104">
        <v>0</v>
      </c>
      <c r="L261" s="104">
        <v>0</v>
      </c>
      <c r="M261" s="104">
        <v>0</v>
      </c>
      <c r="N261" s="104">
        <v>0</v>
      </c>
      <c r="O261" s="161"/>
      <c r="P261" s="74"/>
    </row>
    <row r="262" spans="1:16" ht="27.6" customHeight="1" x14ac:dyDescent="0.3">
      <c r="A262" s="162"/>
      <c r="B262" s="163" t="s">
        <v>357</v>
      </c>
      <c r="C262" s="164" t="s">
        <v>80</v>
      </c>
      <c r="D262" s="164" t="s">
        <v>80</v>
      </c>
      <c r="E262" s="160" t="s">
        <v>81</v>
      </c>
      <c r="F262" s="165" t="s">
        <v>348</v>
      </c>
      <c r="G262" s="160" t="s">
        <v>207</v>
      </c>
      <c r="H262" s="160"/>
      <c r="I262" s="160"/>
      <c r="J262" s="160"/>
      <c r="K262" s="160" t="s">
        <v>84</v>
      </c>
      <c r="L262" s="165" t="s">
        <v>349</v>
      </c>
      <c r="M262" s="165" t="s">
        <v>351</v>
      </c>
      <c r="N262" s="160" t="s">
        <v>350</v>
      </c>
      <c r="O262" s="161"/>
    </row>
    <row r="263" spans="1:16" ht="22.9" customHeight="1" x14ac:dyDescent="0.3">
      <c r="A263" s="162"/>
      <c r="B263" s="163"/>
      <c r="C263" s="164"/>
      <c r="D263" s="164"/>
      <c r="E263" s="160"/>
      <c r="F263" s="160"/>
      <c r="G263" s="99" t="s">
        <v>202</v>
      </c>
      <c r="H263" s="99" t="s">
        <v>203</v>
      </c>
      <c r="I263" s="99" t="s">
        <v>204</v>
      </c>
      <c r="J263" s="99" t="s">
        <v>205</v>
      </c>
      <c r="K263" s="160"/>
      <c r="L263" s="160"/>
      <c r="M263" s="160"/>
      <c r="N263" s="160"/>
      <c r="O263" s="161"/>
    </row>
    <row r="264" spans="1:16" ht="30" customHeight="1" x14ac:dyDescent="0.3">
      <c r="A264" s="162"/>
      <c r="B264" s="163"/>
      <c r="C264" s="164"/>
      <c r="D264" s="164"/>
      <c r="E264" s="71">
        <f>F264+K264+L264+M264+N264</f>
        <v>0</v>
      </c>
      <c r="F264" s="71">
        <v>0</v>
      </c>
      <c r="G264" s="71">
        <v>0</v>
      </c>
      <c r="H264" s="71">
        <v>0</v>
      </c>
      <c r="I264" s="71">
        <v>0</v>
      </c>
      <c r="J264" s="71">
        <v>0</v>
      </c>
      <c r="K264" s="71">
        <v>0</v>
      </c>
      <c r="L264" s="71">
        <v>0</v>
      </c>
      <c r="M264" s="71">
        <v>0</v>
      </c>
      <c r="N264" s="71">
        <v>0</v>
      </c>
      <c r="O264" s="161"/>
    </row>
    <row r="265" spans="1:16" ht="23.25" customHeight="1" x14ac:dyDescent="0.3">
      <c r="A265" s="162" t="s">
        <v>310</v>
      </c>
      <c r="B265" s="163" t="s">
        <v>426</v>
      </c>
      <c r="C265" s="162" t="s">
        <v>352</v>
      </c>
      <c r="D265" s="102" t="s">
        <v>14</v>
      </c>
      <c r="E265" s="99">
        <f t="shared" ref="E265:E274" si="67">F265+K265+L265+M265+N265</f>
        <v>0</v>
      </c>
      <c r="F265" s="160">
        <f>SUM(F267:F269)</f>
        <v>0</v>
      </c>
      <c r="G265" s="160"/>
      <c r="H265" s="160"/>
      <c r="I265" s="160"/>
      <c r="J265" s="160"/>
      <c r="K265" s="99">
        <f>SUM(K267:K269)</f>
        <v>0</v>
      </c>
      <c r="L265" s="99">
        <f>SUM(L267:L269)</f>
        <v>0</v>
      </c>
      <c r="M265" s="99">
        <f>SUM(M267:M269)</f>
        <v>0</v>
      </c>
      <c r="N265" s="99">
        <f>SUM(N268:N269)</f>
        <v>0</v>
      </c>
      <c r="O265" s="161"/>
    </row>
    <row r="266" spans="1:16" ht="23.25" customHeight="1" x14ac:dyDescent="0.3">
      <c r="A266" s="162"/>
      <c r="B266" s="163"/>
      <c r="C266" s="162"/>
      <c r="D266" s="102" t="s">
        <v>9</v>
      </c>
      <c r="E266" s="99">
        <f t="shared" si="67"/>
        <v>0</v>
      </c>
      <c r="F266" s="160">
        <v>0</v>
      </c>
      <c r="G266" s="160"/>
      <c r="H266" s="160"/>
      <c r="I266" s="160"/>
      <c r="J266" s="160"/>
      <c r="K266" s="99">
        <v>0</v>
      </c>
      <c r="L266" s="99">
        <v>0</v>
      </c>
      <c r="M266" s="99">
        <v>0</v>
      </c>
      <c r="N266" s="99">
        <v>0</v>
      </c>
      <c r="O266" s="161"/>
    </row>
    <row r="267" spans="1:16" ht="36" customHeight="1" x14ac:dyDescent="0.3">
      <c r="A267" s="162"/>
      <c r="B267" s="163"/>
      <c r="C267" s="162"/>
      <c r="D267" s="102" t="s">
        <v>10</v>
      </c>
      <c r="E267" s="99">
        <f t="shared" si="67"/>
        <v>0</v>
      </c>
      <c r="F267" s="160">
        <v>0</v>
      </c>
      <c r="G267" s="160"/>
      <c r="H267" s="160"/>
      <c r="I267" s="160"/>
      <c r="J267" s="160"/>
      <c r="K267" s="99">
        <v>0</v>
      </c>
      <c r="L267" s="99">
        <v>0</v>
      </c>
      <c r="M267" s="99">
        <v>0</v>
      </c>
      <c r="N267" s="99">
        <v>0</v>
      </c>
      <c r="O267" s="161"/>
    </row>
    <row r="268" spans="1:16" ht="35.25" customHeight="1" x14ac:dyDescent="0.3">
      <c r="A268" s="162"/>
      <c r="B268" s="163"/>
      <c r="C268" s="162"/>
      <c r="D268" s="102" t="s">
        <v>18</v>
      </c>
      <c r="E268" s="99">
        <f t="shared" si="67"/>
        <v>0</v>
      </c>
      <c r="F268" s="160">
        <f t="shared" ref="F268" si="68">F273</f>
        <v>0</v>
      </c>
      <c r="G268" s="160"/>
      <c r="H268" s="160"/>
      <c r="I268" s="160"/>
      <c r="J268" s="160"/>
      <c r="K268" s="99">
        <f>K273</f>
        <v>0</v>
      </c>
      <c r="L268" s="99">
        <f t="shared" ref="L268:M268" si="69">L273</f>
        <v>0</v>
      </c>
      <c r="M268" s="99">
        <f t="shared" si="69"/>
        <v>0</v>
      </c>
      <c r="N268" s="99">
        <f t="shared" ref="N268" si="70">N273</f>
        <v>0</v>
      </c>
      <c r="O268" s="220"/>
    </row>
    <row r="269" spans="1:16" ht="24.75" customHeight="1" x14ac:dyDescent="0.3">
      <c r="A269" s="162"/>
      <c r="B269" s="163"/>
      <c r="C269" s="162"/>
      <c r="D269" s="102" t="s">
        <v>12</v>
      </c>
      <c r="E269" s="99">
        <f t="shared" si="67"/>
        <v>0</v>
      </c>
      <c r="F269" s="160">
        <v>0</v>
      </c>
      <c r="G269" s="160"/>
      <c r="H269" s="160"/>
      <c r="I269" s="160"/>
      <c r="J269" s="160"/>
      <c r="K269" s="99">
        <v>0</v>
      </c>
      <c r="L269" s="99">
        <v>0</v>
      </c>
      <c r="M269" s="99">
        <v>0</v>
      </c>
      <c r="N269" s="99">
        <v>0</v>
      </c>
      <c r="O269" s="220"/>
    </row>
    <row r="270" spans="1:16" ht="24.75" customHeight="1" x14ac:dyDescent="0.3">
      <c r="A270" s="162" t="s">
        <v>312</v>
      </c>
      <c r="B270" s="163" t="s">
        <v>311</v>
      </c>
      <c r="C270" s="161" t="s">
        <v>352</v>
      </c>
      <c r="D270" s="102" t="s">
        <v>14</v>
      </c>
      <c r="E270" s="99">
        <f t="shared" si="67"/>
        <v>0</v>
      </c>
      <c r="F270" s="160">
        <v>0</v>
      </c>
      <c r="G270" s="160"/>
      <c r="H270" s="160"/>
      <c r="I270" s="160"/>
      <c r="J270" s="160"/>
      <c r="K270" s="99">
        <v>0</v>
      </c>
      <c r="L270" s="99">
        <v>0</v>
      </c>
      <c r="M270" s="99">
        <v>0</v>
      </c>
      <c r="N270" s="99">
        <v>0</v>
      </c>
      <c r="O270" s="161" t="s">
        <v>415</v>
      </c>
    </row>
    <row r="271" spans="1:16" ht="24.75" customHeight="1" x14ac:dyDescent="0.3">
      <c r="A271" s="162"/>
      <c r="B271" s="163"/>
      <c r="C271" s="161"/>
      <c r="D271" s="102" t="s">
        <v>9</v>
      </c>
      <c r="E271" s="99">
        <f t="shared" si="67"/>
        <v>0</v>
      </c>
      <c r="F271" s="160">
        <v>0</v>
      </c>
      <c r="G271" s="160"/>
      <c r="H271" s="160"/>
      <c r="I271" s="160"/>
      <c r="J271" s="160"/>
      <c r="K271" s="99">
        <v>0</v>
      </c>
      <c r="L271" s="99">
        <v>0</v>
      </c>
      <c r="M271" s="99">
        <v>0</v>
      </c>
      <c r="N271" s="99">
        <v>0</v>
      </c>
      <c r="O271" s="161"/>
    </row>
    <row r="272" spans="1:16" ht="36.75" customHeight="1" x14ac:dyDescent="0.3">
      <c r="A272" s="162"/>
      <c r="B272" s="163"/>
      <c r="C272" s="161"/>
      <c r="D272" s="102" t="s">
        <v>10</v>
      </c>
      <c r="E272" s="99">
        <f t="shared" si="67"/>
        <v>0</v>
      </c>
      <c r="F272" s="160">
        <v>0</v>
      </c>
      <c r="G272" s="160"/>
      <c r="H272" s="160"/>
      <c r="I272" s="160"/>
      <c r="J272" s="160"/>
      <c r="K272" s="99">
        <v>0</v>
      </c>
      <c r="L272" s="99">
        <v>0</v>
      </c>
      <c r="M272" s="99">
        <v>0</v>
      </c>
      <c r="N272" s="99">
        <v>0</v>
      </c>
      <c r="O272" s="161"/>
    </row>
    <row r="273" spans="1:16" ht="40.5" customHeight="1" x14ac:dyDescent="0.3">
      <c r="A273" s="162"/>
      <c r="B273" s="163"/>
      <c r="C273" s="161"/>
      <c r="D273" s="102" t="s">
        <v>18</v>
      </c>
      <c r="E273" s="104">
        <f t="shared" si="67"/>
        <v>0</v>
      </c>
      <c r="F273" s="165">
        <v>0</v>
      </c>
      <c r="G273" s="165"/>
      <c r="H273" s="165"/>
      <c r="I273" s="165"/>
      <c r="J273" s="165"/>
      <c r="K273" s="104">
        <v>0</v>
      </c>
      <c r="L273" s="104">
        <v>0</v>
      </c>
      <c r="M273" s="104">
        <v>0</v>
      </c>
      <c r="N273" s="104">
        <v>0</v>
      </c>
      <c r="O273" s="161"/>
      <c r="P273" s="74"/>
    </row>
    <row r="274" spans="1:16" ht="30" customHeight="1" x14ac:dyDescent="0.3">
      <c r="A274" s="162"/>
      <c r="B274" s="163"/>
      <c r="C274" s="161"/>
      <c r="D274" s="102" t="s">
        <v>12</v>
      </c>
      <c r="E274" s="104">
        <f t="shared" si="67"/>
        <v>0</v>
      </c>
      <c r="F274" s="165">
        <v>0</v>
      </c>
      <c r="G274" s="165"/>
      <c r="H274" s="165"/>
      <c r="I274" s="165"/>
      <c r="J274" s="165"/>
      <c r="K274" s="104">
        <v>0</v>
      </c>
      <c r="L274" s="104">
        <v>0</v>
      </c>
      <c r="M274" s="104">
        <v>0</v>
      </c>
      <c r="N274" s="104">
        <v>0</v>
      </c>
      <c r="O274" s="161"/>
      <c r="P274" s="74"/>
    </row>
    <row r="275" spans="1:16" ht="35.25" customHeight="1" x14ac:dyDescent="0.3">
      <c r="A275" s="162"/>
      <c r="B275" s="163" t="s">
        <v>318</v>
      </c>
      <c r="C275" s="164" t="s">
        <v>80</v>
      </c>
      <c r="D275" s="164" t="s">
        <v>80</v>
      </c>
      <c r="E275" s="160" t="s">
        <v>81</v>
      </c>
      <c r="F275" s="165" t="s">
        <v>348</v>
      </c>
      <c r="G275" s="160" t="s">
        <v>207</v>
      </c>
      <c r="H275" s="160"/>
      <c r="I275" s="160"/>
      <c r="J275" s="160"/>
      <c r="K275" s="160" t="s">
        <v>84</v>
      </c>
      <c r="L275" s="165" t="s">
        <v>349</v>
      </c>
      <c r="M275" s="165" t="s">
        <v>351</v>
      </c>
      <c r="N275" s="160" t="s">
        <v>350</v>
      </c>
      <c r="O275" s="161"/>
    </row>
    <row r="276" spans="1:16" ht="34.5" customHeight="1" x14ac:dyDescent="0.3">
      <c r="A276" s="162"/>
      <c r="B276" s="163"/>
      <c r="C276" s="164"/>
      <c r="D276" s="164"/>
      <c r="E276" s="160"/>
      <c r="F276" s="160"/>
      <c r="G276" s="99" t="s">
        <v>202</v>
      </c>
      <c r="H276" s="99" t="s">
        <v>203</v>
      </c>
      <c r="I276" s="99" t="s">
        <v>204</v>
      </c>
      <c r="J276" s="99" t="s">
        <v>205</v>
      </c>
      <c r="K276" s="160"/>
      <c r="L276" s="160"/>
      <c r="M276" s="160"/>
      <c r="N276" s="160"/>
      <c r="O276" s="161"/>
    </row>
    <row r="277" spans="1:16" ht="33" customHeight="1" x14ac:dyDescent="0.3">
      <c r="A277" s="162"/>
      <c r="B277" s="163"/>
      <c r="C277" s="164"/>
      <c r="D277" s="164"/>
      <c r="E277" s="71">
        <f>F277+K277+L277+M277+N277</f>
        <v>0</v>
      </c>
      <c r="F277" s="71">
        <v>0</v>
      </c>
      <c r="G277" s="71">
        <v>0</v>
      </c>
      <c r="H277" s="71">
        <v>0</v>
      </c>
      <c r="I277" s="71">
        <v>0</v>
      </c>
      <c r="J277" s="71">
        <v>0</v>
      </c>
      <c r="K277" s="71">
        <v>0</v>
      </c>
      <c r="L277" s="71">
        <v>0</v>
      </c>
      <c r="M277" s="71">
        <v>0</v>
      </c>
      <c r="N277" s="71">
        <v>0</v>
      </c>
      <c r="O277" s="161"/>
    </row>
    <row r="278" spans="1:16" ht="32.25" customHeight="1" x14ac:dyDescent="0.3">
      <c r="A278" s="162" t="s">
        <v>314</v>
      </c>
      <c r="B278" s="163" t="s">
        <v>313</v>
      </c>
      <c r="C278" s="161" t="s">
        <v>352</v>
      </c>
      <c r="D278" s="102" t="s">
        <v>14</v>
      </c>
      <c r="E278" s="99">
        <f t="shared" ref="E278:E282" si="71">F278+K278+L278+M278+N278</f>
        <v>0</v>
      </c>
      <c r="F278" s="165">
        <v>0</v>
      </c>
      <c r="G278" s="165"/>
      <c r="H278" s="165"/>
      <c r="I278" s="165"/>
      <c r="J278" s="165"/>
      <c r="K278" s="99">
        <v>0</v>
      </c>
      <c r="L278" s="99">
        <v>0</v>
      </c>
      <c r="M278" s="99">
        <v>0</v>
      </c>
      <c r="N278" s="99">
        <v>0</v>
      </c>
      <c r="O278" s="161" t="s">
        <v>415</v>
      </c>
    </row>
    <row r="279" spans="1:16" ht="28.5" customHeight="1" x14ac:dyDescent="0.3">
      <c r="A279" s="162"/>
      <c r="B279" s="163"/>
      <c r="C279" s="161"/>
      <c r="D279" s="102" t="s">
        <v>9</v>
      </c>
      <c r="E279" s="99">
        <f t="shared" si="71"/>
        <v>0</v>
      </c>
      <c r="F279" s="165">
        <v>0</v>
      </c>
      <c r="G279" s="165"/>
      <c r="H279" s="165"/>
      <c r="I279" s="165"/>
      <c r="J279" s="165"/>
      <c r="K279" s="99">
        <v>0</v>
      </c>
      <c r="L279" s="99">
        <v>0</v>
      </c>
      <c r="M279" s="99">
        <v>0</v>
      </c>
      <c r="N279" s="99">
        <v>0</v>
      </c>
      <c r="O279" s="161"/>
    </row>
    <row r="280" spans="1:16" ht="36" customHeight="1" x14ac:dyDescent="0.3">
      <c r="A280" s="162"/>
      <c r="B280" s="163"/>
      <c r="C280" s="161"/>
      <c r="D280" s="102" t="s">
        <v>10</v>
      </c>
      <c r="E280" s="99">
        <f t="shared" si="71"/>
        <v>0</v>
      </c>
      <c r="F280" s="165">
        <v>0</v>
      </c>
      <c r="G280" s="165"/>
      <c r="H280" s="165"/>
      <c r="I280" s="165"/>
      <c r="J280" s="165"/>
      <c r="K280" s="99">
        <v>0</v>
      </c>
      <c r="L280" s="99">
        <v>0</v>
      </c>
      <c r="M280" s="99">
        <v>0</v>
      </c>
      <c r="N280" s="99">
        <v>0</v>
      </c>
      <c r="O280" s="161"/>
    </row>
    <row r="281" spans="1:16" ht="38.25" customHeight="1" x14ac:dyDescent="0.3">
      <c r="A281" s="162"/>
      <c r="B281" s="163"/>
      <c r="C281" s="161"/>
      <c r="D281" s="102" t="s">
        <v>18</v>
      </c>
      <c r="E281" s="99">
        <f t="shared" si="71"/>
        <v>0</v>
      </c>
      <c r="F281" s="165">
        <v>0</v>
      </c>
      <c r="G281" s="165"/>
      <c r="H281" s="165"/>
      <c r="I281" s="165"/>
      <c r="J281" s="165"/>
      <c r="K281" s="99">
        <v>0</v>
      </c>
      <c r="L281" s="99">
        <v>0</v>
      </c>
      <c r="M281" s="99">
        <v>0</v>
      </c>
      <c r="N281" s="99">
        <v>0</v>
      </c>
      <c r="O281" s="161"/>
    </row>
    <row r="282" spans="1:16" ht="29.25" customHeight="1" x14ac:dyDescent="0.3">
      <c r="A282" s="162"/>
      <c r="B282" s="163"/>
      <c r="C282" s="161"/>
      <c r="D282" s="102" t="s">
        <v>12</v>
      </c>
      <c r="E282" s="104">
        <f t="shared" si="71"/>
        <v>0</v>
      </c>
      <c r="F282" s="165">
        <v>0</v>
      </c>
      <c r="G282" s="165"/>
      <c r="H282" s="165"/>
      <c r="I282" s="165"/>
      <c r="J282" s="165"/>
      <c r="K282" s="104">
        <v>0</v>
      </c>
      <c r="L282" s="104">
        <v>0</v>
      </c>
      <c r="M282" s="104">
        <v>0</v>
      </c>
      <c r="N282" s="104">
        <v>0</v>
      </c>
      <c r="O282" s="161"/>
      <c r="P282" s="74"/>
    </row>
    <row r="283" spans="1:16" ht="32.25" customHeight="1" x14ac:dyDescent="0.3">
      <c r="A283" s="162"/>
      <c r="B283" s="163" t="s">
        <v>317</v>
      </c>
      <c r="C283" s="164" t="s">
        <v>80</v>
      </c>
      <c r="D283" s="164" t="s">
        <v>80</v>
      </c>
      <c r="E283" s="160" t="s">
        <v>81</v>
      </c>
      <c r="F283" s="165" t="s">
        <v>348</v>
      </c>
      <c r="G283" s="160" t="s">
        <v>207</v>
      </c>
      <c r="H283" s="160"/>
      <c r="I283" s="160"/>
      <c r="J283" s="160"/>
      <c r="K283" s="160" t="s">
        <v>84</v>
      </c>
      <c r="L283" s="165" t="s">
        <v>349</v>
      </c>
      <c r="M283" s="165" t="s">
        <v>351</v>
      </c>
      <c r="N283" s="160" t="s">
        <v>350</v>
      </c>
      <c r="O283" s="161"/>
    </row>
    <row r="284" spans="1:16" ht="37.5" customHeight="1" x14ac:dyDescent="0.3">
      <c r="A284" s="162"/>
      <c r="B284" s="163"/>
      <c r="C284" s="164"/>
      <c r="D284" s="164"/>
      <c r="E284" s="160"/>
      <c r="F284" s="160"/>
      <c r="G284" s="99" t="s">
        <v>202</v>
      </c>
      <c r="H284" s="99" t="s">
        <v>203</v>
      </c>
      <c r="I284" s="99" t="s">
        <v>204</v>
      </c>
      <c r="J284" s="99" t="s">
        <v>205</v>
      </c>
      <c r="K284" s="160"/>
      <c r="L284" s="160"/>
      <c r="M284" s="160"/>
      <c r="N284" s="160"/>
      <c r="O284" s="161"/>
    </row>
    <row r="285" spans="1:16" ht="23.25" customHeight="1" x14ac:dyDescent="0.3">
      <c r="A285" s="162"/>
      <c r="B285" s="163"/>
      <c r="C285" s="164"/>
      <c r="D285" s="164"/>
      <c r="E285" s="71">
        <f>F285+K285+L285+M285+N285</f>
        <v>0</v>
      </c>
      <c r="F285" s="71">
        <v>0</v>
      </c>
      <c r="G285" s="71">
        <v>0</v>
      </c>
      <c r="H285" s="71">
        <v>0</v>
      </c>
      <c r="I285" s="71">
        <v>0</v>
      </c>
      <c r="J285" s="71">
        <v>0</v>
      </c>
      <c r="K285" s="71">
        <v>0</v>
      </c>
      <c r="L285" s="71">
        <v>0</v>
      </c>
      <c r="M285" s="71">
        <v>0</v>
      </c>
      <c r="N285" s="71">
        <v>0</v>
      </c>
      <c r="O285" s="161"/>
    </row>
    <row r="286" spans="1:16" ht="27.75" customHeight="1" x14ac:dyDescent="0.3">
      <c r="A286" s="194"/>
      <c r="B286" s="177" t="s">
        <v>197</v>
      </c>
      <c r="C286" s="162"/>
      <c r="D286" s="75" t="s">
        <v>198</v>
      </c>
      <c r="E286" s="117">
        <f t="shared" ref="E286:E290" si="72">F286+K286+L286+M286+N286</f>
        <v>5458548.1996899992</v>
      </c>
      <c r="F286" s="198">
        <f>SUM(F288:F290)</f>
        <v>2914493.5160299996</v>
      </c>
      <c r="G286" s="199"/>
      <c r="H286" s="199"/>
      <c r="I286" s="199"/>
      <c r="J286" s="200"/>
      <c r="K286" s="117">
        <f>K288+K289+K290</f>
        <v>2155681.1736599999</v>
      </c>
      <c r="L286" s="117">
        <f>SUM(L288:L290)</f>
        <v>345728.31</v>
      </c>
      <c r="M286" s="116">
        <f>SUM(M288:M290)</f>
        <v>32645.199999999997</v>
      </c>
      <c r="N286" s="117">
        <f t="shared" ref="N286" si="73">SUM(N288:N290)</f>
        <v>10000</v>
      </c>
      <c r="O286" s="161"/>
    </row>
    <row r="287" spans="1:16" ht="34.5" customHeight="1" x14ac:dyDescent="0.3">
      <c r="A287" s="194"/>
      <c r="B287" s="177"/>
      <c r="C287" s="162"/>
      <c r="D287" s="75" t="s">
        <v>9</v>
      </c>
      <c r="E287" s="117">
        <f t="shared" si="72"/>
        <v>0</v>
      </c>
      <c r="F287" s="198">
        <v>0</v>
      </c>
      <c r="G287" s="199"/>
      <c r="H287" s="199"/>
      <c r="I287" s="199"/>
      <c r="J287" s="200"/>
      <c r="K287" s="117">
        <v>0</v>
      </c>
      <c r="L287" s="117">
        <v>0</v>
      </c>
      <c r="M287" s="116">
        <v>0</v>
      </c>
      <c r="N287" s="117">
        <v>0</v>
      </c>
      <c r="O287" s="161"/>
    </row>
    <row r="288" spans="1:16" ht="34.5" customHeight="1" x14ac:dyDescent="0.3">
      <c r="A288" s="194"/>
      <c r="B288" s="177"/>
      <c r="C288" s="162"/>
      <c r="D288" s="128" t="s">
        <v>10</v>
      </c>
      <c r="E288" s="117">
        <f t="shared" si="72"/>
        <v>3508265.0399999996</v>
      </c>
      <c r="F288" s="198">
        <f>F229+F125+F169</f>
        <v>1914149.17</v>
      </c>
      <c r="G288" s="199"/>
      <c r="H288" s="199"/>
      <c r="I288" s="199"/>
      <c r="J288" s="200"/>
      <c r="K288" s="117">
        <f>K229+K125+K169</f>
        <v>1370428.51</v>
      </c>
      <c r="L288" s="117">
        <f>L229+L125+L169</f>
        <v>209602.05</v>
      </c>
      <c r="M288" s="116">
        <f>M229+M125+M169</f>
        <v>14085.31</v>
      </c>
      <c r="N288" s="117">
        <f>N229+N125+N169</f>
        <v>0</v>
      </c>
      <c r="O288" s="161"/>
    </row>
    <row r="289" spans="1:15" ht="37.5" customHeight="1" x14ac:dyDescent="0.3">
      <c r="A289" s="194"/>
      <c r="B289" s="177"/>
      <c r="C289" s="162"/>
      <c r="D289" s="75" t="s">
        <v>18</v>
      </c>
      <c r="E289" s="117">
        <f t="shared" si="72"/>
        <v>1950283.1596899999</v>
      </c>
      <c r="F289" s="198">
        <f>F230+F126+F170+F237</f>
        <v>1000344.3460299999</v>
      </c>
      <c r="G289" s="199"/>
      <c r="H289" s="199"/>
      <c r="I289" s="199"/>
      <c r="J289" s="200"/>
      <c r="K289" s="117">
        <f>K230+K126+K170+K239</f>
        <v>785252.66366000008</v>
      </c>
      <c r="L289" s="117">
        <f>L230+L126+L170+L239</f>
        <v>136126.26</v>
      </c>
      <c r="M289" s="116">
        <f>M230+M126+M170+M237</f>
        <v>18559.89</v>
      </c>
      <c r="N289" s="117">
        <f>N230+N126+N170+N237</f>
        <v>10000</v>
      </c>
      <c r="O289" s="161"/>
    </row>
    <row r="290" spans="1:15" ht="31.5" customHeight="1" x14ac:dyDescent="0.3">
      <c r="A290" s="194"/>
      <c r="B290" s="177"/>
      <c r="C290" s="162"/>
      <c r="D290" s="75" t="s">
        <v>12</v>
      </c>
      <c r="E290" s="117">
        <f t="shared" si="72"/>
        <v>0</v>
      </c>
      <c r="F290" s="198">
        <f t="shared" ref="F290:N290" si="74">F171</f>
        <v>0</v>
      </c>
      <c r="G290" s="199">
        <f t="shared" si="74"/>
        <v>0</v>
      </c>
      <c r="H290" s="199">
        <f t="shared" si="74"/>
        <v>0</v>
      </c>
      <c r="I290" s="199">
        <f t="shared" si="74"/>
        <v>0</v>
      </c>
      <c r="J290" s="200">
        <f t="shared" si="74"/>
        <v>0</v>
      </c>
      <c r="K290" s="117">
        <f t="shared" si="74"/>
        <v>0</v>
      </c>
      <c r="L290" s="117">
        <f t="shared" si="74"/>
        <v>0</v>
      </c>
      <c r="M290" s="116">
        <f t="shared" si="74"/>
        <v>0</v>
      </c>
      <c r="N290" s="117">
        <f t="shared" si="74"/>
        <v>0</v>
      </c>
      <c r="O290" s="161"/>
    </row>
    <row r="291" spans="1:15" ht="24.75" customHeight="1" x14ac:dyDescent="0.3">
      <c r="A291" s="205" t="s">
        <v>545</v>
      </c>
      <c r="B291" s="205"/>
      <c r="C291" s="205"/>
      <c r="D291" s="205"/>
      <c r="E291" s="205"/>
      <c r="F291" s="205"/>
      <c r="G291" s="205"/>
      <c r="H291" s="205"/>
      <c r="I291" s="205"/>
      <c r="J291" s="205"/>
      <c r="K291" s="205"/>
      <c r="L291" s="205"/>
      <c r="M291" s="205"/>
      <c r="N291" s="205"/>
      <c r="O291" s="205"/>
    </row>
    <row r="292" spans="1:15" ht="34.5" customHeight="1" x14ac:dyDescent="0.3">
      <c r="A292" s="162" t="s">
        <v>6</v>
      </c>
      <c r="B292" s="163" t="s">
        <v>57</v>
      </c>
      <c r="C292" s="162" t="s">
        <v>352</v>
      </c>
      <c r="D292" s="70" t="s">
        <v>8</v>
      </c>
      <c r="E292" s="99">
        <f t="shared" ref="E292:E330" si="75">F292+K292+L292+M292+N292</f>
        <v>0</v>
      </c>
      <c r="F292" s="151">
        <f t="shared" ref="F292:N292" si="76">F293</f>
        <v>0</v>
      </c>
      <c r="G292" s="152"/>
      <c r="H292" s="152"/>
      <c r="I292" s="152"/>
      <c r="J292" s="153"/>
      <c r="K292" s="98">
        <f t="shared" si="76"/>
        <v>0</v>
      </c>
      <c r="L292" s="98">
        <f t="shared" si="76"/>
        <v>0</v>
      </c>
      <c r="M292" s="98">
        <f t="shared" si="76"/>
        <v>0</v>
      </c>
      <c r="N292" s="99">
        <f t="shared" si="76"/>
        <v>0</v>
      </c>
      <c r="O292" s="161"/>
    </row>
    <row r="293" spans="1:15" ht="33.75" customHeight="1" x14ac:dyDescent="0.3">
      <c r="A293" s="162"/>
      <c r="B293" s="163"/>
      <c r="C293" s="162"/>
      <c r="D293" s="76" t="s">
        <v>18</v>
      </c>
      <c r="E293" s="99">
        <f t="shared" si="75"/>
        <v>0</v>
      </c>
      <c r="F293" s="151">
        <f t="shared" ref="F293" si="77">F294+F298+F302+F306+F310+F314+F318+F322+F326+F330</f>
        <v>0</v>
      </c>
      <c r="G293" s="152"/>
      <c r="H293" s="152"/>
      <c r="I293" s="152"/>
      <c r="J293" s="153"/>
      <c r="K293" s="98">
        <f>K294+K298+K302+K306+K310+K314+K318+K322+K326+K330</f>
        <v>0</v>
      </c>
      <c r="L293" s="98">
        <f t="shared" ref="L293:N293" si="78">L294+L298+L302+L306+L310+L314+L318+L322+L326+L330</f>
        <v>0</v>
      </c>
      <c r="M293" s="98">
        <f t="shared" si="78"/>
        <v>0</v>
      </c>
      <c r="N293" s="99">
        <f t="shared" si="78"/>
        <v>0</v>
      </c>
      <c r="O293" s="161"/>
    </row>
    <row r="294" spans="1:15" ht="75.75" hidden="1" customHeight="1" x14ac:dyDescent="0.3">
      <c r="A294" s="162" t="s">
        <v>13</v>
      </c>
      <c r="B294" s="102" t="s">
        <v>38</v>
      </c>
      <c r="C294" s="101" t="s">
        <v>61</v>
      </c>
      <c r="D294" s="76" t="s">
        <v>18</v>
      </c>
      <c r="E294" s="99">
        <f t="shared" si="75"/>
        <v>0</v>
      </c>
      <c r="F294" s="99">
        <v>0</v>
      </c>
      <c r="G294" s="99"/>
      <c r="H294" s="99"/>
      <c r="I294" s="99"/>
      <c r="J294" s="99"/>
      <c r="K294" s="99">
        <v>0</v>
      </c>
      <c r="L294" s="98">
        <v>0</v>
      </c>
      <c r="M294" s="99">
        <v>0</v>
      </c>
      <c r="N294" s="99">
        <v>0</v>
      </c>
      <c r="O294" s="171" t="s">
        <v>53</v>
      </c>
    </row>
    <row r="295" spans="1:15" ht="27.75" hidden="1" customHeight="1" x14ac:dyDescent="0.3">
      <c r="A295" s="162"/>
      <c r="B295" s="163" t="s">
        <v>87</v>
      </c>
      <c r="C295" s="164" t="s">
        <v>80</v>
      </c>
      <c r="D295" s="164" t="s">
        <v>80</v>
      </c>
      <c r="E295" s="160" t="e">
        <f t="shared" si="75"/>
        <v>#VALUE!</v>
      </c>
      <c r="F295" s="160" t="s">
        <v>83</v>
      </c>
      <c r="G295" s="99"/>
      <c r="H295" s="99"/>
      <c r="I295" s="99"/>
      <c r="J295" s="99"/>
      <c r="K295" s="160" t="s">
        <v>82</v>
      </c>
      <c r="L295" s="166" t="s">
        <v>206</v>
      </c>
      <c r="M295" s="160" t="s">
        <v>83</v>
      </c>
      <c r="N295" s="172" t="s">
        <v>84</v>
      </c>
      <c r="O295" s="171"/>
    </row>
    <row r="296" spans="1:15" ht="23.25" hidden="1" customHeight="1" x14ac:dyDescent="0.3">
      <c r="A296" s="162"/>
      <c r="B296" s="163"/>
      <c r="C296" s="164"/>
      <c r="D296" s="164"/>
      <c r="E296" s="160">
        <f t="shared" si="75"/>
        <v>0</v>
      </c>
      <c r="F296" s="160"/>
      <c r="G296" s="99"/>
      <c r="H296" s="99"/>
      <c r="I296" s="99"/>
      <c r="J296" s="99"/>
      <c r="K296" s="160"/>
      <c r="L296" s="167"/>
      <c r="M296" s="160"/>
      <c r="N296" s="167"/>
      <c r="O296" s="171"/>
    </row>
    <row r="297" spans="1:15" ht="24" hidden="1" customHeight="1" x14ac:dyDescent="0.3">
      <c r="A297" s="162"/>
      <c r="B297" s="163"/>
      <c r="C297" s="164"/>
      <c r="D297" s="164"/>
      <c r="E297" s="71">
        <f t="shared" si="75"/>
        <v>0</v>
      </c>
      <c r="F297" s="71">
        <v>0</v>
      </c>
      <c r="G297" s="71"/>
      <c r="H297" s="71"/>
      <c r="I297" s="71"/>
      <c r="J297" s="71"/>
      <c r="K297" s="71">
        <v>0</v>
      </c>
      <c r="L297" s="71">
        <v>0</v>
      </c>
      <c r="M297" s="71">
        <v>0</v>
      </c>
      <c r="N297" s="71">
        <v>0</v>
      </c>
      <c r="O297" s="171"/>
    </row>
    <row r="298" spans="1:15" ht="69.75" hidden="1" customHeight="1" x14ac:dyDescent="0.3">
      <c r="A298" s="162" t="s">
        <v>16</v>
      </c>
      <c r="B298" s="102" t="s">
        <v>39</v>
      </c>
      <c r="C298" s="101" t="s">
        <v>61</v>
      </c>
      <c r="D298" s="76" t="s">
        <v>18</v>
      </c>
      <c r="E298" s="99">
        <f t="shared" si="75"/>
        <v>0</v>
      </c>
      <c r="F298" s="99">
        <v>0</v>
      </c>
      <c r="G298" s="99"/>
      <c r="H298" s="99"/>
      <c r="I298" s="99"/>
      <c r="J298" s="99"/>
      <c r="K298" s="99">
        <v>0</v>
      </c>
      <c r="L298" s="98">
        <v>0</v>
      </c>
      <c r="M298" s="99">
        <v>0</v>
      </c>
      <c r="N298" s="99">
        <v>0</v>
      </c>
      <c r="O298" s="171" t="s">
        <v>53</v>
      </c>
    </row>
    <row r="299" spans="1:15" ht="27" hidden="1" customHeight="1" x14ac:dyDescent="0.3">
      <c r="A299" s="162"/>
      <c r="B299" s="163" t="s">
        <v>88</v>
      </c>
      <c r="C299" s="164" t="s">
        <v>80</v>
      </c>
      <c r="D299" s="164" t="s">
        <v>80</v>
      </c>
      <c r="E299" s="160" t="e">
        <f t="shared" si="75"/>
        <v>#VALUE!</v>
      </c>
      <c r="F299" s="160" t="s">
        <v>83</v>
      </c>
      <c r="G299" s="99"/>
      <c r="H299" s="99"/>
      <c r="I299" s="99"/>
      <c r="J299" s="99"/>
      <c r="K299" s="160" t="s">
        <v>82</v>
      </c>
      <c r="L299" s="166" t="s">
        <v>206</v>
      </c>
      <c r="M299" s="160" t="s">
        <v>83</v>
      </c>
      <c r="N299" s="172" t="s">
        <v>84</v>
      </c>
      <c r="O299" s="171"/>
    </row>
    <row r="300" spans="1:15" ht="27" hidden="1" customHeight="1" x14ac:dyDescent="0.3">
      <c r="A300" s="162"/>
      <c r="B300" s="163"/>
      <c r="C300" s="164"/>
      <c r="D300" s="164"/>
      <c r="E300" s="160">
        <f t="shared" si="75"/>
        <v>0</v>
      </c>
      <c r="F300" s="160"/>
      <c r="G300" s="99"/>
      <c r="H300" s="99"/>
      <c r="I300" s="99"/>
      <c r="J300" s="99"/>
      <c r="K300" s="160"/>
      <c r="L300" s="167"/>
      <c r="M300" s="160"/>
      <c r="N300" s="167"/>
      <c r="O300" s="171"/>
    </row>
    <row r="301" spans="1:15" ht="24.75" hidden="1" customHeight="1" x14ac:dyDescent="0.3">
      <c r="A301" s="162"/>
      <c r="B301" s="163"/>
      <c r="C301" s="164"/>
      <c r="D301" s="164"/>
      <c r="E301" s="71">
        <f t="shared" si="75"/>
        <v>0</v>
      </c>
      <c r="F301" s="71">
        <v>0</v>
      </c>
      <c r="G301" s="71"/>
      <c r="H301" s="71"/>
      <c r="I301" s="71"/>
      <c r="J301" s="71"/>
      <c r="K301" s="71">
        <v>0</v>
      </c>
      <c r="L301" s="71">
        <v>0</v>
      </c>
      <c r="M301" s="71">
        <v>0</v>
      </c>
      <c r="N301" s="71">
        <v>0</v>
      </c>
      <c r="O301" s="171"/>
    </row>
    <row r="302" spans="1:15" ht="60" hidden="1" customHeight="1" x14ac:dyDescent="0.3">
      <c r="A302" s="154" t="s">
        <v>21</v>
      </c>
      <c r="B302" s="102" t="s">
        <v>40</v>
      </c>
      <c r="C302" s="101" t="s">
        <v>61</v>
      </c>
      <c r="D302" s="76" t="s">
        <v>18</v>
      </c>
      <c r="E302" s="99">
        <f t="shared" si="75"/>
        <v>0</v>
      </c>
      <c r="F302" s="99">
        <v>0</v>
      </c>
      <c r="G302" s="99"/>
      <c r="H302" s="99"/>
      <c r="I302" s="99"/>
      <c r="J302" s="99"/>
      <c r="K302" s="98">
        <v>0</v>
      </c>
      <c r="L302" s="98">
        <v>0</v>
      </c>
      <c r="M302" s="99">
        <v>0</v>
      </c>
      <c r="N302" s="99">
        <v>0</v>
      </c>
      <c r="O302" s="210" t="s">
        <v>53</v>
      </c>
    </row>
    <row r="303" spans="1:15" ht="24.75" hidden="1" customHeight="1" x14ac:dyDescent="0.3">
      <c r="A303" s="155"/>
      <c r="B303" s="145" t="s">
        <v>89</v>
      </c>
      <c r="C303" s="164" t="s">
        <v>80</v>
      </c>
      <c r="D303" s="174" t="s">
        <v>80</v>
      </c>
      <c r="E303" s="172" t="e">
        <f t="shared" si="75"/>
        <v>#VALUE!</v>
      </c>
      <c r="F303" s="172" t="s">
        <v>83</v>
      </c>
      <c r="G303" s="108"/>
      <c r="H303" s="108"/>
      <c r="I303" s="108"/>
      <c r="J303" s="108"/>
      <c r="K303" s="172" t="s">
        <v>82</v>
      </c>
      <c r="L303" s="166" t="s">
        <v>206</v>
      </c>
      <c r="M303" s="172" t="s">
        <v>83</v>
      </c>
      <c r="N303" s="172" t="s">
        <v>84</v>
      </c>
      <c r="O303" s="211"/>
    </row>
    <row r="304" spans="1:15" ht="20.25" hidden="1" customHeight="1" x14ac:dyDescent="0.3">
      <c r="A304" s="155"/>
      <c r="B304" s="146"/>
      <c r="C304" s="164"/>
      <c r="D304" s="175"/>
      <c r="E304" s="167">
        <f t="shared" si="75"/>
        <v>0</v>
      </c>
      <c r="F304" s="167"/>
      <c r="G304" s="105"/>
      <c r="H304" s="105"/>
      <c r="I304" s="105"/>
      <c r="J304" s="105"/>
      <c r="K304" s="167"/>
      <c r="L304" s="167"/>
      <c r="M304" s="167"/>
      <c r="N304" s="167"/>
      <c r="O304" s="211"/>
    </row>
    <row r="305" spans="1:15" ht="24.75" hidden="1" customHeight="1" x14ac:dyDescent="0.3">
      <c r="A305" s="156"/>
      <c r="B305" s="147"/>
      <c r="C305" s="164"/>
      <c r="D305" s="176"/>
      <c r="E305" s="71">
        <f t="shared" si="75"/>
        <v>0</v>
      </c>
      <c r="F305" s="77">
        <v>0</v>
      </c>
      <c r="G305" s="77"/>
      <c r="H305" s="77"/>
      <c r="I305" s="77"/>
      <c r="J305" s="77"/>
      <c r="K305" s="77">
        <v>0</v>
      </c>
      <c r="L305" s="77">
        <v>0</v>
      </c>
      <c r="M305" s="77">
        <v>0</v>
      </c>
      <c r="N305" s="77">
        <v>0</v>
      </c>
      <c r="O305" s="212"/>
    </row>
    <row r="306" spans="1:15" ht="53.25" hidden="1" customHeight="1" x14ac:dyDescent="0.3">
      <c r="A306" s="162" t="s">
        <v>19</v>
      </c>
      <c r="B306" s="102" t="s">
        <v>41</v>
      </c>
      <c r="C306" s="101" t="s">
        <v>61</v>
      </c>
      <c r="D306" s="76" t="s">
        <v>18</v>
      </c>
      <c r="E306" s="99">
        <f t="shared" si="75"/>
        <v>0</v>
      </c>
      <c r="F306" s="99">
        <v>0</v>
      </c>
      <c r="G306" s="99"/>
      <c r="H306" s="99"/>
      <c r="I306" s="99"/>
      <c r="J306" s="99"/>
      <c r="K306" s="99">
        <v>0</v>
      </c>
      <c r="L306" s="98">
        <v>0</v>
      </c>
      <c r="M306" s="99">
        <v>0</v>
      </c>
      <c r="N306" s="99">
        <v>0</v>
      </c>
      <c r="O306" s="171" t="s">
        <v>53</v>
      </c>
    </row>
    <row r="307" spans="1:15" ht="24.75" hidden="1" customHeight="1" x14ac:dyDescent="0.3">
      <c r="A307" s="162"/>
      <c r="B307" s="163" t="s">
        <v>90</v>
      </c>
      <c r="C307" s="164" t="s">
        <v>80</v>
      </c>
      <c r="D307" s="164" t="s">
        <v>80</v>
      </c>
      <c r="E307" s="160" t="e">
        <f t="shared" si="75"/>
        <v>#VALUE!</v>
      </c>
      <c r="F307" s="160" t="s">
        <v>83</v>
      </c>
      <c r="G307" s="99"/>
      <c r="H307" s="99"/>
      <c r="I307" s="99"/>
      <c r="J307" s="99"/>
      <c r="K307" s="160" t="s">
        <v>82</v>
      </c>
      <c r="L307" s="166" t="s">
        <v>206</v>
      </c>
      <c r="M307" s="160" t="s">
        <v>83</v>
      </c>
      <c r="N307" s="172" t="s">
        <v>84</v>
      </c>
      <c r="O307" s="171"/>
    </row>
    <row r="308" spans="1:15" ht="24.75" hidden="1" customHeight="1" x14ac:dyDescent="0.3">
      <c r="A308" s="162"/>
      <c r="B308" s="163"/>
      <c r="C308" s="164"/>
      <c r="D308" s="164"/>
      <c r="E308" s="160">
        <f t="shared" si="75"/>
        <v>0</v>
      </c>
      <c r="F308" s="160"/>
      <c r="G308" s="99"/>
      <c r="H308" s="99"/>
      <c r="I308" s="99"/>
      <c r="J308" s="99"/>
      <c r="K308" s="160"/>
      <c r="L308" s="167"/>
      <c r="M308" s="160"/>
      <c r="N308" s="167"/>
      <c r="O308" s="171"/>
    </row>
    <row r="309" spans="1:15" ht="27.75" hidden="1" customHeight="1" x14ac:dyDescent="0.3">
      <c r="A309" s="162"/>
      <c r="B309" s="163"/>
      <c r="C309" s="164"/>
      <c r="D309" s="164"/>
      <c r="E309" s="71">
        <f t="shared" si="75"/>
        <v>0</v>
      </c>
      <c r="F309" s="71">
        <v>0</v>
      </c>
      <c r="G309" s="71"/>
      <c r="H309" s="71"/>
      <c r="I309" s="71"/>
      <c r="J309" s="71"/>
      <c r="K309" s="71">
        <v>0</v>
      </c>
      <c r="L309" s="71">
        <v>0</v>
      </c>
      <c r="M309" s="71">
        <v>0</v>
      </c>
      <c r="N309" s="71">
        <v>0</v>
      </c>
      <c r="O309" s="171"/>
    </row>
    <row r="310" spans="1:15" ht="73.5" hidden="1" customHeight="1" x14ac:dyDescent="0.3">
      <c r="A310" s="162" t="s">
        <v>28</v>
      </c>
      <c r="B310" s="102" t="s">
        <v>42</v>
      </c>
      <c r="C310" s="101" t="s">
        <v>61</v>
      </c>
      <c r="D310" s="76" t="s">
        <v>18</v>
      </c>
      <c r="E310" s="99">
        <f t="shared" si="75"/>
        <v>0</v>
      </c>
      <c r="F310" s="99">
        <v>0</v>
      </c>
      <c r="G310" s="99"/>
      <c r="H310" s="99"/>
      <c r="I310" s="99"/>
      <c r="J310" s="99"/>
      <c r="K310" s="99">
        <v>0</v>
      </c>
      <c r="L310" s="98">
        <v>0</v>
      </c>
      <c r="M310" s="99">
        <v>0</v>
      </c>
      <c r="N310" s="99">
        <v>0</v>
      </c>
      <c r="O310" s="171" t="s">
        <v>53</v>
      </c>
    </row>
    <row r="311" spans="1:15" ht="25.5" hidden="1" customHeight="1" x14ac:dyDescent="0.3">
      <c r="A311" s="162"/>
      <c r="B311" s="163" t="s">
        <v>91</v>
      </c>
      <c r="C311" s="164" t="s">
        <v>80</v>
      </c>
      <c r="D311" s="164" t="s">
        <v>80</v>
      </c>
      <c r="E311" s="160" t="e">
        <f t="shared" si="75"/>
        <v>#VALUE!</v>
      </c>
      <c r="F311" s="160" t="s">
        <v>83</v>
      </c>
      <c r="G311" s="99"/>
      <c r="H311" s="99"/>
      <c r="I311" s="99"/>
      <c r="J311" s="99"/>
      <c r="K311" s="160" t="s">
        <v>82</v>
      </c>
      <c r="L311" s="166" t="s">
        <v>206</v>
      </c>
      <c r="M311" s="160" t="s">
        <v>83</v>
      </c>
      <c r="N311" s="172" t="s">
        <v>84</v>
      </c>
      <c r="O311" s="171"/>
    </row>
    <row r="312" spans="1:15" ht="24" hidden="1" customHeight="1" x14ac:dyDescent="0.3">
      <c r="A312" s="162"/>
      <c r="B312" s="163"/>
      <c r="C312" s="164"/>
      <c r="D312" s="164"/>
      <c r="E312" s="160">
        <f t="shared" si="75"/>
        <v>0</v>
      </c>
      <c r="F312" s="160"/>
      <c r="G312" s="99"/>
      <c r="H312" s="99"/>
      <c r="I312" s="99"/>
      <c r="J312" s="99"/>
      <c r="K312" s="160"/>
      <c r="L312" s="167"/>
      <c r="M312" s="160"/>
      <c r="N312" s="167"/>
      <c r="O312" s="171"/>
    </row>
    <row r="313" spans="1:15" ht="30.75" hidden="1" customHeight="1" x14ac:dyDescent="0.3">
      <c r="A313" s="162"/>
      <c r="B313" s="163"/>
      <c r="C313" s="164"/>
      <c r="D313" s="164"/>
      <c r="E313" s="71">
        <f t="shared" si="75"/>
        <v>0</v>
      </c>
      <c r="F313" s="71">
        <v>0</v>
      </c>
      <c r="G313" s="71"/>
      <c r="H313" s="71"/>
      <c r="I313" s="71"/>
      <c r="J313" s="71"/>
      <c r="K313" s="71">
        <v>0</v>
      </c>
      <c r="L313" s="71">
        <v>0</v>
      </c>
      <c r="M313" s="71">
        <v>0</v>
      </c>
      <c r="N313" s="71">
        <v>0</v>
      </c>
      <c r="O313" s="171"/>
    </row>
    <row r="314" spans="1:15" ht="57.75" hidden="1" customHeight="1" x14ac:dyDescent="0.3">
      <c r="A314" s="162" t="s">
        <v>30</v>
      </c>
      <c r="B314" s="102" t="s">
        <v>43</v>
      </c>
      <c r="C314" s="101" t="s">
        <v>61</v>
      </c>
      <c r="D314" s="76" t="s">
        <v>18</v>
      </c>
      <c r="E314" s="99">
        <f t="shared" si="75"/>
        <v>0</v>
      </c>
      <c r="F314" s="99">
        <v>0</v>
      </c>
      <c r="G314" s="99"/>
      <c r="H314" s="99"/>
      <c r="I314" s="99"/>
      <c r="J314" s="99"/>
      <c r="K314" s="99">
        <v>0</v>
      </c>
      <c r="L314" s="98">
        <v>0</v>
      </c>
      <c r="M314" s="99">
        <v>0</v>
      </c>
      <c r="N314" s="99">
        <v>0</v>
      </c>
      <c r="O314" s="171" t="s">
        <v>53</v>
      </c>
    </row>
    <row r="315" spans="1:15" ht="27" hidden="1" customHeight="1" x14ac:dyDescent="0.3">
      <c r="A315" s="162"/>
      <c r="B315" s="163" t="s">
        <v>92</v>
      </c>
      <c r="C315" s="164" t="s">
        <v>80</v>
      </c>
      <c r="D315" s="164" t="s">
        <v>80</v>
      </c>
      <c r="E315" s="160" t="e">
        <f t="shared" si="75"/>
        <v>#VALUE!</v>
      </c>
      <c r="F315" s="160" t="s">
        <v>83</v>
      </c>
      <c r="G315" s="99"/>
      <c r="H315" s="99"/>
      <c r="I315" s="99"/>
      <c r="J315" s="99"/>
      <c r="K315" s="160" t="s">
        <v>82</v>
      </c>
      <c r="L315" s="166" t="s">
        <v>206</v>
      </c>
      <c r="M315" s="160" t="s">
        <v>83</v>
      </c>
      <c r="N315" s="172" t="s">
        <v>84</v>
      </c>
      <c r="O315" s="171"/>
    </row>
    <row r="316" spans="1:15" ht="27" hidden="1" customHeight="1" x14ac:dyDescent="0.3">
      <c r="A316" s="162"/>
      <c r="B316" s="163"/>
      <c r="C316" s="164"/>
      <c r="D316" s="164"/>
      <c r="E316" s="160">
        <f t="shared" si="75"/>
        <v>0</v>
      </c>
      <c r="F316" s="160"/>
      <c r="G316" s="99"/>
      <c r="H316" s="99"/>
      <c r="I316" s="99"/>
      <c r="J316" s="99"/>
      <c r="K316" s="160"/>
      <c r="L316" s="167"/>
      <c r="M316" s="160"/>
      <c r="N316" s="167"/>
      <c r="O316" s="171"/>
    </row>
    <row r="317" spans="1:15" ht="27" hidden="1" customHeight="1" x14ac:dyDescent="0.3">
      <c r="A317" s="162"/>
      <c r="B317" s="163"/>
      <c r="C317" s="164"/>
      <c r="D317" s="164"/>
      <c r="E317" s="71">
        <f t="shared" si="75"/>
        <v>0</v>
      </c>
      <c r="F317" s="71">
        <v>0</v>
      </c>
      <c r="G317" s="71"/>
      <c r="H317" s="71"/>
      <c r="I317" s="71"/>
      <c r="J317" s="71"/>
      <c r="K317" s="71">
        <v>0</v>
      </c>
      <c r="L317" s="71">
        <v>0</v>
      </c>
      <c r="M317" s="71">
        <v>0</v>
      </c>
      <c r="N317" s="71">
        <v>0</v>
      </c>
      <c r="O317" s="171"/>
    </row>
    <row r="318" spans="1:15" ht="75.75" hidden="1" customHeight="1" x14ac:dyDescent="0.3">
      <c r="A318" s="162" t="s">
        <v>31</v>
      </c>
      <c r="B318" s="102" t="s">
        <v>44</v>
      </c>
      <c r="C318" s="101" t="s">
        <v>61</v>
      </c>
      <c r="D318" s="76" t="s">
        <v>18</v>
      </c>
      <c r="E318" s="99">
        <f t="shared" si="75"/>
        <v>0</v>
      </c>
      <c r="F318" s="99">
        <v>0</v>
      </c>
      <c r="G318" s="99"/>
      <c r="H318" s="99"/>
      <c r="I318" s="99"/>
      <c r="J318" s="99"/>
      <c r="K318" s="99">
        <v>0</v>
      </c>
      <c r="L318" s="98">
        <v>0</v>
      </c>
      <c r="M318" s="99">
        <v>0</v>
      </c>
      <c r="N318" s="99">
        <v>0</v>
      </c>
      <c r="O318" s="171" t="s">
        <v>53</v>
      </c>
    </row>
    <row r="319" spans="1:15" ht="27" hidden="1" customHeight="1" x14ac:dyDescent="0.3">
      <c r="A319" s="162"/>
      <c r="B319" s="163" t="s">
        <v>93</v>
      </c>
      <c r="C319" s="164" t="s">
        <v>80</v>
      </c>
      <c r="D319" s="164" t="s">
        <v>80</v>
      </c>
      <c r="E319" s="160" t="e">
        <f t="shared" si="75"/>
        <v>#VALUE!</v>
      </c>
      <c r="F319" s="160" t="s">
        <v>83</v>
      </c>
      <c r="G319" s="99"/>
      <c r="H319" s="99"/>
      <c r="I319" s="99"/>
      <c r="J319" s="99"/>
      <c r="K319" s="160" t="s">
        <v>82</v>
      </c>
      <c r="L319" s="166" t="s">
        <v>206</v>
      </c>
      <c r="M319" s="160" t="s">
        <v>83</v>
      </c>
      <c r="N319" s="172" t="s">
        <v>84</v>
      </c>
      <c r="O319" s="171"/>
    </row>
    <row r="320" spans="1:15" ht="27" hidden="1" customHeight="1" x14ac:dyDescent="0.3">
      <c r="A320" s="162"/>
      <c r="B320" s="163"/>
      <c r="C320" s="164"/>
      <c r="D320" s="164"/>
      <c r="E320" s="160">
        <f t="shared" si="75"/>
        <v>0</v>
      </c>
      <c r="F320" s="160"/>
      <c r="G320" s="99"/>
      <c r="H320" s="99"/>
      <c r="I320" s="99"/>
      <c r="J320" s="99"/>
      <c r="K320" s="160"/>
      <c r="L320" s="167"/>
      <c r="M320" s="160"/>
      <c r="N320" s="167"/>
      <c r="O320" s="171"/>
    </row>
    <row r="321" spans="1:15" ht="27" hidden="1" customHeight="1" x14ac:dyDescent="0.3">
      <c r="A321" s="162"/>
      <c r="B321" s="163"/>
      <c r="C321" s="164"/>
      <c r="D321" s="164"/>
      <c r="E321" s="71">
        <f t="shared" si="75"/>
        <v>0</v>
      </c>
      <c r="F321" s="71">
        <v>0</v>
      </c>
      <c r="G321" s="71"/>
      <c r="H321" s="71"/>
      <c r="I321" s="71"/>
      <c r="J321" s="71"/>
      <c r="K321" s="71">
        <v>0</v>
      </c>
      <c r="L321" s="71">
        <v>0</v>
      </c>
      <c r="M321" s="71">
        <v>0</v>
      </c>
      <c r="N321" s="71">
        <v>0</v>
      </c>
      <c r="O321" s="171"/>
    </row>
    <row r="322" spans="1:15" ht="58.5" hidden="1" customHeight="1" x14ac:dyDescent="0.3">
      <c r="A322" s="162" t="s">
        <v>32</v>
      </c>
      <c r="B322" s="102" t="s">
        <v>45</v>
      </c>
      <c r="C322" s="101" t="s">
        <v>61</v>
      </c>
      <c r="D322" s="76" t="s">
        <v>18</v>
      </c>
      <c r="E322" s="99">
        <f t="shared" si="75"/>
        <v>0</v>
      </c>
      <c r="F322" s="99">
        <v>0</v>
      </c>
      <c r="G322" s="99"/>
      <c r="H322" s="99"/>
      <c r="I322" s="99"/>
      <c r="J322" s="99"/>
      <c r="K322" s="99">
        <v>0</v>
      </c>
      <c r="L322" s="98">
        <v>0</v>
      </c>
      <c r="M322" s="99">
        <v>0</v>
      </c>
      <c r="N322" s="99">
        <v>0</v>
      </c>
      <c r="O322" s="171" t="s">
        <v>53</v>
      </c>
    </row>
    <row r="323" spans="1:15" ht="24.75" hidden="1" customHeight="1" x14ac:dyDescent="0.3">
      <c r="A323" s="162"/>
      <c r="B323" s="163" t="s">
        <v>94</v>
      </c>
      <c r="C323" s="164" t="s">
        <v>80</v>
      </c>
      <c r="D323" s="164" t="s">
        <v>80</v>
      </c>
      <c r="E323" s="160" t="e">
        <f t="shared" si="75"/>
        <v>#VALUE!</v>
      </c>
      <c r="F323" s="160" t="s">
        <v>83</v>
      </c>
      <c r="G323" s="99"/>
      <c r="H323" s="99"/>
      <c r="I323" s="99"/>
      <c r="J323" s="99"/>
      <c r="K323" s="160" t="s">
        <v>82</v>
      </c>
      <c r="L323" s="166" t="s">
        <v>206</v>
      </c>
      <c r="M323" s="160" t="s">
        <v>83</v>
      </c>
      <c r="N323" s="172" t="s">
        <v>84</v>
      </c>
      <c r="O323" s="171"/>
    </row>
    <row r="324" spans="1:15" ht="24.75" hidden="1" customHeight="1" x14ac:dyDescent="0.3">
      <c r="A324" s="162"/>
      <c r="B324" s="163"/>
      <c r="C324" s="164"/>
      <c r="D324" s="164"/>
      <c r="E324" s="160">
        <f t="shared" si="75"/>
        <v>0</v>
      </c>
      <c r="F324" s="160"/>
      <c r="G324" s="99"/>
      <c r="H324" s="99"/>
      <c r="I324" s="99"/>
      <c r="J324" s="99"/>
      <c r="K324" s="160"/>
      <c r="L324" s="167"/>
      <c r="M324" s="160"/>
      <c r="N324" s="167"/>
      <c r="O324" s="171"/>
    </row>
    <row r="325" spans="1:15" ht="24.75" hidden="1" customHeight="1" x14ac:dyDescent="0.3">
      <c r="A325" s="162"/>
      <c r="B325" s="163"/>
      <c r="C325" s="164"/>
      <c r="D325" s="164"/>
      <c r="E325" s="71">
        <f t="shared" si="75"/>
        <v>0</v>
      </c>
      <c r="F325" s="71">
        <v>0</v>
      </c>
      <c r="G325" s="71"/>
      <c r="H325" s="71"/>
      <c r="I325" s="71"/>
      <c r="J325" s="71"/>
      <c r="K325" s="71">
        <v>0</v>
      </c>
      <c r="L325" s="71">
        <v>0</v>
      </c>
      <c r="M325" s="71">
        <v>0</v>
      </c>
      <c r="N325" s="71">
        <v>0</v>
      </c>
      <c r="O325" s="171"/>
    </row>
    <row r="326" spans="1:15" ht="43.5" hidden="1" customHeight="1" x14ac:dyDescent="0.3">
      <c r="A326" s="154" t="s">
        <v>33</v>
      </c>
      <c r="B326" s="102" t="s">
        <v>46</v>
      </c>
      <c r="C326" s="101" t="s">
        <v>61</v>
      </c>
      <c r="D326" s="76" t="s">
        <v>18</v>
      </c>
      <c r="E326" s="99">
        <f t="shared" si="75"/>
        <v>0</v>
      </c>
      <c r="F326" s="99">
        <v>0</v>
      </c>
      <c r="G326" s="99"/>
      <c r="H326" s="99"/>
      <c r="I326" s="99"/>
      <c r="J326" s="99"/>
      <c r="K326" s="98">
        <v>0</v>
      </c>
      <c r="L326" s="98">
        <v>0</v>
      </c>
      <c r="M326" s="99">
        <v>0</v>
      </c>
      <c r="N326" s="99">
        <v>0</v>
      </c>
      <c r="O326" s="210" t="s">
        <v>53</v>
      </c>
    </row>
    <row r="327" spans="1:15" ht="24.75" hidden="1" customHeight="1" x14ac:dyDescent="0.3">
      <c r="A327" s="155"/>
      <c r="B327" s="145" t="s">
        <v>95</v>
      </c>
      <c r="C327" s="164" t="s">
        <v>80</v>
      </c>
      <c r="D327" s="174" t="s">
        <v>80</v>
      </c>
      <c r="E327" s="172" t="e">
        <f t="shared" si="75"/>
        <v>#VALUE!</v>
      </c>
      <c r="F327" s="172" t="s">
        <v>83</v>
      </c>
      <c r="G327" s="108"/>
      <c r="H327" s="108"/>
      <c r="I327" s="108"/>
      <c r="J327" s="108"/>
      <c r="K327" s="172" t="s">
        <v>82</v>
      </c>
      <c r="L327" s="166" t="s">
        <v>206</v>
      </c>
      <c r="M327" s="172" t="s">
        <v>83</v>
      </c>
      <c r="N327" s="172" t="s">
        <v>84</v>
      </c>
      <c r="O327" s="211"/>
    </row>
    <row r="328" spans="1:15" ht="24.75" hidden="1" customHeight="1" x14ac:dyDescent="0.3">
      <c r="A328" s="155"/>
      <c r="B328" s="146"/>
      <c r="C328" s="164"/>
      <c r="D328" s="175"/>
      <c r="E328" s="167">
        <f t="shared" si="75"/>
        <v>0</v>
      </c>
      <c r="F328" s="167"/>
      <c r="G328" s="105"/>
      <c r="H328" s="105"/>
      <c r="I328" s="105"/>
      <c r="J328" s="105"/>
      <c r="K328" s="167"/>
      <c r="L328" s="167"/>
      <c r="M328" s="167"/>
      <c r="N328" s="167"/>
      <c r="O328" s="211"/>
    </row>
    <row r="329" spans="1:15" ht="24.75" hidden="1" customHeight="1" x14ac:dyDescent="0.3">
      <c r="A329" s="156"/>
      <c r="B329" s="147"/>
      <c r="C329" s="164"/>
      <c r="D329" s="176"/>
      <c r="E329" s="71">
        <f t="shared" si="75"/>
        <v>0</v>
      </c>
      <c r="F329" s="77">
        <v>0</v>
      </c>
      <c r="G329" s="77"/>
      <c r="H329" s="77"/>
      <c r="I329" s="77"/>
      <c r="J329" s="77"/>
      <c r="K329" s="77">
        <v>0</v>
      </c>
      <c r="L329" s="77">
        <v>0</v>
      </c>
      <c r="M329" s="77">
        <v>0</v>
      </c>
      <c r="N329" s="77">
        <v>0</v>
      </c>
      <c r="O329" s="212"/>
    </row>
    <row r="330" spans="1:15" ht="51.75" customHeight="1" x14ac:dyDescent="0.3">
      <c r="A330" s="162" t="s">
        <v>13</v>
      </c>
      <c r="B330" s="102" t="s">
        <v>199</v>
      </c>
      <c r="C330" s="100" t="s">
        <v>352</v>
      </c>
      <c r="D330" s="76" t="s">
        <v>18</v>
      </c>
      <c r="E330" s="99">
        <f t="shared" si="75"/>
        <v>0</v>
      </c>
      <c r="F330" s="151">
        <v>0</v>
      </c>
      <c r="G330" s="152"/>
      <c r="H330" s="152"/>
      <c r="I330" s="152"/>
      <c r="J330" s="153"/>
      <c r="K330" s="99">
        <v>0</v>
      </c>
      <c r="L330" s="99">
        <v>0</v>
      </c>
      <c r="M330" s="98">
        <v>0</v>
      </c>
      <c r="N330" s="99">
        <v>0</v>
      </c>
      <c r="O330" s="171" t="s">
        <v>77</v>
      </c>
    </row>
    <row r="331" spans="1:15" ht="21" customHeight="1" x14ac:dyDescent="0.3">
      <c r="A331" s="162"/>
      <c r="B331" s="163" t="s">
        <v>322</v>
      </c>
      <c r="C331" s="164" t="s">
        <v>80</v>
      </c>
      <c r="D331" s="164" t="s">
        <v>80</v>
      </c>
      <c r="E331" s="160" t="s">
        <v>81</v>
      </c>
      <c r="F331" s="165" t="s">
        <v>348</v>
      </c>
      <c r="G331" s="151" t="s">
        <v>207</v>
      </c>
      <c r="H331" s="152"/>
      <c r="I331" s="152"/>
      <c r="J331" s="153"/>
      <c r="K331" s="160" t="s">
        <v>84</v>
      </c>
      <c r="L331" s="166" t="s">
        <v>349</v>
      </c>
      <c r="M331" s="165" t="s">
        <v>351</v>
      </c>
      <c r="N331" s="172" t="s">
        <v>350</v>
      </c>
      <c r="O331" s="171"/>
    </row>
    <row r="332" spans="1:15" ht="21" customHeight="1" x14ac:dyDescent="0.3">
      <c r="A332" s="162"/>
      <c r="B332" s="163"/>
      <c r="C332" s="164"/>
      <c r="D332" s="164"/>
      <c r="E332" s="160"/>
      <c r="F332" s="160"/>
      <c r="G332" s="105" t="s">
        <v>202</v>
      </c>
      <c r="H332" s="105" t="s">
        <v>203</v>
      </c>
      <c r="I332" s="105" t="s">
        <v>204</v>
      </c>
      <c r="J332" s="105" t="s">
        <v>205</v>
      </c>
      <c r="K332" s="160"/>
      <c r="L332" s="167"/>
      <c r="M332" s="160"/>
      <c r="N332" s="167"/>
      <c r="O332" s="171"/>
    </row>
    <row r="333" spans="1:15" ht="42" customHeight="1" x14ac:dyDescent="0.3">
      <c r="A333" s="162"/>
      <c r="B333" s="163"/>
      <c r="C333" s="164"/>
      <c r="D333" s="164"/>
      <c r="E333" s="71">
        <f>F333+K333+L333+M333+N333</f>
        <v>0</v>
      </c>
      <c r="F333" s="71">
        <v>0</v>
      </c>
      <c r="G333" s="71">
        <v>0</v>
      </c>
      <c r="H333" s="71">
        <v>0</v>
      </c>
      <c r="I333" s="71">
        <v>0</v>
      </c>
      <c r="J333" s="71">
        <v>0</v>
      </c>
      <c r="K333" s="71">
        <v>0</v>
      </c>
      <c r="L333" s="71">
        <v>0</v>
      </c>
      <c r="M333" s="71">
        <v>0</v>
      </c>
      <c r="N333" s="71">
        <v>0</v>
      </c>
      <c r="O333" s="171"/>
    </row>
    <row r="334" spans="1:15" ht="81.75" customHeight="1" x14ac:dyDescent="0.3">
      <c r="A334" s="162" t="s">
        <v>16</v>
      </c>
      <c r="B334" s="102" t="s">
        <v>200</v>
      </c>
      <c r="C334" s="100" t="s">
        <v>352</v>
      </c>
      <c r="D334" s="76" t="s">
        <v>18</v>
      </c>
      <c r="E334" s="99">
        <f>F334+K334+L334+M334+N334</f>
        <v>0</v>
      </c>
      <c r="F334" s="160">
        <v>0</v>
      </c>
      <c r="G334" s="160"/>
      <c r="H334" s="160"/>
      <c r="I334" s="160"/>
      <c r="J334" s="160"/>
      <c r="K334" s="99">
        <v>0</v>
      </c>
      <c r="L334" s="99">
        <v>0</v>
      </c>
      <c r="M334" s="99">
        <v>0</v>
      </c>
      <c r="N334" s="99">
        <v>0</v>
      </c>
      <c r="O334" s="171" t="s">
        <v>29</v>
      </c>
    </row>
    <row r="335" spans="1:15" ht="21" customHeight="1" x14ac:dyDescent="0.3">
      <c r="A335" s="162"/>
      <c r="B335" s="163" t="s">
        <v>323</v>
      </c>
      <c r="C335" s="164" t="s">
        <v>80</v>
      </c>
      <c r="D335" s="164" t="s">
        <v>80</v>
      </c>
      <c r="E335" s="160" t="s">
        <v>81</v>
      </c>
      <c r="F335" s="165" t="s">
        <v>348</v>
      </c>
      <c r="G335" s="160" t="s">
        <v>207</v>
      </c>
      <c r="H335" s="160"/>
      <c r="I335" s="160"/>
      <c r="J335" s="160"/>
      <c r="K335" s="160" t="s">
        <v>84</v>
      </c>
      <c r="L335" s="165" t="s">
        <v>349</v>
      </c>
      <c r="M335" s="165" t="s">
        <v>351</v>
      </c>
      <c r="N335" s="160" t="s">
        <v>350</v>
      </c>
      <c r="O335" s="171"/>
    </row>
    <row r="336" spans="1:15" ht="21" customHeight="1" x14ac:dyDescent="0.3">
      <c r="A336" s="162"/>
      <c r="B336" s="163"/>
      <c r="C336" s="164"/>
      <c r="D336" s="164"/>
      <c r="E336" s="160"/>
      <c r="F336" s="160"/>
      <c r="G336" s="99" t="s">
        <v>202</v>
      </c>
      <c r="H336" s="99" t="s">
        <v>203</v>
      </c>
      <c r="I336" s="99" t="s">
        <v>204</v>
      </c>
      <c r="J336" s="99" t="s">
        <v>205</v>
      </c>
      <c r="K336" s="160"/>
      <c r="L336" s="160"/>
      <c r="M336" s="160"/>
      <c r="N336" s="160"/>
      <c r="O336" s="171"/>
    </row>
    <row r="337" spans="1:16" ht="39.75" customHeight="1" x14ac:dyDescent="0.3">
      <c r="A337" s="162"/>
      <c r="B337" s="163"/>
      <c r="C337" s="164"/>
      <c r="D337" s="164"/>
      <c r="E337" s="71">
        <f>F337+K337+L337+M337+N337</f>
        <v>0</v>
      </c>
      <c r="F337" s="71">
        <v>0</v>
      </c>
      <c r="G337" s="71">
        <v>0</v>
      </c>
      <c r="H337" s="71">
        <v>0</v>
      </c>
      <c r="I337" s="71">
        <v>0</v>
      </c>
      <c r="J337" s="71">
        <v>0</v>
      </c>
      <c r="K337" s="71">
        <v>0</v>
      </c>
      <c r="L337" s="71">
        <v>0</v>
      </c>
      <c r="M337" s="71">
        <v>0</v>
      </c>
      <c r="N337" s="71">
        <v>0</v>
      </c>
      <c r="O337" s="171"/>
    </row>
    <row r="338" spans="1:16" ht="27.75" customHeight="1" x14ac:dyDescent="0.3">
      <c r="A338" s="162" t="s">
        <v>22</v>
      </c>
      <c r="B338" s="163" t="s">
        <v>54</v>
      </c>
      <c r="C338" s="162" t="s">
        <v>352</v>
      </c>
      <c r="D338" s="70" t="s">
        <v>8</v>
      </c>
      <c r="E338" s="99">
        <f t="shared" ref="E338:E342" si="79">F338+K338+L338+M338+N338</f>
        <v>0</v>
      </c>
      <c r="F338" s="160">
        <f>F339+F340</f>
        <v>0</v>
      </c>
      <c r="G338" s="160"/>
      <c r="H338" s="160"/>
      <c r="I338" s="160"/>
      <c r="J338" s="160"/>
      <c r="K338" s="99">
        <f>K339+K340</f>
        <v>0</v>
      </c>
      <c r="L338" s="99">
        <f>L339+L340</f>
        <v>0</v>
      </c>
      <c r="M338" s="99">
        <f>M339+M340</f>
        <v>0</v>
      </c>
      <c r="N338" s="99">
        <f>N339</f>
        <v>0</v>
      </c>
      <c r="O338" s="222"/>
    </row>
    <row r="339" spans="1:16" ht="33.75" customHeight="1" x14ac:dyDescent="0.3">
      <c r="A339" s="162"/>
      <c r="B339" s="163"/>
      <c r="C339" s="162"/>
      <c r="D339" s="102" t="s">
        <v>18</v>
      </c>
      <c r="E339" s="99">
        <f t="shared" si="79"/>
        <v>0</v>
      </c>
      <c r="F339" s="160">
        <f>F341</f>
        <v>0</v>
      </c>
      <c r="G339" s="160"/>
      <c r="H339" s="160"/>
      <c r="I339" s="160"/>
      <c r="J339" s="160"/>
      <c r="K339" s="99">
        <f>K341</f>
        <v>0</v>
      </c>
      <c r="L339" s="99">
        <f t="shared" ref="L339:N339" si="80">L341</f>
        <v>0</v>
      </c>
      <c r="M339" s="99">
        <f t="shared" si="80"/>
        <v>0</v>
      </c>
      <c r="N339" s="99">
        <f t="shared" si="80"/>
        <v>0</v>
      </c>
      <c r="O339" s="222"/>
    </row>
    <row r="340" spans="1:16" ht="24.75" customHeight="1" x14ac:dyDescent="0.3">
      <c r="A340" s="162"/>
      <c r="B340" s="163"/>
      <c r="C340" s="162"/>
      <c r="D340" s="76" t="s">
        <v>12</v>
      </c>
      <c r="E340" s="99">
        <f t="shared" si="79"/>
        <v>0</v>
      </c>
      <c r="F340" s="160">
        <v>0</v>
      </c>
      <c r="G340" s="160"/>
      <c r="H340" s="160"/>
      <c r="I340" s="160"/>
      <c r="J340" s="160"/>
      <c r="K340" s="99">
        <v>0</v>
      </c>
      <c r="L340" s="99">
        <v>0</v>
      </c>
      <c r="M340" s="99">
        <v>0</v>
      </c>
      <c r="N340" s="99">
        <v>0</v>
      </c>
      <c r="O340" s="222"/>
    </row>
    <row r="341" spans="1:16" ht="33.75" customHeight="1" x14ac:dyDescent="0.3">
      <c r="A341" s="162" t="s">
        <v>24</v>
      </c>
      <c r="B341" s="163" t="s">
        <v>47</v>
      </c>
      <c r="C341" s="162" t="s">
        <v>352</v>
      </c>
      <c r="D341" s="76" t="s">
        <v>18</v>
      </c>
      <c r="E341" s="99">
        <f t="shared" si="79"/>
        <v>0</v>
      </c>
      <c r="F341" s="160">
        <v>0</v>
      </c>
      <c r="G341" s="160"/>
      <c r="H341" s="160"/>
      <c r="I341" s="160"/>
      <c r="J341" s="160"/>
      <c r="K341" s="99">
        <v>0</v>
      </c>
      <c r="L341" s="99">
        <v>0</v>
      </c>
      <c r="M341" s="99">
        <v>0</v>
      </c>
      <c r="N341" s="99">
        <v>0</v>
      </c>
      <c r="O341" s="222" t="s">
        <v>34</v>
      </c>
    </row>
    <row r="342" spans="1:16" ht="33" customHeight="1" x14ac:dyDescent="0.3">
      <c r="A342" s="162"/>
      <c r="B342" s="163"/>
      <c r="C342" s="162"/>
      <c r="D342" s="76" t="s">
        <v>12</v>
      </c>
      <c r="E342" s="99">
        <f t="shared" si="79"/>
        <v>0</v>
      </c>
      <c r="F342" s="160">
        <v>0</v>
      </c>
      <c r="G342" s="160"/>
      <c r="H342" s="160"/>
      <c r="I342" s="160"/>
      <c r="J342" s="160"/>
      <c r="K342" s="99">
        <v>0</v>
      </c>
      <c r="L342" s="99">
        <v>0</v>
      </c>
      <c r="M342" s="99">
        <v>0</v>
      </c>
      <c r="N342" s="99">
        <v>0</v>
      </c>
      <c r="O342" s="222"/>
    </row>
    <row r="343" spans="1:16" ht="24" customHeight="1" x14ac:dyDescent="0.3">
      <c r="A343" s="162"/>
      <c r="B343" s="163" t="s">
        <v>324</v>
      </c>
      <c r="C343" s="164" t="s">
        <v>80</v>
      </c>
      <c r="D343" s="164" t="s">
        <v>80</v>
      </c>
      <c r="E343" s="160" t="s">
        <v>81</v>
      </c>
      <c r="F343" s="165" t="s">
        <v>348</v>
      </c>
      <c r="G343" s="160" t="s">
        <v>207</v>
      </c>
      <c r="H343" s="160"/>
      <c r="I343" s="160"/>
      <c r="J343" s="160"/>
      <c r="K343" s="160" t="s">
        <v>84</v>
      </c>
      <c r="L343" s="165" t="s">
        <v>349</v>
      </c>
      <c r="M343" s="165" t="s">
        <v>351</v>
      </c>
      <c r="N343" s="160" t="s">
        <v>350</v>
      </c>
      <c r="O343" s="222"/>
    </row>
    <row r="344" spans="1:16" ht="23.25" customHeight="1" x14ac:dyDescent="0.3">
      <c r="A344" s="162"/>
      <c r="B344" s="163"/>
      <c r="C344" s="164"/>
      <c r="D344" s="164"/>
      <c r="E344" s="160"/>
      <c r="F344" s="160"/>
      <c r="G344" s="99" t="s">
        <v>202</v>
      </c>
      <c r="H344" s="99" t="s">
        <v>203</v>
      </c>
      <c r="I344" s="99" t="s">
        <v>204</v>
      </c>
      <c r="J344" s="99" t="s">
        <v>205</v>
      </c>
      <c r="K344" s="160"/>
      <c r="L344" s="160"/>
      <c r="M344" s="160"/>
      <c r="N344" s="160"/>
      <c r="O344" s="222"/>
    </row>
    <row r="345" spans="1:16" ht="24" customHeight="1" x14ac:dyDescent="0.3">
      <c r="A345" s="162"/>
      <c r="B345" s="163"/>
      <c r="C345" s="164"/>
      <c r="D345" s="164"/>
      <c r="E345" s="71">
        <f>F345+K345+L345+M345+N345</f>
        <v>0</v>
      </c>
      <c r="F345" s="71">
        <v>0</v>
      </c>
      <c r="G345" s="71">
        <v>0</v>
      </c>
      <c r="H345" s="71">
        <v>0</v>
      </c>
      <c r="I345" s="71">
        <v>0</v>
      </c>
      <c r="J345" s="71">
        <v>0</v>
      </c>
      <c r="K345" s="71">
        <v>0</v>
      </c>
      <c r="L345" s="71">
        <v>0</v>
      </c>
      <c r="M345" s="71">
        <v>0</v>
      </c>
      <c r="N345" s="71">
        <v>0</v>
      </c>
      <c r="O345" s="222"/>
      <c r="P345" s="73"/>
    </row>
    <row r="346" spans="1:16" ht="28.5" hidden="1" customHeight="1" x14ac:dyDescent="0.3">
      <c r="A346" s="154"/>
      <c r="B346" s="163" t="s">
        <v>96</v>
      </c>
      <c r="C346" s="164" t="s">
        <v>80</v>
      </c>
      <c r="D346" s="164" t="s">
        <v>80</v>
      </c>
      <c r="E346" s="160" t="e">
        <f t="shared" ref="E346:E351" si="81">F346+K346+L346+M346+N346</f>
        <v>#VALUE!</v>
      </c>
      <c r="F346" s="165" t="s">
        <v>304</v>
      </c>
      <c r="G346" s="151" t="s">
        <v>207</v>
      </c>
      <c r="H346" s="152"/>
      <c r="I346" s="152"/>
      <c r="J346" s="153"/>
      <c r="K346" s="160" t="s">
        <v>82</v>
      </c>
      <c r="L346" s="166" t="s">
        <v>305</v>
      </c>
      <c r="M346" s="165" t="s">
        <v>304</v>
      </c>
      <c r="N346" s="172" t="s">
        <v>84</v>
      </c>
      <c r="O346" s="223"/>
    </row>
    <row r="347" spans="1:16" ht="23.25" hidden="1" customHeight="1" x14ac:dyDescent="0.3">
      <c r="A347" s="155"/>
      <c r="B347" s="163"/>
      <c r="C347" s="164"/>
      <c r="D347" s="164"/>
      <c r="E347" s="160">
        <f t="shared" si="81"/>
        <v>0</v>
      </c>
      <c r="F347" s="160"/>
      <c r="G347" s="105" t="s">
        <v>202</v>
      </c>
      <c r="H347" s="105" t="s">
        <v>203</v>
      </c>
      <c r="I347" s="105" t="s">
        <v>204</v>
      </c>
      <c r="J347" s="105" t="s">
        <v>205</v>
      </c>
      <c r="K347" s="160"/>
      <c r="L347" s="167"/>
      <c r="M347" s="160"/>
      <c r="N347" s="167"/>
      <c r="O347" s="224"/>
    </row>
    <row r="348" spans="1:16" ht="30.75" hidden="1" customHeight="1" x14ac:dyDescent="0.3">
      <c r="A348" s="156"/>
      <c r="B348" s="163"/>
      <c r="C348" s="164"/>
      <c r="D348" s="164"/>
      <c r="E348" s="71">
        <f t="shared" si="81"/>
        <v>5064</v>
      </c>
      <c r="F348" s="71">
        <v>0</v>
      </c>
      <c r="G348" s="71">
        <v>0</v>
      </c>
      <c r="H348" s="71">
        <v>0</v>
      </c>
      <c r="I348" s="71">
        <v>0</v>
      </c>
      <c r="J348" s="71">
        <v>0</v>
      </c>
      <c r="K348" s="71">
        <v>5064</v>
      </c>
      <c r="L348" s="71">
        <v>0</v>
      </c>
      <c r="M348" s="71">
        <v>0</v>
      </c>
      <c r="N348" s="71">
        <v>0</v>
      </c>
      <c r="O348" s="225"/>
    </row>
    <row r="349" spans="1:16" ht="22.5" customHeight="1" x14ac:dyDescent="0.3">
      <c r="A349" s="162" t="s">
        <v>26</v>
      </c>
      <c r="B349" s="163" t="s">
        <v>69</v>
      </c>
      <c r="C349" s="162" t="s">
        <v>352</v>
      </c>
      <c r="D349" s="70" t="s">
        <v>8</v>
      </c>
      <c r="E349" s="99">
        <f t="shared" si="81"/>
        <v>0</v>
      </c>
      <c r="F349" s="151">
        <v>0</v>
      </c>
      <c r="G349" s="152"/>
      <c r="H349" s="152"/>
      <c r="I349" s="152"/>
      <c r="J349" s="153"/>
      <c r="K349" s="99">
        <v>0</v>
      </c>
      <c r="L349" s="99">
        <f>L350</f>
        <v>0</v>
      </c>
      <c r="M349" s="98">
        <v>0</v>
      </c>
      <c r="N349" s="99">
        <v>0</v>
      </c>
      <c r="O349" s="222"/>
    </row>
    <row r="350" spans="1:16" ht="32.25" customHeight="1" x14ac:dyDescent="0.3">
      <c r="A350" s="162"/>
      <c r="B350" s="163"/>
      <c r="C350" s="162"/>
      <c r="D350" s="76" t="s">
        <v>18</v>
      </c>
      <c r="E350" s="99">
        <f t="shared" si="81"/>
        <v>0</v>
      </c>
      <c r="F350" s="151">
        <v>0</v>
      </c>
      <c r="G350" s="152"/>
      <c r="H350" s="152"/>
      <c r="I350" s="152"/>
      <c r="J350" s="153"/>
      <c r="K350" s="99">
        <v>0</v>
      </c>
      <c r="L350" s="99">
        <v>0</v>
      </c>
      <c r="M350" s="98">
        <v>0</v>
      </c>
      <c r="N350" s="99">
        <v>0</v>
      </c>
      <c r="O350" s="222"/>
    </row>
    <row r="351" spans="1:16" ht="66.75" customHeight="1" x14ac:dyDescent="0.3">
      <c r="A351" s="184" t="s">
        <v>27</v>
      </c>
      <c r="B351" s="102" t="s">
        <v>59</v>
      </c>
      <c r="C351" s="100" t="s">
        <v>352</v>
      </c>
      <c r="D351" s="76" t="s">
        <v>18</v>
      </c>
      <c r="E351" s="99">
        <f t="shared" si="81"/>
        <v>0</v>
      </c>
      <c r="F351" s="151">
        <v>0</v>
      </c>
      <c r="G351" s="152"/>
      <c r="H351" s="152"/>
      <c r="I351" s="152"/>
      <c r="J351" s="153"/>
      <c r="K351" s="99">
        <v>0</v>
      </c>
      <c r="L351" s="99">
        <v>0</v>
      </c>
      <c r="M351" s="98">
        <v>0</v>
      </c>
      <c r="N351" s="99">
        <v>0</v>
      </c>
      <c r="O351" s="171" t="s">
        <v>540</v>
      </c>
      <c r="P351" s="74"/>
    </row>
    <row r="352" spans="1:16" ht="24" customHeight="1" x14ac:dyDescent="0.3">
      <c r="A352" s="184"/>
      <c r="B352" s="163" t="s">
        <v>325</v>
      </c>
      <c r="C352" s="164" t="s">
        <v>80</v>
      </c>
      <c r="D352" s="164" t="s">
        <v>80</v>
      </c>
      <c r="E352" s="160" t="s">
        <v>81</v>
      </c>
      <c r="F352" s="165" t="s">
        <v>348</v>
      </c>
      <c r="G352" s="151" t="s">
        <v>207</v>
      </c>
      <c r="H352" s="152"/>
      <c r="I352" s="152"/>
      <c r="J352" s="153"/>
      <c r="K352" s="160" t="s">
        <v>84</v>
      </c>
      <c r="L352" s="166" t="s">
        <v>349</v>
      </c>
      <c r="M352" s="165" t="s">
        <v>351</v>
      </c>
      <c r="N352" s="172" t="s">
        <v>350</v>
      </c>
      <c r="O352" s="171"/>
    </row>
    <row r="353" spans="1:16" ht="24" customHeight="1" x14ac:dyDescent="0.3">
      <c r="A353" s="184"/>
      <c r="B353" s="163"/>
      <c r="C353" s="164"/>
      <c r="D353" s="164"/>
      <c r="E353" s="160"/>
      <c r="F353" s="160"/>
      <c r="G353" s="105" t="s">
        <v>202</v>
      </c>
      <c r="H353" s="105" t="s">
        <v>203</v>
      </c>
      <c r="I353" s="105" t="s">
        <v>204</v>
      </c>
      <c r="J353" s="105" t="s">
        <v>205</v>
      </c>
      <c r="K353" s="160"/>
      <c r="L353" s="167"/>
      <c r="M353" s="160"/>
      <c r="N353" s="167"/>
      <c r="O353" s="171"/>
    </row>
    <row r="354" spans="1:16" ht="24" customHeight="1" x14ac:dyDescent="0.3">
      <c r="A354" s="184"/>
      <c r="B354" s="163"/>
      <c r="C354" s="164"/>
      <c r="D354" s="164"/>
      <c r="E354" s="71">
        <f>F354+K354+L354+M354+N354</f>
        <v>0</v>
      </c>
      <c r="F354" s="71">
        <v>0</v>
      </c>
      <c r="G354" s="71">
        <v>0</v>
      </c>
      <c r="H354" s="71">
        <v>0</v>
      </c>
      <c r="I354" s="71">
        <v>0</v>
      </c>
      <c r="J354" s="71">
        <v>0</v>
      </c>
      <c r="K354" s="71">
        <v>0</v>
      </c>
      <c r="L354" s="71">
        <v>0</v>
      </c>
      <c r="M354" s="71">
        <v>0</v>
      </c>
      <c r="N354" s="71">
        <v>0</v>
      </c>
      <c r="O354" s="171"/>
    </row>
    <row r="355" spans="1:16" ht="24" customHeight="1" x14ac:dyDescent="0.3">
      <c r="A355" s="205"/>
      <c r="B355" s="177" t="s">
        <v>547</v>
      </c>
      <c r="C355" s="205"/>
      <c r="D355" s="75" t="s">
        <v>192</v>
      </c>
      <c r="E355" s="117">
        <f>F355+K355+L355+M355+N355</f>
        <v>0</v>
      </c>
      <c r="F355" s="209">
        <f>SUM(F357:F358)</f>
        <v>0</v>
      </c>
      <c r="G355" s="209"/>
      <c r="H355" s="209"/>
      <c r="I355" s="209"/>
      <c r="J355" s="209"/>
      <c r="K355" s="117">
        <f t="shared" ref="K355:N355" si="82">SUM(K357:K358)</f>
        <v>0</v>
      </c>
      <c r="L355" s="117">
        <f t="shared" si="82"/>
        <v>0</v>
      </c>
      <c r="M355" s="117">
        <f t="shared" si="82"/>
        <v>0</v>
      </c>
      <c r="N355" s="117">
        <f t="shared" si="82"/>
        <v>0</v>
      </c>
      <c r="O355" s="221"/>
    </row>
    <row r="356" spans="1:16" ht="33" customHeight="1" x14ac:dyDescent="0.3">
      <c r="A356" s="205"/>
      <c r="B356" s="177"/>
      <c r="C356" s="205"/>
      <c r="D356" s="75" t="s">
        <v>10</v>
      </c>
      <c r="E356" s="117">
        <f t="shared" ref="E356:E358" si="83">F356+K356+L356+M356+N356</f>
        <v>0</v>
      </c>
      <c r="F356" s="209">
        <v>0</v>
      </c>
      <c r="G356" s="209"/>
      <c r="H356" s="209"/>
      <c r="I356" s="209"/>
      <c r="J356" s="209"/>
      <c r="K356" s="117">
        <v>0</v>
      </c>
      <c r="L356" s="117">
        <v>0</v>
      </c>
      <c r="M356" s="117">
        <v>0</v>
      </c>
      <c r="N356" s="117">
        <v>0</v>
      </c>
      <c r="O356" s="221"/>
    </row>
    <row r="357" spans="1:16" ht="36" customHeight="1" x14ac:dyDescent="0.3">
      <c r="A357" s="205"/>
      <c r="B357" s="177"/>
      <c r="C357" s="205"/>
      <c r="D357" s="75" t="s">
        <v>18</v>
      </c>
      <c r="E357" s="117">
        <f t="shared" si="83"/>
        <v>0</v>
      </c>
      <c r="F357" s="209">
        <f>F339</f>
        <v>0</v>
      </c>
      <c r="G357" s="209"/>
      <c r="H357" s="209"/>
      <c r="I357" s="209"/>
      <c r="J357" s="209"/>
      <c r="K357" s="117">
        <f t="shared" ref="K357:N358" si="84">K339</f>
        <v>0</v>
      </c>
      <c r="L357" s="117">
        <f t="shared" si="84"/>
        <v>0</v>
      </c>
      <c r="M357" s="117">
        <f t="shared" si="84"/>
        <v>0</v>
      </c>
      <c r="N357" s="117">
        <f t="shared" si="84"/>
        <v>0</v>
      </c>
      <c r="O357" s="221"/>
    </row>
    <row r="358" spans="1:16" ht="24.75" customHeight="1" x14ac:dyDescent="0.3">
      <c r="A358" s="205"/>
      <c r="B358" s="177"/>
      <c r="C358" s="205"/>
      <c r="D358" s="75" t="s">
        <v>12</v>
      </c>
      <c r="E358" s="117">
        <f t="shared" si="83"/>
        <v>0</v>
      </c>
      <c r="F358" s="209">
        <f>F340</f>
        <v>0</v>
      </c>
      <c r="G358" s="209"/>
      <c r="H358" s="209"/>
      <c r="I358" s="209"/>
      <c r="J358" s="209"/>
      <c r="K358" s="117">
        <f t="shared" si="84"/>
        <v>0</v>
      </c>
      <c r="L358" s="117">
        <f t="shared" si="84"/>
        <v>0</v>
      </c>
      <c r="M358" s="117">
        <f t="shared" si="84"/>
        <v>0</v>
      </c>
      <c r="N358" s="117">
        <f t="shared" si="84"/>
        <v>0</v>
      </c>
      <c r="O358" s="221"/>
    </row>
    <row r="359" spans="1:16" ht="34.5" customHeight="1" x14ac:dyDescent="0.3">
      <c r="A359" s="202" t="s">
        <v>546</v>
      </c>
      <c r="B359" s="203"/>
      <c r="C359" s="203"/>
      <c r="D359" s="203"/>
      <c r="E359" s="203"/>
      <c r="F359" s="203"/>
      <c r="G359" s="203"/>
      <c r="H359" s="203"/>
      <c r="I359" s="203"/>
      <c r="J359" s="203"/>
      <c r="K359" s="203"/>
      <c r="L359" s="203"/>
      <c r="M359" s="203"/>
      <c r="N359" s="203"/>
      <c r="O359" s="204"/>
    </row>
    <row r="360" spans="1:16" ht="27" customHeight="1" x14ac:dyDescent="0.3">
      <c r="A360" s="154" t="s">
        <v>6</v>
      </c>
      <c r="B360" s="145" t="s">
        <v>74</v>
      </c>
      <c r="C360" s="154" t="s">
        <v>352</v>
      </c>
      <c r="D360" s="70" t="s">
        <v>8</v>
      </c>
      <c r="E360" s="99">
        <f t="shared" ref="E360:E362" si="85">F360+K360+L360+M360+N360</f>
        <v>12500</v>
      </c>
      <c r="F360" s="151">
        <f t="shared" ref="F360:N360" si="86">F361</f>
        <v>2500</v>
      </c>
      <c r="G360" s="152"/>
      <c r="H360" s="152"/>
      <c r="I360" s="152"/>
      <c r="J360" s="153"/>
      <c r="K360" s="98">
        <f t="shared" si="86"/>
        <v>2500</v>
      </c>
      <c r="L360" s="98">
        <f t="shared" si="86"/>
        <v>2500</v>
      </c>
      <c r="M360" s="98">
        <f t="shared" si="86"/>
        <v>2500</v>
      </c>
      <c r="N360" s="99">
        <f t="shared" si="86"/>
        <v>2500</v>
      </c>
      <c r="O360" s="161"/>
    </row>
    <row r="361" spans="1:16" ht="43.5" customHeight="1" x14ac:dyDescent="0.3">
      <c r="A361" s="156"/>
      <c r="B361" s="147"/>
      <c r="C361" s="156"/>
      <c r="D361" s="78" t="s">
        <v>18</v>
      </c>
      <c r="E361" s="99">
        <f t="shared" si="85"/>
        <v>12500</v>
      </c>
      <c r="F361" s="151">
        <f>F363</f>
        <v>2500</v>
      </c>
      <c r="G361" s="152"/>
      <c r="H361" s="152"/>
      <c r="I361" s="152"/>
      <c r="J361" s="153"/>
      <c r="K361" s="98">
        <f>K363</f>
        <v>2500</v>
      </c>
      <c r="L361" s="98">
        <f t="shared" ref="L361:N361" si="87">L363</f>
        <v>2500</v>
      </c>
      <c r="M361" s="98">
        <f t="shared" si="87"/>
        <v>2500</v>
      </c>
      <c r="N361" s="98">
        <f t="shared" si="87"/>
        <v>2500</v>
      </c>
      <c r="O361" s="161"/>
    </row>
    <row r="362" spans="1:16" ht="79.5" customHeight="1" x14ac:dyDescent="0.3">
      <c r="A362" s="100" t="s">
        <v>13</v>
      </c>
      <c r="B362" s="102" t="s">
        <v>48</v>
      </c>
      <c r="C362" s="100" t="s">
        <v>352</v>
      </c>
      <c r="D362" s="102" t="s">
        <v>18</v>
      </c>
      <c r="E362" s="99">
        <f t="shared" si="85"/>
        <v>0</v>
      </c>
      <c r="F362" s="151">
        <v>0</v>
      </c>
      <c r="G362" s="152"/>
      <c r="H362" s="152"/>
      <c r="I362" s="152"/>
      <c r="J362" s="153"/>
      <c r="K362" s="99">
        <v>0</v>
      </c>
      <c r="L362" s="99">
        <v>0</v>
      </c>
      <c r="M362" s="98">
        <v>0</v>
      </c>
      <c r="N362" s="99">
        <v>0</v>
      </c>
      <c r="O362" s="100" t="s">
        <v>540</v>
      </c>
    </row>
    <row r="363" spans="1:16" ht="48.75" customHeight="1" x14ac:dyDescent="0.3">
      <c r="A363" s="154" t="s">
        <v>16</v>
      </c>
      <c r="B363" s="102" t="s">
        <v>49</v>
      </c>
      <c r="C363" s="100" t="s">
        <v>352</v>
      </c>
      <c r="D363" s="102" t="s">
        <v>18</v>
      </c>
      <c r="E363" s="99">
        <f>F363+K363+L363+M363+N363</f>
        <v>12500</v>
      </c>
      <c r="F363" s="151">
        <v>2500</v>
      </c>
      <c r="G363" s="152"/>
      <c r="H363" s="152"/>
      <c r="I363" s="152"/>
      <c r="J363" s="153"/>
      <c r="K363" s="99">
        <v>2500</v>
      </c>
      <c r="L363" s="99">
        <v>2500</v>
      </c>
      <c r="M363" s="99">
        <v>2500</v>
      </c>
      <c r="N363" s="99">
        <v>2500</v>
      </c>
      <c r="O363" s="148" t="s">
        <v>540</v>
      </c>
    </row>
    <row r="364" spans="1:16" ht="18.75" customHeight="1" x14ac:dyDescent="0.3">
      <c r="A364" s="155"/>
      <c r="B364" s="145" t="s">
        <v>177</v>
      </c>
      <c r="C364" s="164" t="s">
        <v>80</v>
      </c>
      <c r="D364" s="174" t="s">
        <v>80</v>
      </c>
      <c r="E364" s="172" t="s">
        <v>81</v>
      </c>
      <c r="F364" s="165" t="s">
        <v>348</v>
      </c>
      <c r="G364" s="151" t="s">
        <v>207</v>
      </c>
      <c r="H364" s="152"/>
      <c r="I364" s="152"/>
      <c r="J364" s="153"/>
      <c r="K364" s="160" t="s">
        <v>84</v>
      </c>
      <c r="L364" s="166" t="s">
        <v>349</v>
      </c>
      <c r="M364" s="165" t="s">
        <v>351</v>
      </c>
      <c r="N364" s="172" t="s">
        <v>350</v>
      </c>
      <c r="O364" s="149"/>
      <c r="P364" s="17"/>
    </row>
    <row r="365" spans="1:16" ht="18.75" customHeight="1" x14ac:dyDescent="0.3">
      <c r="A365" s="155"/>
      <c r="B365" s="146"/>
      <c r="C365" s="164"/>
      <c r="D365" s="175"/>
      <c r="E365" s="167"/>
      <c r="F365" s="160"/>
      <c r="G365" s="105" t="s">
        <v>202</v>
      </c>
      <c r="H365" s="105" t="s">
        <v>203</v>
      </c>
      <c r="I365" s="105" t="s">
        <v>204</v>
      </c>
      <c r="J365" s="105" t="s">
        <v>205</v>
      </c>
      <c r="K365" s="160"/>
      <c r="L365" s="167"/>
      <c r="M365" s="160"/>
      <c r="N365" s="167"/>
      <c r="O365" s="149"/>
    </row>
    <row r="366" spans="1:16" ht="23.25" customHeight="1" x14ac:dyDescent="0.3">
      <c r="A366" s="156"/>
      <c r="B366" s="147"/>
      <c r="C366" s="164"/>
      <c r="D366" s="176"/>
      <c r="E366" s="71">
        <v>100</v>
      </c>
      <c r="F366" s="77">
        <v>100</v>
      </c>
      <c r="G366" s="77">
        <v>0</v>
      </c>
      <c r="H366" s="77">
        <v>0</v>
      </c>
      <c r="I366" s="77">
        <v>0</v>
      </c>
      <c r="J366" s="77">
        <v>100</v>
      </c>
      <c r="K366" s="77">
        <v>100</v>
      </c>
      <c r="L366" s="77">
        <v>100</v>
      </c>
      <c r="M366" s="77">
        <v>100</v>
      </c>
      <c r="N366" s="77">
        <v>100</v>
      </c>
      <c r="O366" s="150"/>
    </row>
    <row r="367" spans="1:16" ht="78.75" customHeight="1" x14ac:dyDescent="0.3">
      <c r="A367" s="205"/>
      <c r="B367" s="205"/>
      <c r="C367" s="205"/>
      <c r="D367" s="79" t="s">
        <v>76</v>
      </c>
      <c r="E367" s="117">
        <f t="shared" ref="E367:E368" si="88">F367+K367+L367+M367+N367</f>
        <v>12500</v>
      </c>
      <c r="F367" s="209">
        <f t="shared" ref="F367:N367" si="89">F368</f>
        <v>2500</v>
      </c>
      <c r="G367" s="209"/>
      <c r="H367" s="209"/>
      <c r="I367" s="209"/>
      <c r="J367" s="209"/>
      <c r="K367" s="117">
        <f>K368</f>
        <v>2500</v>
      </c>
      <c r="L367" s="117">
        <f t="shared" si="89"/>
        <v>2500</v>
      </c>
      <c r="M367" s="117">
        <f t="shared" si="89"/>
        <v>2500</v>
      </c>
      <c r="N367" s="117">
        <f t="shared" si="89"/>
        <v>2500</v>
      </c>
      <c r="O367" s="221"/>
    </row>
    <row r="368" spans="1:16" ht="33.75" customHeight="1" x14ac:dyDescent="0.3">
      <c r="A368" s="205"/>
      <c r="B368" s="205"/>
      <c r="C368" s="205"/>
      <c r="D368" s="128" t="s">
        <v>18</v>
      </c>
      <c r="E368" s="117">
        <f t="shared" si="88"/>
        <v>12500</v>
      </c>
      <c r="F368" s="209">
        <f>F361</f>
        <v>2500</v>
      </c>
      <c r="G368" s="209"/>
      <c r="H368" s="209"/>
      <c r="I368" s="209"/>
      <c r="J368" s="209"/>
      <c r="K368" s="117">
        <f>K361</f>
        <v>2500</v>
      </c>
      <c r="L368" s="117">
        <f t="shared" ref="L368:N368" si="90">L361</f>
        <v>2500</v>
      </c>
      <c r="M368" s="117">
        <f t="shared" si="90"/>
        <v>2500</v>
      </c>
      <c r="N368" s="117">
        <f t="shared" si="90"/>
        <v>2500</v>
      </c>
      <c r="O368" s="221"/>
    </row>
    <row r="369" spans="1:15" ht="24" customHeight="1" x14ac:dyDescent="0.3">
      <c r="A369" s="202" t="s">
        <v>548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203"/>
      <c r="L369" s="203"/>
      <c r="M369" s="203"/>
      <c r="N369" s="203"/>
      <c r="O369" s="204"/>
    </row>
    <row r="370" spans="1:15" ht="27" customHeight="1" x14ac:dyDescent="0.3">
      <c r="A370" s="154" t="s">
        <v>6</v>
      </c>
      <c r="B370" s="145" t="s">
        <v>35</v>
      </c>
      <c r="C370" s="154" t="s">
        <v>352</v>
      </c>
      <c r="D370" s="70" t="s">
        <v>8</v>
      </c>
      <c r="E370" s="99">
        <f t="shared" ref="E370:E377" si="91">F370+K370+L370+M370+N370</f>
        <v>24755</v>
      </c>
      <c r="F370" s="160">
        <f>F371+F372+F373</f>
        <v>18151</v>
      </c>
      <c r="G370" s="160"/>
      <c r="H370" s="160"/>
      <c r="I370" s="160"/>
      <c r="J370" s="160"/>
      <c r="K370" s="99">
        <f t="shared" ref="K370:N370" si="92">K371+K372</f>
        <v>1651</v>
      </c>
      <c r="L370" s="99">
        <f t="shared" si="92"/>
        <v>1651</v>
      </c>
      <c r="M370" s="99">
        <f t="shared" si="92"/>
        <v>1651</v>
      </c>
      <c r="N370" s="99">
        <f t="shared" si="92"/>
        <v>1651</v>
      </c>
      <c r="O370" s="161"/>
    </row>
    <row r="371" spans="1:15" ht="33.75" customHeight="1" x14ac:dyDescent="0.3">
      <c r="A371" s="155"/>
      <c r="B371" s="146"/>
      <c r="C371" s="155"/>
      <c r="D371" s="78" t="s">
        <v>10</v>
      </c>
      <c r="E371" s="99">
        <f t="shared" si="91"/>
        <v>0</v>
      </c>
      <c r="F371" s="160">
        <f t="shared" ref="F371" si="93">F375</f>
        <v>0</v>
      </c>
      <c r="G371" s="160"/>
      <c r="H371" s="160"/>
      <c r="I371" s="160"/>
      <c r="J371" s="160"/>
      <c r="K371" s="99">
        <f>K375</f>
        <v>0</v>
      </c>
      <c r="L371" s="99">
        <f t="shared" ref="L371:N371" si="94">L375</f>
        <v>0</v>
      </c>
      <c r="M371" s="99">
        <f t="shared" si="94"/>
        <v>0</v>
      </c>
      <c r="N371" s="99">
        <f t="shared" si="94"/>
        <v>0</v>
      </c>
      <c r="O371" s="161"/>
    </row>
    <row r="372" spans="1:15" ht="35.25" customHeight="1" x14ac:dyDescent="0.3">
      <c r="A372" s="155"/>
      <c r="B372" s="146"/>
      <c r="C372" s="155"/>
      <c r="D372" s="78" t="s">
        <v>18</v>
      </c>
      <c r="E372" s="99">
        <f t="shared" si="91"/>
        <v>9255</v>
      </c>
      <c r="F372" s="160">
        <f>F376+F377+F379</f>
        <v>2651</v>
      </c>
      <c r="G372" s="160"/>
      <c r="H372" s="160"/>
      <c r="I372" s="160"/>
      <c r="J372" s="160"/>
      <c r="K372" s="99">
        <f>K376+K377+K379</f>
        <v>1651</v>
      </c>
      <c r="L372" s="99">
        <f t="shared" ref="L372:N372" si="95">L376+L377+L379</f>
        <v>1651</v>
      </c>
      <c r="M372" s="99">
        <f t="shared" si="95"/>
        <v>1651</v>
      </c>
      <c r="N372" s="99">
        <f t="shared" si="95"/>
        <v>1651</v>
      </c>
      <c r="O372" s="161"/>
    </row>
    <row r="373" spans="1:15" ht="35.25" customHeight="1" x14ac:dyDescent="0.3">
      <c r="A373" s="156"/>
      <c r="B373" s="147"/>
      <c r="C373" s="156"/>
      <c r="D373" s="76" t="s">
        <v>12</v>
      </c>
      <c r="E373" s="99">
        <f t="shared" si="91"/>
        <v>15500</v>
      </c>
      <c r="F373" s="151">
        <f>F384</f>
        <v>15500</v>
      </c>
      <c r="G373" s="152"/>
      <c r="H373" s="152"/>
      <c r="I373" s="152"/>
      <c r="J373" s="153"/>
      <c r="K373" s="99">
        <f>K380</f>
        <v>0</v>
      </c>
      <c r="L373" s="99">
        <f t="shared" ref="L373:N373" si="96">L380</f>
        <v>0</v>
      </c>
      <c r="M373" s="99">
        <f t="shared" si="96"/>
        <v>0</v>
      </c>
      <c r="N373" s="99">
        <f t="shared" si="96"/>
        <v>0</v>
      </c>
      <c r="O373" s="100"/>
    </row>
    <row r="374" spans="1:15" ht="26.25" customHeight="1" x14ac:dyDescent="0.3">
      <c r="A374" s="184" t="s">
        <v>13</v>
      </c>
      <c r="B374" s="163" t="s">
        <v>70</v>
      </c>
      <c r="C374" s="161" t="s">
        <v>352</v>
      </c>
      <c r="D374" s="76" t="s">
        <v>14</v>
      </c>
      <c r="E374" s="99">
        <f t="shared" si="91"/>
        <v>0</v>
      </c>
      <c r="F374" s="160">
        <f>F375+F376</f>
        <v>0</v>
      </c>
      <c r="G374" s="160"/>
      <c r="H374" s="160"/>
      <c r="I374" s="160"/>
      <c r="J374" s="160"/>
      <c r="K374" s="99">
        <f>K375+K376</f>
        <v>0</v>
      </c>
      <c r="L374" s="99">
        <f>L375+L376</f>
        <v>0</v>
      </c>
      <c r="M374" s="99">
        <f>M375+M376</f>
        <v>0</v>
      </c>
      <c r="N374" s="99">
        <f>N375+N376</f>
        <v>0</v>
      </c>
      <c r="O374" s="161" t="s">
        <v>17</v>
      </c>
    </row>
    <row r="375" spans="1:15" ht="37.5" customHeight="1" x14ac:dyDescent="0.3">
      <c r="A375" s="184"/>
      <c r="B375" s="163"/>
      <c r="C375" s="161"/>
      <c r="D375" s="76" t="s">
        <v>10</v>
      </c>
      <c r="E375" s="99">
        <f t="shared" si="91"/>
        <v>0</v>
      </c>
      <c r="F375" s="160">
        <v>0</v>
      </c>
      <c r="G375" s="160"/>
      <c r="H375" s="160"/>
      <c r="I375" s="160"/>
      <c r="J375" s="160"/>
      <c r="K375" s="99">
        <v>0</v>
      </c>
      <c r="L375" s="99">
        <v>0</v>
      </c>
      <c r="M375" s="99">
        <v>0</v>
      </c>
      <c r="N375" s="99">
        <v>0</v>
      </c>
      <c r="O375" s="161"/>
    </row>
    <row r="376" spans="1:15" ht="36.75" customHeight="1" x14ac:dyDescent="0.3">
      <c r="A376" s="184"/>
      <c r="B376" s="163"/>
      <c r="C376" s="161"/>
      <c r="D376" s="76" t="s">
        <v>18</v>
      </c>
      <c r="E376" s="99">
        <f t="shared" si="91"/>
        <v>0</v>
      </c>
      <c r="F376" s="160">
        <v>0</v>
      </c>
      <c r="G376" s="160"/>
      <c r="H376" s="160"/>
      <c r="I376" s="160"/>
      <c r="J376" s="160"/>
      <c r="K376" s="99">
        <v>0</v>
      </c>
      <c r="L376" s="99">
        <v>0</v>
      </c>
      <c r="M376" s="99">
        <v>0</v>
      </c>
      <c r="N376" s="99">
        <v>0</v>
      </c>
      <c r="O376" s="161"/>
    </row>
    <row r="377" spans="1:15" ht="84.75" customHeight="1" x14ac:dyDescent="0.3">
      <c r="A377" s="113" t="s">
        <v>16</v>
      </c>
      <c r="B377" s="102" t="s">
        <v>71</v>
      </c>
      <c r="C377" s="100" t="s">
        <v>352</v>
      </c>
      <c r="D377" s="76" t="s">
        <v>18</v>
      </c>
      <c r="E377" s="99">
        <f t="shared" si="91"/>
        <v>0</v>
      </c>
      <c r="F377" s="151">
        <v>0</v>
      </c>
      <c r="G377" s="152"/>
      <c r="H377" s="152"/>
      <c r="I377" s="152"/>
      <c r="J377" s="153"/>
      <c r="K377" s="99">
        <v>0</v>
      </c>
      <c r="L377" s="99">
        <v>0</v>
      </c>
      <c r="M377" s="98">
        <v>0</v>
      </c>
      <c r="N377" s="99">
        <v>0</v>
      </c>
      <c r="O377" s="100" t="s">
        <v>17</v>
      </c>
    </row>
    <row r="378" spans="1:15" ht="48" customHeight="1" x14ac:dyDescent="0.3">
      <c r="A378" s="142" t="s">
        <v>21</v>
      </c>
      <c r="B378" s="145" t="s">
        <v>354</v>
      </c>
      <c r="C378" s="148" t="s">
        <v>352</v>
      </c>
      <c r="D378" s="76" t="s">
        <v>8</v>
      </c>
      <c r="E378" s="99">
        <f>'Обеспечивающая подпрограмма'!E13</f>
        <v>24755</v>
      </c>
      <c r="F378" s="151">
        <f>'Обеспечивающая подпрограмма'!F13</f>
        <v>18151</v>
      </c>
      <c r="G378" s="152"/>
      <c r="H378" s="152"/>
      <c r="I378" s="152"/>
      <c r="J378" s="153"/>
      <c r="K378" s="98">
        <f>'Обеспечивающая подпрограмма'!G13</f>
        <v>1651</v>
      </c>
      <c r="L378" s="98">
        <f>'Обеспечивающая подпрограмма'!H13</f>
        <v>1651</v>
      </c>
      <c r="M378" s="98">
        <f>'Обеспечивающая подпрограмма'!I13</f>
        <v>1651</v>
      </c>
      <c r="N378" s="98">
        <f>'Обеспечивающая подпрограмма'!J13</f>
        <v>1651</v>
      </c>
      <c r="O378" s="148" t="s">
        <v>567</v>
      </c>
    </row>
    <row r="379" spans="1:15" ht="52.5" customHeight="1" x14ac:dyDescent="0.3">
      <c r="A379" s="143"/>
      <c r="B379" s="146"/>
      <c r="C379" s="149"/>
      <c r="D379" s="76" t="s">
        <v>18</v>
      </c>
      <c r="E379" s="99">
        <f>'Обеспечивающая подпрограмма'!E14</f>
        <v>9255</v>
      </c>
      <c r="F379" s="151">
        <f>'Обеспечивающая подпрограмма'!F14</f>
        <v>2651</v>
      </c>
      <c r="G379" s="152"/>
      <c r="H379" s="152"/>
      <c r="I379" s="152"/>
      <c r="J379" s="153"/>
      <c r="K379" s="98">
        <f>'Обеспечивающая подпрограмма'!G14</f>
        <v>1651</v>
      </c>
      <c r="L379" s="98">
        <f>'Обеспечивающая подпрограмма'!H14</f>
        <v>1651</v>
      </c>
      <c r="M379" s="98">
        <f>'Обеспечивающая подпрограмма'!I14</f>
        <v>1651</v>
      </c>
      <c r="N379" s="98">
        <f>'Обеспечивающая подпрограмма'!J14</f>
        <v>1651</v>
      </c>
      <c r="O379" s="149"/>
    </row>
    <row r="380" spans="1:15" ht="34.5" customHeight="1" x14ac:dyDescent="0.3">
      <c r="A380" s="144"/>
      <c r="B380" s="147"/>
      <c r="C380" s="150"/>
      <c r="D380" s="76" t="s">
        <v>12</v>
      </c>
      <c r="E380" s="99">
        <f>'Обеспечивающая подпрограмма'!E15</f>
        <v>15500</v>
      </c>
      <c r="F380" s="151">
        <f>'Обеспечивающая подпрограмма'!F15</f>
        <v>15500</v>
      </c>
      <c r="G380" s="152"/>
      <c r="H380" s="152"/>
      <c r="I380" s="152"/>
      <c r="J380" s="153"/>
      <c r="K380" s="98">
        <f>'Обеспечивающая подпрограмма'!G15</f>
        <v>0</v>
      </c>
      <c r="L380" s="98">
        <f>'Обеспечивающая подпрограмма'!H15</f>
        <v>0</v>
      </c>
      <c r="M380" s="98">
        <f>'Обеспечивающая подпрограмма'!I15</f>
        <v>0</v>
      </c>
      <c r="N380" s="98">
        <f>'Обеспечивающая подпрограмма'!J15</f>
        <v>0</v>
      </c>
      <c r="O380" s="150"/>
    </row>
    <row r="381" spans="1:15" ht="26.25" customHeight="1" x14ac:dyDescent="0.3">
      <c r="A381" s="136"/>
      <c r="B381" s="139" t="s">
        <v>549</v>
      </c>
      <c r="C381" s="136"/>
      <c r="D381" s="75" t="s">
        <v>192</v>
      </c>
      <c r="E381" s="117">
        <f>E370</f>
        <v>24755</v>
      </c>
      <c r="F381" s="209">
        <f>'Обеспечивающая подпрограмма'!F13</f>
        <v>18151</v>
      </c>
      <c r="G381" s="209"/>
      <c r="H381" s="209"/>
      <c r="I381" s="209"/>
      <c r="J381" s="209"/>
      <c r="K381" s="117">
        <f>K370</f>
        <v>1651</v>
      </c>
      <c r="L381" s="117">
        <f t="shared" ref="L381:N381" si="97">L370</f>
        <v>1651</v>
      </c>
      <c r="M381" s="117">
        <f t="shared" si="97"/>
        <v>1651</v>
      </c>
      <c r="N381" s="117">
        <f t="shared" si="97"/>
        <v>1651</v>
      </c>
      <c r="O381" s="157"/>
    </row>
    <row r="382" spans="1:15" ht="35.25" customHeight="1" x14ac:dyDescent="0.3">
      <c r="A382" s="137"/>
      <c r="B382" s="140"/>
      <c r="C382" s="137"/>
      <c r="D382" s="128" t="s">
        <v>10</v>
      </c>
      <c r="E382" s="117">
        <f>E371</f>
        <v>0</v>
      </c>
      <c r="F382" s="198">
        <f>F371</f>
        <v>0</v>
      </c>
      <c r="G382" s="199"/>
      <c r="H382" s="199"/>
      <c r="I382" s="199"/>
      <c r="J382" s="200"/>
      <c r="K382" s="117">
        <f t="shared" ref="K382:N384" si="98">K371</f>
        <v>0</v>
      </c>
      <c r="L382" s="117">
        <f t="shared" si="98"/>
        <v>0</v>
      </c>
      <c r="M382" s="117">
        <f t="shared" si="98"/>
        <v>0</v>
      </c>
      <c r="N382" s="117">
        <f t="shared" si="98"/>
        <v>0</v>
      </c>
      <c r="O382" s="158"/>
    </row>
    <row r="383" spans="1:15" ht="35.25" customHeight="1" x14ac:dyDescent="0.3">
      <c r="A383" s="137"/>
      <c r="B383" s="140"/>
      <c r="C383" s="137"/>
      <c r="D383" s="128" t="s">
        <v>18</v>
      </c>
      <c r="E383" s="117">
        <f t="shared" ref="E383:E384" si="99">E372</f>
        <v>9255</v>
      </c>
      <c r="F383" s="198">
        <f>'Обеспечивающая подпрограмма'!F14</f>
        <v>2651</v>
      </c>
      <c r="G383" s="199"/>
      <c r="H383" s="199"/>
      <c r="I383" s="199"/>
      <c r="J383" s="200"/>
      <c r="K383" s="117">
        <f t="shared" si="98"/>
        <v>1651</v>
      </c>
      <c r="L383" s="117">
        <f t="shared" si="98"/>
        <v>1651</v>
      </c>
      <c r="M383" s="117">
        <f t="shared" si="98"/>
        <v>1651</v>
      </c>
      <c r="N383" s="117">
        <f t="shared" si="98"/>
        <v>1651</v>
      </c>
      <c r="O383" s="158"/>
    </row>
    <row r="384" spans="1:15" ht="35.25" customHeight="1" x14ac:dyDescent="0.3">
      <c r="A384" s="138"/>
      <c r="B384" s="141"/>
      <c r="C384" s="138"/>
      <c r="D384" s="128" t="s">
        <v>12</v>
      </c>
      <c r="E384" s="117">
        <f t="shared" si="99"/>
        <v>15500</v>
      </c>
      <c r="F384" s="198">
        <f>'Обеспечивающая подпрограмма'!F15</f>
        <v>15500</v>
      </c>
      <c r="G384" s="199"/>
      <c r="H384" s="199"/>
      <c r="I384" s="199"/>
      <c r="J384" s="200"/>
      <c r="K384" s="117">
        <f t="shared" si="98"/>
        <v>0</v>
      </c>
      <c r="L384" s="117">
        <f t="shared" si="98"/>
        <v>0</v>
      </c>
      <c r="M384" s="117">
        <f t="shared" si="98"/>
        <v>0</v>
      </c>
      <c r="N384" s="117">
        <f t="shared" si="98"/>
        <v>0</v>
      </c>
      <c r="O384" s="159"/>
    </row>
    <row r="385" spans="1:15" ht="27" customHeight="1" x14ac:dyDescent="0.3">
      <c r="A385" s="205" t="s">
        <v>101</v>
      </c>
      <c r="B385" s="205"/>
      <c r="C385" s="205"/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  <c r="N385" s="205"/>
      <c r="O385" s="205"/>
    </row>
    <row r="386" spans="1:15" ht="28.5" customHeight="1" x14ac:dyDescent="0.3">
      <c r="A386" s="161" t="s">
        <v>6</v>
      </c>
      <c r="B386" s="163" t="s">
        <v>72</v>
      </c>
      <c r="C386" s="161" t="s">
        <v>352</v>
      </c>
      <c r="D386" s="102" t="s">
        <v>8</v>
      </c>
      <c r="E386" s="104">
        <f t="shared" ref="E386:E388" si="100">F386+K386+L386+M386+N386</f>
        <v>1410436.72</v>
      </c>
      <c r="F386" s="168">
        <f>F387+F388</f>
        <v>1028337.19</v>
      </c>
      <c r="G386" s="169"/>
      <c r="H386" s="169"/>
      <c r="I386" s="169"/>
      <c r="J386" s="170"/>
      <c r="K386" s="104">
        <f>K387+K388</f>
        <v>187304.20600000001</v>
      </c>
      <c r="L386" s="104">
        <f t="shared" ref="L386:N386" si="101">L387+L388</f>
        <v>194795.32399999999</v>
      </c>
      <c r="M386" s="106">
        <f t="shared" si="101"/>
        <v>0</v>
      </c>
      <c r="N386" s="104">
        <f t="shared" si="101"/>
        <v>0</v>
      </c>
      <c r="O386" s="171"/>
    </row>
    <row r="387" spans="1:15" ht="34.5" customHeight="1" x14ac:dyDescent="0.3">
      <c r="A387" s="161"/>
      <c r="B387" s="163"/>
      <c r="C387" s="161"/>
      <c r="D387" s="102" t="s">
        <v>10</v>
      </c>
      <c r="E387" s="104">
        <f t="shared" si="100"/>
        <v>9520</v>
      </c>
      <c r="F387" s="168">
        <f>F390+F413</f>
        <v>9520</v>
      </c>
      <c r="G387" s="169"/>
      <c r="H387" s="169"/>
      <c r="I387" s="169"/>
      <c r="J387" s="170"/>
      <c r="K387" s="104">
        <f>K390+K413+K401+K407</f>
        <v>0</v>
      </c>
      <c r="L387" s="104">
        <f>L390+L413+L401+L407</f>
        <v>0</v>
      </c>
      <c r="M387" s="104">
        <f>M390+M413</f>
        <v>0</v>
      </c>
      <c r="N387" s="104">
        <f>N390+N413</f>
        <v>0</v>
      </c>
      <c r="O387" s="171"/>
    </row>
    <row r="388" spans="1:15" ht="36.75" customHeight="1" x14ac:dyDescent="0.3">
      <c r="A388" s="161"/>
      <c r="B388" s="163"/>
      <c r="C388" s="161"/>
      <c r="D388" s="102" t="s">
        <v>18</v>
      </c>
      <c r="E388" s="104">
        <f t="shared" si="100"/>
        <v>1400916.72</v>
      </c>
      <c r="F388" s="168">
        <f>F391+F414+F402+F408+F396</f>
        <v>1018817.19</v>
      </c>
      <c r="G388" s="169"/>
      <c r="H388" s="169"/>
      <c r="I388" s="169"/>
      <c r="J388" s="170"/>
      <c r="K388" s="104">
        <f>K391+K414+K402+K408</f>
        <v>187304.20600000001</v>
      </c>
      <c r="L388" s="104">
        <f>L391+L414+L402+L408</f>
        <v>194795.32399999999</v>
      </c>
      <c r="M388" s="104">
        <f>M391+M414</f>
        <v>0</v>
      </c>
      <c r="N388" s="104">
        <f>N391+N414</f>
        <v>0</v>
      </c>
      <c r="O388" s="171"/>
    </row>
    <row r="389" spans="1:15" ht="33" customHeight="1" x14ac:dyDescent="0.3">
      <c r="A389" s="161" t="s">
        <v>19</v>
      </c>
      <c r="B389" s="163" t="s">
        <v>213</v>
      </c>
      <c r="C389" s="161" t="s">
        <v>352</v>
      </c>
      <c r="D389" s="102" t="s">
        <v>8</v>
      </c>
      <c r="E389" s="104">
        <f t="shared" ref="E389:E391" si="102">F389+K389+L389+M389+N389</f>
        <v>0</v>
      </c>
      <c r="F389" s="168">
        <f t="shared" ref="F389" si="103">F390+F391</f>
        <v>0</v>
      </c>
      <c r="G389" s="169"/>
      <c r="H389" s="169"/>
      <c r="I389" s="169"/>
      <c r="J389" s="170"/>
      <c r="K389" s="104">
        <f t="shared" ref="K389:L389" si="104">K390+K391</f>
        <v>0</v>
      </c>
      <c r="L389" s="104">
        <f t="shared" si="104"/>
        <v>0</v>
      </c>
      <c r="M389" s="106">
        <f t="shared" ref="M389:N389" si="105">M390+M391</f>
        <v>0</v>
      </c>
      <c r="N389" s="104">
        <f t="shared" si="105"/>
        <v>0</v>
      </c>
      <c r="O389" s="171" t="s">
        <v>17</v>
      </c>
    </row>
    <row r="390" spans="1:15" ht="42.75" customHeight="1" x14ac:dyDescent="0.3">
      <c r="A390" s="161"/>
      <c r="B390" s="163"/>
      <c r="C390" s="161"/>
      <c r="D390" s="102" t="s">
        <v>10</v>
      </c>
      <c r="E390" s="99">
        <f t="shared" si="102"/>
        <v>0</v>
      </c>
      <c r="F390" s="151">
        <v>0</v>
      </c>
      <c r="G390" s="152"/>
      <c r="H390" s="152"/>
      <c r="I390" s="152"/>
      <c r="J390" s="153"/>
      <c r="K390" s="99">
        <v>0</v>
      </c>
      <c r="L390" s="99">
        <v>0</v>
      </c>
      <c r="M390" s="98">
        <v>0</v>
      </c>
      <c r="N390" s="99">
        <v>0</v>
      </c>
      <c r="O390" s="171"/>
    </row>
    <row r="391" spans="1:15" ht="37.5" customHeight="1" x14ac:dyDescent="0.3">
      <c r="A391" s="161"/>
      <c r="B391" s="163"/>
      <c r="C391" s="161"/>
      <c r="D391" s="102" t="s">
        <v>18</v>
      </c>
      <c r="E391" s="99">
        <f t="shared" si="102"/>
        <v>0</v>
      </c>
      <c r="F391" s="168">
        <v>0</v>
      </c>
      <c r="G391" s="169"/>
      <c r="H391" s="169"/>
      <c r="I391" s="169"/>
      <c r="J391" s="170"/>
      <c r="K391" s="104">
        <v>0</v>
      </c>
      <c r="L391" s="104">
        <v>0</v>
      </c>
      <c r="M391" s="106">
        <v>0</v>
      </c>
      <c r="N391" s="104">
        <v>0</v>
      </c>
      <c r="O391" s="171"/>
    </row>
    <row r="392" spans="1:15" ht="25.5" customHeight="1" x14ac:dyDescent="0.3">
      <c r="A392" s="161"/>
      <c r="B392" s="163" t="s">
        <v>214</v>
      </c>
      <c r="C392" s="164" t="s">
        <v>80</v>
      </c>
      <c r="D392" s="164" t="s">
        <v>80</v>
      </c>
      <c r="E392" s="160" t="s">
        <v>81</v>
      </c>
      <c r="F392" s="165" t="s">
        <v>348</v>
      </c>
      <c r="G392" s="151" t="s">
        <v>207</v>
      </c>
      <c r="H392" s="152"/>
      <c r="I392" s="152"/>
      <c r="J392" s="153"/>
      <c r="K392" s="160" t="s">
        <v>84</v>
      </c>
      <c r="L392" s="166" t="s">
        <v>349</v>
      </c>
      <c r="M392" s="165" t="s">
        <v>351</v>
      </c>
      <c r="N392" s="172" t="s">
        <v>350</v>
      </c>
      <c r="O392" s="171"/>
    </row>
    <row r="393" spans="1:15" ht="27.75" customHeight="1" x14ac:dyDescent="0.3">
      <c r="A393" s="161"/>
      <c r="B393" s="163"/>
      <c r="C393" s="164"/>
      <c r="D393" s="164"/>
      <c r="E393" s="160"/>
      <c r="F393" s="160"/>
      <c r="G393" s="105" t="s">
        <v>202</v>
      </c>
      <c r="H393" s="105" t="s">
        <v>203</v>
      </c>
      <c r="I393" s="105" t="s">
        <v>204</v>
      </c>
      <c r="J393" s="105" t="s">
        <v>205</v>
      </c>
      <c r="K393" s="160"/>
      <c r="L393" s="167"/>
      <c r="M393" s="160"/>
      <c r="N393" s="167"/>
      <c r="O393" s="171"/>
    </row>
    <row r="394" spans="1:15" ht="22.5" customHeight="1" x14ac:dyDescent="0.3">
      <c r="A394" s="161"/>
      <c r="B394" s="163"/>
      <c r="C394" s="164"/>
      <c r="D394" s="164"/>
      <c r="E394" s="71">
        <f>F394+K394+L394+M394+N394</f>
        <v>0</v>
      </c>
      <c r="F394" s="71">
        <v>0</v>
      </c>
      <c r="G394" s="71">
        <v>0</v>
      </c>
      <c r="H394" s="71">
        <v>0</v>
      </c>
      <c r="I394" s="71">
        <v>0</v>
      </c>
      <c r="J394" s="71">
        <v>0</v>
      </c>
      <c r="K394" s="71">
        <v>0</v>
      </c>
      <c r="L394" s="71">
        <v>0</v>
      </c>
      <c r="M394" s="71">
        <v>0</v>
      </c>
      <c r="N394" s="71">
        <v>0</v>
      </c>
      <c r="O394" s="171"/>
    </row>
    <row r="395" spans="1:15" ht="204" customHeight="1" x14ac:dyDescent="0.3">
      <c r="A395" s="161" t="s">
        <v>28</v>
      </c>
      <c r="B395" s="163" t="s">
        <v>583</v>
      </c>
      <c r="C395" s="161" t="s">
        <v>352</v>
      </c>
      <c r="D395" s="102" t="s">
        <v>8</v>
      </c>
      <c r="E395" s="104">
        <f>F395+K395+L395+M395+N395</f>
        <v>838722</v>
      </c>
      <c r="F395" s="168">
        <f>F396</f>
        <v>838722</v>
      </c>
      <c r="G395" s="169"/>
      <c r="H395" s="169"/>
      <c r="I395" s="169"/>
      <c r="J395" s="170"/>
      <c r="K395" s="104">
        <f>K396</f>
        <v>0</v>
      </c>
      <c r="L395" s="104">
        <f>L396</f>
        <v>0</v>
      </c>
      <c r="M395" s="106">
        <f>M396</f>
        <v>0</v>
      </c>
      <c r="N395" s="104">
        <f>N396</f>
        <v>0</v>
      </c>
      <c r="O395" s="171" t="s">
        <v>17</v>
      </c>
    </row>
    <row r="396" spans="1:15" ht="225.75" customHeight="1" x14ac:dyDescent="0.3">
      <c r="A396" s="161"/>
      <c r="B396" s="163"/>
      <c r="C396" s="161"/>
      <c r="D396" s="102" t="s">
        <v>18</v>
      </c>
      <c r="E396" s="99">
        <f t="shared" ref="E396:E399" si="106">F396+K396+L396+M396+N396</f>
        <v>838722</v>
      </c>
      <c r="F396" s="168">
        <f>F398+F399+F397</f>
        <v>838722</v>
      </c>
      <c r="G396" s="169"/>
      <c r="H396" s="169"/>
      <c r="I396" s="169"/>
      <c r="J396" s="170"/>
      <c r="K396" s="104">
        <v>0</v>
      </c>
      <c r="L396" s="104">
        <v>0</v>
      </c>
      <c r="M396" s="106">
        <v>0</v>
      </c>
      <c r="N396" s="104">
        <v>0</v>
      </c>
      <c r="O396" s="171"/>
    </row>
    <row r="397" spans="1:15" ht="72" customHeight="1" x14ac:dyDescent="0.3">
      <c r="A397" s="100" t="s">
        <v>555</v>
      </c>
      <c r="B397" s="102" t="s">
        <v>560</v>
      </c>
      <c r="C397" s="100" t="s">
        <v>352</v>
      </c>
      <c r="D397" s="102" t="s">
        <v>18</v>
      </c>
      <c r="E397" s="99">
        <f>F397+K397+L397+M397+N397</f>
        <v>57509</v>
      </c>
      <c r="F397" s="168">
        <v>57509</v>
      </c>
      <c r="G397" s="169"/>
      <c r="H397" s="169"/>
      <c r="I397" s="169"/>
      <c r="J397" s="170"/>
      <c r="K397" s="104">
        <v>0</v>
      </c>
      <c r="L397" s="104">
        <v>0</v>
      </c>
      <c r="M397" s="106">
        <v>0</v>
      </c>
      <c r="N397" s="104">
        <v>0</v>
      </c>
      <c r="O397" s="107" t="s">
        <v>17</v>
      </c>
    </row>
    <row r="398" spans="1:15" ht="81.75" customHeight="1" x14ac:dyDescent="0.3">
      <c r="A398" s="100" t="s">
        <v>556</v>
      </c>
      <c r="B398" s="102" t="s">
        <v>558</v>
      </c>
      <c r="C398" s="100" t="s">
        <v>352</v>
      </c>
      <c r="D398" s="102" t="s">
        <v>18</v>
      </c>
      <c r="E398" s="99">
        <f t="shared" si="106"/>
        <v>600000</v>
      </c>
      <c r="F398" s="168">
        <v>600000</v>
      </c>
      <c r="G398" s="169"/>
      <c r="H398" s="169"/>
      <c r="I398" s="169"/>
      <c r="J398" s="170"/>
      <c r="K398" s="104">
        <v>0</v>
      </c>
      <c r="L398" s="104">
        <v>0</v>
      </c>
      <c r="M398" s="106">
        <v>0</v>
      </c>
      <c r="N398" s="104">
        <v>0</v>
      </c>
      <c r="O398" s="107" t="s">
        <v>17</v>
      </c>
    </row>
    <row r="399" spans="1:15" ht="79.5" customHeight="1" x14ac:dyDescent="0.3">
      <c r="A399" s="100" t="s">
        <v>557</v>
      </c>
      <c r="B399" s="102" t="s">
        <v>559</v>
      </c>
      <c r="C399" s="100" t="s">
        <v>352</v>
      </c>
      <c r="D399" s="102" t="s">
        <v>18</v>
      </c>
      <c r="E399" s="99">
        <f t="shared" si="106"/>
        <v>181213</v>
      </c>
      <c r="F399" s="168">
        <v>181213</v>
      </c>
      <c r="G399" s="169"/>
      <c r="H399" s="169"/>
      <c r="I399" s="169"/>
      <c r="J399" s="170"/>
      <c r="K399" s="104">
        <v>0</v>
      </c>
      <c r="L399" s="104">
        <v>0</v>
      </c>
      <c r="M399" s="106">
        <v>0</v>
      </c>
      <c r="N399" s="104">
        <v>0</v>
      </c>
      <c r="O399" s="107" t="s">
        <v>17</v>
      </c>
    </row>
    <row r="400" spans="1:15" ht="33" customHeight="1" x14ac:dyDescent="0.3">
      <c r="A400" s="161" t="s">
        <v>30</v>
      </c>
      <c r="B400" s="163" t="s">
        <v>521</v>
      </c>
      <c r="C400" s="161" t="s">
        <v>352</v>
      </c>
      <c r="D400" s="102" t="s">
        <v>8</v>
      </c>
      <c r="E400" s="104">
        <f t="shared" ref="E400:E402" si="107">F400+K400+L400+M400+N400</f>
        <v>364622.52500000002</v>
      </c>
      <c r="F400" s="168">
        <f t="shared" ref="F400" si="108">F401+F402</f>
        <v>116806.13499999999</v>
      </c>
      <c r="G400" s="169"/>
      <c r="H400" s="169"/>
      <c r="I400" s="169"/>
      <c r="J400" s="170"/>
      <c r="K400" s="104">
        <f t="shared" ref="K400:N400" si="109">K401+K402</f>
        <v>121478.516</v>
      </c>
      <c r="L400" s="104">
        <f t="shared" si="109"/>
        <v>126337.874</v>
      </c>
      <c r="M400" s="106">
        <f t="shared" si="109"/>
        <v>0</v>
      </c>
      <c r="N400" s="104">
        <f t="shared" si="109"/>
        <v>0</v>
      </c>
      <c r="O400" s="171" t="s">
        <v>17</v>
      </c>
    </row>
    <row r="401" spans="1:15" ht="42.75" customHeight="1" x14ac:dyDescent="0.3">
      <c r="A401" s="161"/>
      <c r="B401" s="163"/>
      <c r="C401" s="161"/>
      <c r="D401" s="102" t="s">
        <v>10</v>
      </c>
      <c r="E401" s="99">
        <f t="shared" si="107"/>
        <v>0</v>
      </c>
      <c r="F401" s="151">
        <v>0</v>
      </c>
      <c r="G401" s="152"/>
      <c r="H401" s="152"/>
      <c r="I401" s="152"/>
      <c r="J401" s="153"/>
      <c r="K401" s="99">
        <v>0</v>
      </c>
      <c r="L401" s="99">
        <v>0</v>
      </c>
      <c r="M401" s="98">
        <v>0</v>
      </c>
      <c r="N401" s="99">
        <v>0</v>
      </c>
      <c r="O401" s="171"/>
    </row>
    <row r="402" spans="1:15" ht="37.5" customHeight="1" x14ac:dyDescent="0.3">
      <c r="A402" s="161"/>
      <c r="B402" s="163"/>
      <c r="C402" s="161"/>
      <c r="D402" s="102" t="s">
        <v>18</v>
      </c>
      <c r="E402" s="99">
        <f t="shared" si="107"/>
        <v>364622.52500000002</v>
      </c>
      <c r="F402" s="168">
        <v>116806.13499999999</v>
      </c>
      <c r="G402" s="169"/>
      <c r="H402" s="169"/>
      <c r="I402" s="169"/>
      <c r="J402" s="170"/>
      <c r="K402" s="104">
        <v>121478.516</v>
      </c>
      <c r="L402" s="104">
        <v>126337.874</v>
      </c>
      <c r="M402" s="106">
        <v>0</v>
      </c>
      <c r="N402" s="104">
        <v>0</v>
      </c>
      <c r="O402" s="171"/>
    </row>
    <row r="403" spans="1:15" ht="25.5" customHeight="1" x14ac:dyDescent="0.3">
      <c r="A403" s="161"/>
      <c r="B403" s="163" t="s">
        <v>522</v>
      </c>
      <c r="C403" s="164" t="s">
        <v>80</v>
      </c>
      <c r="D403" s="164" t="s">
        <v>80</v>
      </c>
      <c r="E403" s="160" t="s">
        <v>81</v>
      </c>
      <c r="F403" s="165" t="s">
        <v>348</v>
      </c>
      <c r="G403" s="151" t="s">
        <v>207</v>
      </c>
      <c r="H403" s="152"/>
      <c r="I403" s="152"/>
      <c r="J403" s="153"/>
      <c r="K403" s="160" t="s">
        <v>84</v>
      </c>
      <c r="L403" s="166" t="s">
        <v>349</v>
      </c>
      <c r="M403" s="165" t="s">
        <v>351</v>
      </c>
      <c r="N403" s="172" t="s">
        <v>350</v>
      </c>
      <c r="O403" s="171"/>
    </row>
    <row r="404" spans="1:15" ht="27.75" customHeight="1" x14ac:dyDescent="0.3">
      <c r="A404" s="161"/>
      <c r="B404" s="163"/>
      <c r="C404" s="164"/>
      <c r="D404" s="164"/>
      <c r="E404" s="160"/>
      <c r="F404" s="160"/>
      <c r="G404" s="105" t="s">
        <v>202</v>
      </c>
      <c r="H404" s="105" t="s">
        <v>203</v>
      </c>
      <c r="I404" s="105" t="s">
        <v>204</v>
      </c>
      <c r="J404" s="105" t="s">
        <v>205</v>
      </c>
      <c r="K404" s="160"/>
      <c r="L404" s="167"/>
      <c r="M404" s="160"/>
      <c r="N404" s="167"/>
      <c r="O404" s="171"/>
    </row>
    <row r="405" spans="1:15" ht="29.25" customHeight="1" x14ac:dyDescent="0.3">
      <c r="A405" s="161"/>
      <c r="B405" s="163"/>
      <c r="C405" s="164"/>
      <c r="D405" s="164"/>
      <c r="E405" s="71">
        <f>F405+K405+L405+M405+N405</f>
        <v>0</v>
      </c>
      <c r="F405" s="71">
        <v>0</v>
      </c>
      <c r="G405" s="71">
        <v>0</v>
      </c>
      <c r="H405" s="71">
        <v>0</v>
      </c>
      <c r="I405" s="71">
        <v>0</v>
      </c>
      <c r="J405" s="71">
        <v>0</v>
      </c>
      <c r="K405" s="71">
        <v>0</v>
      </c>
      <c r="L405" s="71">
        <v>0</v>
      </c>
      <c r="M405" s="71">
        <v>0</v>
      </c>
      <c r="N405" s="71">
        <v>0</v>
      </c>
      <c r="O405" s="171"/>
    </row>
    <row r="406" spans="1:15" ht="33" customHeight="1" x14ac:dyDescent="0.3">
      <c r="A406" s="161" t="s">
        <v>31</v>
      </c>
      <c r="B406" s="163" t="s">
        <v>524</v>
      </c>
      <c r="C406" s="161" t="s">
        <v>352</v>
      </c>
      <c r="D406" s="102" t="s">
        <v>8</v>
      </c>
      <c r="E406" s="104">
        <f t="shared" ref="E406:E408" si="110">F406+K406+L406+M406+N406</f>
        <v>197572.19500000001</v>
      </c>
      <c r="F406" s="165">
        <f t="shared" ref="F406" si="111">F407+F408</f>
        <v>63289.055</v>
      </c>
      <c r="G406" s="165"/>
      <c r="H406" s="165"/>
      <c r="I406" s="165"/>
      <c r="J406" s="165"/>
      <c r="K406" s="104">
        <f t="shared" ref="K406:N406" si="112">K407+K408</f>
        <v>65825.69</v>
      </c>
      <c r="L406" s="104">
        <f t="shared" si="112"/>
        <v>68457.45</v>
      </c>
      <c r="M406" s="104">
        <f t="shared" si="112"/>
        <v>0</v>
      </c>
      <c r="N406" s="104">
        <f t="shared" si="112"/>
        <v>0</v>
      </c>
      <c r="O406" s="171" t="s">
        <v>17</v>
      </c>
    </row>
    <row r="407" spans="1:15" ht="42.75" customHeight="1" x14ac:dyDescent="0.3">
      <c r="A407" s="161"/>
      <c r="B407" s="163"/>
      <c r="C407" s="161"/>
      <c r="D407" s="102" t="s">
        <v>10</v>
      </c>
      <c r="E407" s="99">
        <f t="shared" si="110"/>
        <v>0</v>
      </c>
      <c r="F407" s="160">
        <v>0</v>
      </c>
      <c r="G407" s="160"/>
      <c r="H407" s="160"/>
      <c r="I407" s="160"/>
      <c r="J407" s="160"/>
      <c r="K407" s="99">
        <v>0</v>
      </c>
      <c r="L407" s="99">
        <v>0</v>
      </c>
      <c r="M407" s="99">
        <v>0</v>
      </c>
      <c r="N407" s="99">
        <v>0</v>
      </c>
      <c r="O407" s="171"/>
    </row>
    <row r="408" spans="1:15" ht="37.5" customHeight="1" x14ac:dyDescent="0.3">
      <c r="A408" s="161"/>
      <c r="B408" s="163"/>
      <c r="C408" s="161"/>
      <c r="D408" s="102" t="s">
        <v>18</v>
      </c>
      <c r="E408" s="99">
        <f t="shared" si="110"/>
        <v>197572.19500000001</v>
      </c>
      <c r="F408" s="165">
        <v>63289.055</v>
      </c>
      <c r="G408" s="165"/>
      <c r="H408" s="165"/>
      <c r="I408" s="165"/>
      <c r="J408" s="165"/>
      <c r="K408" s="104">
        <v>65825.69</v>
      </c>
      <c r="L408" s="104">
        <v>68457.45</v>
      </c>
      <c r="M408" s="104">
        <v>0</v>
      </c>
      <c r="N408" s="104">
        <v>0</v>
      </c>
      <c r="O408" s="171"/>
    </row>
    <row r="409" spans="1:15" ht="25.5" customHeight="1" x14ac:dyDescent="0.3">
      <c r="A409" s="161"/>
      <c r="B409" s="163" t="s">
        <v>523</v>
      </c>
      <c r="C409" s="164" t="s">
        <v>80</v>
      </c>
      <c r="D409" s="164" t="s">
        <v>80</v>
      </c>
      <c r="E409" s="160" t="s">
        <v>81</v>
      </c>
      <c r="F409" s="165" t="s">
        <v>348</v>
      </c>
      <c r="G409" s="160" t="s">
        <v>207</v>
      </c>
      <c r="H409" s="160"/>
      <c r="I409" s="160"/>
      <c r="J409" s="160"/>
      <c r="K409" s="160" t="s">
        <v>84</v>
      </c>
      <c r="L409" s="165" t="s">
        <v>349</v>
      </c>
      <c r="M409" s="165" t="s">
        <v>351</v>
      </c>
      <c r="N409" s="160" t="s">
        <v>350</v>
      </c>
      <c r="O409" s="171"/>
    </row>
    <row r="410" spans="1:15" ht="27.75" customHeight="1" x14ac:dyDescent="0.3">
      <c r="A410" s="161"/>
      <c r="B410" s="163"/>
      <c r="C410" s="164"/>
      <c r="D410" s="164"/>
      <c r="E410" s="160"/>
      <c r="F410" s="160"/>
      <c r="G410" s="99" t="s">
        <v>202</v>
      </c>
      <c r="H410" s="99" t="s">
        <v>203</v>
      </c>
      <c r="I410" s="99" t="s">
        <v>204</v>
      </c>
      <c r="J410" s="99" t="s">
        <v>205</v>
      </c>
      <c r="K410" s="160"/>
      <c r="L410" s="160"/>
      <c r="M410" s="160"/>
      <c r="N410" s="160"/>
      <c r="O410" s="171"/>
    </row>
    <row r="411" spans="1:15" ht="22.5" customHeight="1" x14ac:dyDescent="0.3">
      <c r="A411" s="161"/>
      <c r="B411" s="163"/>
      <c r="C411" s="164"/>
      <c r="D411" s="164"/>
      <c r="E411" s="71">
        <f>F411+K411+L411+M411+N411</f>
        <v>0</v>
      </c>
      <c r="F411" s="71">
        <v>0</v>
      </c>
      <c r="G411" s="71">
        <v>0</v>
      </c>
      <c r="H411" s="71">
        <v>0</v>
      </c>
      <c r="I411" s="71">
        <v>0</v>
      </c>
      <c r="J411" s="71">
        <v>0</v>
      </c>
      <c r="K411" s="71">
        <v>0</v>
      </c>
      <c r="L411" s="71">
        <v>0</v>
      </c>
      <c r="M411" s="71">
        <v>0</v>
      </c>
      <c r="N411" s="71">
        <v>0</v>
      </c>
      <c r="O411" s="171"/>
    </row>
    <row r="412" spans="1:15" ht="31.5" customHeight="1" x14ac:dyDescent="0.3">
      <c r="A412" s="161" t="s">
        <v>32</v>
      </c>
      <c r="B412" s="163" t="s">
        <v>294</v>
      </c>
      <c r="C412" s="161" t="s">
        <v>352</v>
      </c>
      <c r="D412" s="102" t="s">
        <v>8</v>
      </c>
      <c r="E412" s="104">
        <f t="shared" ref="E412:E414" si="113">F412+K412+L412+M412+N412</f>
        <v>9520</v>
      </c>
      <c r="F412" s="165">
        <f t="shared" ref="F412" si="114">F413+F414</f>
        <v>9520</v>
      </c>
      <c r="G412" s="165"/>
      <c r="H412" s="165"/>
      <c r="I412" s="165"/>
      <c r="J412" s="165"/>
      <c r="K412" s="104">
        <f t="shared" ref="K412:L412" si="115">K413+K414</f>
        <v>0</v>
      </c>
      <c r="L412" s="104">
        <f t="shared" si="115"/>
        <v>0</v>
      </c>
      <c r="M412" s="104">
        <f t="shared" ref="M412:N412" si="116">M413+M414</f>
        <v>0</v>
      </c>
      <c r="N412" s="104">
        <f t="shared" si="116"/>
        <v>0</v>
      </c>
      <c r="O412" s="171" t="s">
        <v>17</v>
      </c>
    </row>
    <row r="413" spans="1:15" ht="40.5" customHeight="1" x14ac:dyDescent="0.3">
      <c r="A413" s="161"/>
      <c r="B413" s="163"/>
      <c r="C413" s="161"/>
      <c r="D413" s="102" t="s">
        <v>10</v>
      </c>
      <c r="E413" s="104">
        <f t="shared" si="113"/>
        <v>9520</v>
      </c>
      <c r="F413" s="165">
        <v>9520</v>
      </c>
      <c r="G413" s="165"/>
      <c r="H413" s="165"/>
      <c r="I413" s="165"/>
      <c r="J413" s="165"/>
      <c r="K413" s="104">
        <v>0</v>
      </c>
      <c r="L413" s="104">
        <v>0</v>
      </c>
      <c r="M413" s="104">
        <v>0</v>
      </c>
      <c r="N413" s="104">
        <v>0</v>
      </c>
      <c r="O413" s="171"/>
    </row>
    <row r="414" spans="1:15" ht="36.75" customHeight="1" x14ac:dyDescent="0.3">
      <c r="A414" s="161"/>
      <c r="B414" s="163"/>
      <c r="C414" s="161"/>
      <c r="D414" s="102" t="s">
        <v>18</v>
      </c>
      <c r="E414" s="104">
        <f t="shared" si="113"/>
        <v>0</v>
      </c>
      <c r="F414" s="165">
        <v>0</v>
      </c>
      <c r="G414" s="165"/>
      <c r="H414" s="165"/>
      <c r="I414" s="165"/>
      <c r="J414" s="165"/>
      <c r="K414" s="104">
        <v>0</v>
      </c>
      <c r="L414" s="104">
        <v>0</v>
      </c>
      <c r="M414" s="104">
        <v>0</v>
      </c>
      <c r="N414" s="104">
        <v>0</v>
      </c>
      <c r="O414" s="171"/>
    </row>
    <row r="415" spans="1:15" ht="29.25" customHeight="1" x14ac:dyDescent="0.3">
      <c r="A415" s="161"/>
      <c r="B415" s="163" t="s">
        <v>315</v>
      </c>
      <c r="C415" s="164" t="s">
        <v>80</v>
      </c>
      <c r="D415" s="164" t="s">
        <v>80</v>
      </c>
      <c r="E415" s="160" t="s">
        <v>81</v>
      </c>
      <c r="F415" s="165" t="s">
        <v>348</v>
      </c>
      <c r="G415" s="160" t="s">
        <v>207</v>
      </c>
      <c r="H415" s="160"/>
      <c r="I415" s="160"/>
      <c r="J415" s="160"/>
      <c r="K415" s="160" t="s">
        <v>84</v>
      </c>
      <c r="L415" s="165" t="s">
        <v>349</v>
      </c>
      <c r="M415" s="165" t="s">
        <v>351</v>
      </c>
      <c r="N415" s="160" t="s">
        <v>350</v>
      </c>
      <c r="O415" s="171"/>
    </row>
    <row r="416" spans="1:15" ht="22.5" customHeight="1" x14ac:dyDescent="0.3">
      <c r="A416" s="161"/>
      <c r="B416" s="163"/>
      <c r="C416" s="164"/>
      <c r="D416" s="164"/>
      <c r="E416" s="160"/>
      <c r="F416" s="160"/>
      <c r="G416" s="99" t="s">
        <v>202</v>
      </c>
      <c r="H416" s="99" t="s">
        <v>203</v>
      </c>
      <c r="I416" s="99" t="s">
        <v>204</v>
      </c>
      <c r="J416" s="99" t="s">
        <v>205</v>
      </c>
      <c r="K416" s="160"/>
      <c r="L416" s="160"/>
      <c r="M416" s="160"/>
      <c r="N416" s="160"/>
      <c r="O416" s="171"/>
    </row>
    <row r="417" spans="1:17" ht="24" customHeight="1" x14ac:dyDescent="0.3">
      <c r="A417" s="161"/>
      <c r="B417" s="163"/>
      <c r="C417" s="164"/>
      <c r="D417" s="164"/>
      <c r="E417" s="71">
        <f>F417+K417+L417+M417+N417</f>
        <v>0</v>
      </c>
      <c r="F417" s="71">
        <v>0</v>
      </c>
      <c r="G417" s="71">
        <v>0</v>
      </c>
      <c r="H417" s="71">
        <v>0</v>
      </c>
      <c r="I417" s="71">
        <v>0</v>
      </c>
      <c r="J417" s="71">
        <v>0</v>
      </c>
      <c r="K417" s="71">
        <v>0</v>
      </c>
      <c r="L417" s="71">
        <v>0</v>
      </c>
      <c r="M417" s="71">
        <v>0</v>
      </c>
      <c r="N417" s="71">
        <v>0</v>
      </c>
      <c r="O417" s="171"/>
    </row>
    <row r="418" spans="1:17" ht="24.75" customHeight="1" x14ac:dyDescent="0.3">
      <c r="A418" s="148"/>
      <c r="B418" s="139" t="s">
        <v>550</v>
      </c>
      <c r="C418" s="148"/>
      <c r="D418" s="128" t="s">
        <v>192</v>
      </c>
      <c r="E418" s="117">
        <f>F418+K418+L418+M418+N418</f>
        <v>1410436.72</v>
      </c>
      <c r="F418" s="198">
        <f>F419+F420</f>
        <v>1028337.19</v>
      </c>
      <c r="G418" s="199"/>
      <c r="H418" s="199"/>
      <c r="I418" s="199"/>
      <c r="J418" s="200"/>
      <c r="K418" s="116">
        <f t="shared" ref="K418:N418" si="117">K419+K420</f>
        <v>187304.20600000001</v>
      </c>
      <c r="L418" s="116">
        <f t="shared" si="117"/>
        <v>194795.32399999999</v>
      </c>
      <c r="M418" s="116">
        <f t="shared" si="117"/>
        <v>0</v>
      </c>
      <c r="N418" s="117">
        <f t="shared" si="117"/>
        <v>0</v>
      </c>
      <c r="O418" s="210"/>
    </row>
    <row r="419" spans="1:17" ht="36.75" customHeight="1" x14ac:dyDescent="0.3">
      <c r="A419" s="149"/>
      <c r="B419" s="140"/>
      <c r="C419" s="149"/>
      <c r="D419" s="128" t="s">
        <v>10</v>
      </c>
      <c r="E419" s="117">
        <f t="shared" ref="E419:E422" si="118">F419+K419+L419+M419+N419</f>
        <v>9520</v>
      </c>
      <c r="F419" s="198">
        <f>F387</f>
        <v>9520</v>
      </c>
      <c r="G419" s="199"/>
      <c r="H419" s="199"/>
      <c r="I419" s="199"/>
      <c r="J419" s="200"/>
      <c r="K419" s="116">
        <f t="shared" ref="K419:N420" si="119">K387</f>
        <v>0</v>
      </c>
      <c r="L419" s="116">
        <f t="shared" si="119"/>
        <v>0</v>
      </c>
      <c r="M419" s="116">
        <f t="shared" si="119"/>
        <v>0</v>
      </c>
      <c r="N419" s="116">
        <f t="shared" si="119"/>
        <v>0</v>
      </c>
      <c r="O419" s="211"/>
      <c r="P419" s="17"/>
      <c r="Q419" s="17"/>
    </row>
    <row r="420" spans="1:17" ht="35.25" customHeight="1" x14ac:dyDescent="0.3">
      <c r="A420" s="150"/>
      <c r="B420" s="141"/>
      <c r="C420" s="150"/>
      <c r="D420" s="128" t="s">
        <v>18</v>
      </c>
      <c r="E420" s="117">
        <f t="shared" si="118"/>
        <v>1400916.72</v>
      </c>
      <c r="F420" s="198">
        <f>F388</f>
        <v>1018817.19</v>
      </c>
      <c r="G420" s="199"/>
      <c r="H420" s="199"/>
      <c r="I420" s="199"/>
      <c r="J420" s="200"/>
      <c r="K420" s="116">
        <f t="shared" si="119"/>
        <v>187304.20600000001</v>
      </c>
      <c r="L420" s="116">
        <f t="shared" si="119"/>
        <v>194795.32399999999</v>
      </c>
      <c r="M420" s="116">
        <f t="shared" si="119"/>
        <v>0</v>
      </c>
      <c r="N420" s="116">
        <f t="shared" si="119"/>
        <v>0</v>
      </c>
      <c r="O420" s="212"/>
      <c r="P420" s="17"/>
      <c r="Q420" s="17"/>
    </row>
    <row r="421" spans="1:17" ht="28.5" customHeight="1" x14ac:dyDescent="0.3">
      <c r="A421" s="136"/>
      <c r="B421" s="136"/>
      <c r="C421" s="136"/>
      <c r="D421" s="109" t="s">
        <v>36</v>
      </c>
      <c r="E421" s="110">
        <f>F421+K421+L421+M421+N421</f>
        <v>15813375.282930002</v>
      </c>
      <c r="F421" s="198">
        <f>F422+F423+F424+F425</f>
        <v>6332370.6560300002</v>
      </c>
      <c r="G421" s="199"/>
      <c r="H421" s="199"/>
      <c r="I421" s="199"/>
      <c r="J421" s="200"/>
      <c r="K421" s="116">
        <f>SUM(K422:K425)</f>
        <v>5720643.6329000005</v>
      </c>
      <c r="L421" s="114">
        <f>SUM(L422:L425)</f>
        <v>3315768.9740000004</v>
      </c>
      <c r="M421" s="114">
        <f>SUM(M422:M425)</f>
        <v>429441.02</v>
      </c>
      <c r="N421" s="110">
        <f t="shared" ref="N421" si="120">SUM(N422:N425)</f>
        <v>15151</v>
      </c>
      <c r="O421" s="157"/>
    </row>
    <row r="422" spans="1:17" ht="31.5" customHeight="1" x14ac:dyDescent="0.3">
      <c r="A422" s="137"/>
      <c r="B422" s="137"/>
      <c r="C422" s="137"/>
      <c r="D422" s="79" t="s">
        <v>9</v>
      </c>
      <c r="E422" s="110">
        <f t="shared" si="118"/>
        <v>0</v>
      </c>
      <c r="F422" s="186">
        <f>F287+F119</f>
        <v>0</v>
      </c>
      <c r="G422" s="187"/>
      <c r="H422" s="187"/>
      <c r="I422" s="187"/>
      <c r="J422" s="188"/>
      <c r="K422" s="114">
        <f>K119+K287</f>
        <v>0</v>
      </c>
      <c r="L422" s="114">
        <f>L119+L287</f>
        <v>0</v>
      </c>
      <c r="M422" s="114">
        <f>M119+M287</f>
        <v>0</v>
      </c>
      <c r="N422" s="114">
        <f>N119+N287</f>
        <v>0</v>
      </c>
      <c r="O422" s="158"/>
    </row>
    <row r="423" spans="1:17" ht="35.25" customHeight="1" x14ac:dyDescent="0.3">
      <c r="A423" s="137"/>
      <c r="B423" s="137"/>
      <c r="C423" s="137"/>
      <c r="D423" s="109" t="s">
        <v>10</v>
      </c>
      <c r="E423" s="110">
        <f>F423+K423+L423+M423+N423</f>
        <v>9827513.3900000006</v>
      </c>
      <c r="F423" s="186">
        <f>F288+F382+F48+F120+F419+F356</f>
        <v>3800909.3200000003</v>
      </c>
      <c r="G423" s="187"/>
      <c r="H423" s="187"/>
      <c r="I423" s="187"/>
      <c r="J423" s="188"/>
      <c r="K423" s="114">
        <f>K288+K382+K48+K120+K419+K356</f>
        <v>3835567.77</v>
      </c>
      <c r="L423" s="114">
        <f>L288+L382+L48+L120+L419+L356</f>
        <v>1933347.9200000002</v>
      </c>
      <c r="M423" s="114">
        <f>M288+M382+M48+M120+M419+M356</f>
        <v>257688.37999999998</v>
      </c>
      <c r="N423" s="114">
        <f>N288+N382+N48+N120+N419+N356</f>
        <v>0</v>
      </c>
      <c r="O423" s="158"/>
      <c r="P423" s="17"/>
    </row>
    <row r="424" spans="1:17" ht="35.25" customHeight="1" x14ac:dyDescent="0.3">
      <c r="A424" s="137"/>
      <c r="B424" s="137"/>
      <c r="C424" s="137"/>
      <c r="D424" s="128" t="s">
        <v>18</v>
      </c>
      <c r="E424" s="110">
        <f>F424+K424+L424+M424+N424</f>
        <v>5970361.8929300001</v>
      </c>
      <c r="F424" s="186">
        <f>F289+F383+F49+F121+F357+F368+F420</f>
        <v>2515961.3360299999</v>
      </c>
      <c r="G424" s="187"/>
      <c r="H424" s="187"/>
      <c r="I424" s="187"/>
      <c r="J424" s="188"/>
      <c r="K424" s="114">
        <f>K289+K383+K49+K121+K357+K368+K420</f>
        <v>1885075.8629000003</v>
      </c>
      <c r="L424" s="114">
        <f>L289+L383+L49+L121+L357+L368+L420</f>
        <v>1382421.054</v>
      </c>
      <c r="M424" s="114">
        <f>M289+M383+M49+M121+M357+M368+M420</f>
        <v>171752.64</v>
      </c>
      <c r="N424" s="114">
        <f>N289+N383+N49+N121+N357+N368+N420</f>
        <v>15151</v>
      </c>
      <c r="O424" s="158"/>
      <c r="P424" s="17"/>
    </row>
    <row r="425" spans="1:17" ht="28.5" customHeight="1" x14ac:dyDescent="0.3">
      <c r="A425" s="138"/>
      <c r="B425" s="138"/>
      <c r="C425" s="138"/>
      <c r="D425" s="109" t="s">
        <v>12</v>
      </c>
      <c r="E425" s="110">
        <f>F425+K425+L425+M425+N425</f>
        <v>15500</v>
      </c>
      <c r="F425" s="186">
        <f>F384</f>
        <v>15500</v>
      </c>
      <c r="G425" s="187"/>
      <c r="H425" s="187"/>
      <c r="I425" s="187"/>
      <c r="J425" s="188"/>
      <c r="K425" s="114">
        <f>K122+K290</f>
        <v>0</v>
      </c>
      <c r="L425" s="114">
        <f>L122+L290</f>
        <v>0</v>
      </c>
      <c r="M425" s="114">
        <f>M122+M290</f>
        <v>0</v>
      </c>
      <c r="N425" s="110">
        <f>N122+N290</f>
        <v>0</v>
      </c>
      <c r="O425" s="159"/>
      <c r="P425" s="17"/>
    </row>
    <row r="426" spans="1:17" ht="28.5" customHeight="1" x14ac:dyDescent="0.3">
      <c r="A426" s="80"/>
      <c r="B426" s="80"/>
      <c r="C426" s="80"/>
      <c r="D426" s="81"/>
      <c r="E426" s="82"/>
      <c r="F426" s="83"/>
      <c r="G426" s="83"/>
      <c r="H426" s="83"/>
      <c r="I426" s="83"/>
      <c r="J426" s="83"/>
      <c r="K426" s="83"/>
      <c r="L426" s="83"/>
      <c r="M426" s="83"/>
      <c r="N426" s="218"/>
      <c r="O426" s="84" t="s">
        <v>428</v>
      </c>
    </row>
    <row r="427" spans="1:17" ht="18" customHeight="1" x14ac:dyDescent="0.3">
      <c r="B427" s="3"/>
      <c r="C427" s="3"/>
      <c r="D427" s="3"/>
      <c r="E427" s="14"/>
      <c r="F427" s="3"/>
      <c r="G427" s="3"/>
      <c r="H427" s="14"/>
      <c r="I427" s="3"/>
      <c r="J427" s="3"/>
      <c r="K427" s="14"/>
      <c r="L427" s="16"/>
      <c r="M427" s="3"/>
      <c r="N427" s="219"/>
    </row>
    <row r="428" spans="1:17" ht="21" customHeight="1" x14ac:dyDescent="0.3">
      <c r="B428" s="3" t="s">
        <v>222</v>
      </c>
      <c r="C428" s="3"/>
      <c r="D428" s="3"/>
      <c r="E428" s="14"/>
      <c r="F428" s="14"/>
      <c r="G428" s="14"/>
      <c r="H428" s="14"/>
      <c r="I428" s="14"/>
      <c r="J428" s="14"/>
      <c r="K428" s="14"/>
      <c r="L428" s="16"/>
      <c r="M428" s="14"/>
      <c r="N428" s="219"/>
      <c r="O428" s="3" t="s">
        <v>223</v>
      </c>
    </row>
    <row r="429" spans="1:17" ht="21.75" customHeight="1" x14ac:dyDescent="0.3">
      <c r="B429" s="3"/>
      <c r="C429" s="3"/>
      <c r="D429" s="3"/>
      <c r="E429" s="3"/>
      <c r="F429" s="14"/>
      <c r="G429" s="14"/>
      <c r="H429" s="14"/>
      <c r="I429" s="14"/>
      <c r="J429" s="14"/>
      <c r="K429" s="14"/>
      <c r="L429" s="16"/>
      <c r="M429" s="14"/>
      <c r="N429" s="219"/>
      <c r="O429" s="3"/>
    </row>
    <row r="430" spans="1:17" ht="23.65" customHeight="1" x14ac:dyDescent="0.3">
      <c r="B430" s="3"/>
      <c r="C430" s="3"/>
      <c r="D430" s="3"/>
      <c r="E430" s="3"/>
      <c r="F430" s="14"/>
      <c r="G430" s="14"/>
      <c r="H430" s="14"/>
      <c r="I430" s="14"/>
      <c r="J430" s="14"/>
      <c r="K430" s="14"/>
      <c r="L430" s="16"/>
      <c r="M430" s="14"/>
      <c r="N430" s="219"/>
      <c r="O430" s="3"/>
    </row>
    <row r="431" spans="1:17" ht="21" customHeight="1" x14ac:dyDescent="0.3">
      <c r="B431" s="3" t="s">
        <v>345</v>
      </c>
      <c r="C431" s="3"/>
      <c r="D431" s="3"/>
      <c r="E431" s="3"/>
      <c r="F431" s="3"/>
      <c r="G431" s="3"/>
      <c r="H431" s="3"/>
      <c r="I431" s="3"/>
      <c r="J431" s="3"/>
      <c r="K431" s="14"/>
      <c r="L431" s="3"/>
      <c r="M431" s="3"/>
      <c r="N431" s="219"/>
      <c r="O431" s="3" t="s">
        <v>346</v>
      </c>
    </row>
    <row r="432" spans="1:17" ht="21" customHeight="1" x14ac:dyDescent="0.3">
      <c r="B432" s="3"/>
      <c r="C432" s="3"/>
      <c r="D432" s="3"/>
      <c r="E432" s="3"/>
      <c r="F432" s="3"/>
      <c r="G432" s="3"/>
      <c r="H432" s="3"/>
      <c r="I432" s="3"/>
      <c r="J432" s="3"/>
      <c r="K432" s="14"/>
      <c r="L432" s="16"/>
      <c r="M432" s="3"/>
      <c r="N432" s="3"/>
      <c r="O432" s="3"/>
    </row>
    <row r="433" spans="1:13" ht="21" customHeight="1" x14ac:dyDescent="0.3">
      <c r="C433" s="3"/>
    </row>
    <row r="434" spans="1:13" ht="21" customHeight="1" x14ac:dyDescent="0.3">
      <c r="A434" s="4"/>
    </row>
    <row r="435" spans="1:13" ht="75" customHeight="1" x14ac:dyDescent="0.3">
      <c r="F435" s="17"/>
      <c r="G435" s="17"/>
      <c r="H435" s="17"/>
      <c r="I435" s="17"/>
      <c r="J435" s="17"/>
      <c r="L435" s="85"/>
      <c r="M435" s="17"/>
    </row>
  </sheetData>
  <mergeCells count="1107">
    <mergeCell ref="B44:B46"/>
    <mergeCell ref="C44:C46"/>
    <mergeCell ref="D44:D46"/>
    <mergeCell ref="E44:E45"/>
    <mergeCell ref="F44:F45"/>
    <mergeCell ref="G44:J44"/>
    <mergeCell ref="K44:K45"/>
    <mergeCell ref="L44:L45"/>
    <mergeCell ref="M44:M45"/>
    <mergeCell ref="N44:N45"/>
    <mergeCell ref="A42:A46"/>
    <mergeCell ref="O42:O46"/>
    <mergeCell ref="C403:C405"/>
    <mergeCell ref="D403:D405"/>
    <mergeCell ref="E403:E404"/>
    <mergeCell ref="M403:M404"/>
    <mergeCell ref="N403:N404"/>
    <mergeCell ref="O403:O405"/>
    <mergeCell ref="O400:O402"/>
    <mergeCell ref="A73:A79"/>
    <mergeCell ref="A124:A127"/>
    <mergeCell ref="B128:B131"/>
    <mergeCell ref="A85:A88"/>
    <mergeCell ref="A80:A84"/>
    <mergeCell ref="B80:B81"/>
    <mergeCell ref="F80:J80"/>
    <mergeCell ref="A400:A405"/>
    <mergeCell ref="B400:B402"/>
    <mergeCell ref="C400:C402"/>
    <mergeCell ref="F400:J400"/>
    <mergeCell ref="B403:B405"/>
    <mergeCell ref="O111:O117"/>
    <mergeCell ref="M115:M116"/>
    <mergeCell ref="N115:N116"/>
    <mergeCell ref="K98:K99"/>
    <mergeCell ref="O85:O88"/>
    <mergeCell ref="O89:O94"/>
    <mergeCell ref="K115:K116"/>
    <mergeCell ref="F108:J108"/>
    <mergeCell ref="F115:F116"/>
    <mergeCell ref="M150:M151"/>
    <mergeCell ref="F122:J122"/>
    <mergeCell ref="A406:A411"/>
    <mergeCell ref="B406:B408"/>
    <mergeCell ref="C406:C408"/>
    <mergeCell ref="F406:J406"/>
    <mergeCell ref="O406:O408"/>
    <mergeCell ref="F407:J407"/>
    <mergeCell ref="F408:J408"/>
    <mergeCell ref="B409:B411"/>
    <mergeCell ref="C409:C411"/>
    <mergeCell ref="D409:D411"/>
    <mergeCell ref="E409:E410"/>
    <mergeCell ref="F409:F410"/>
    <mergeCell ref="G409:J409"/>
    <mergeCell ref="K409:K410"/>
    <mergeCell ref="L409:L410"/>
    <mergeCell ref="M409:M410"/>
    <mergeCell ref="N409:N410"/>
    <mergeCell ref="O409:O411"/>
    <mergeCell ref="O165:O167"/>
    <mergeCell ref="F165:J165"/>
    <mergeCell ref="F166:J166"/>
    <mergeCell ref="F167:J167"/>
    <mergeCell ref="F293:J293"/>
    <mergeCell ref="F274:J274"/>
    <mergeCell ref="F275:F276"/>
    <mergeCell ref="F265:J265"/>
    <mergeCell ref="F266:J266"/>
    <mergeCell ref="G275:J275"/>
    <mergeCell ref="O270:O277"/>
    <mergeCell ref="F279:J279"/>
    <mergeCell ref="F280:J280"/>
    <mergeCell ref="L255:L256"/>
    <mergeCell ref="G251:J251"/>
    <mergeCell ref="F254:J254"/>
    <mergeCell ref="F255:F256"/>
    <mergeCell ref="G255:J255"/>
    <mergeCell ref="L176:L177"/>
    <mergeCell ref="O370:O372"/>
    <mergeCell ref="F372:J372"/>
    <mergeCell ref="A359:O359"/>
    <mergeCell ref="A369:O369"/>
    <mergeCell ref="A360:A361"/>
    <mergeCell ref="N241:N242"/>
    <mergeCell ref="K262:K263"/>
    <mergeCell ref="K255:K256"/>
    <mergeCell ref="O367:O368"/>
    <mergeCell ref="F367:J367"/>
    <mergeCell ref="F361:J361"/>
    <mergeCell ref="F362:J362"/>
    <mergeCell ref="K352:K353"/>
    <mergeCell ref="N335:N336"/>
    <mergeCell ref="G343:J343"/>
    <mergeCell ref="L364:L365"/>
    <mergeCell ref="N323:N324"/>
    <mergeCell ref="L307:L308"/>
    <mergeCell ref="F355:J355"/>
    <mergeCell ref="N364:N365"/>
    <mergeCell ref="A367:A368"/>
    <mergeCell ref="C355:C358"/>
    <mergeCell ref="A355:A358"/>
    <mergeCell ref="A351:A354"/>
    <mergeCell ref="B360:B361"/>
    <mergeCell ref="L241:L242"/>
    <mergeCell ref="L262:L263"/>
    <mergeCell ref="M262:M263"/>
    <mergeCell ref="F292:J292"/>
    <mergeCell ref="B286:B290"/>
    <mergeCell ref="B292:B293"/>
    <mergeCell ref="F295:F296"/>
    <mergeCell ref="F299:F300"/>
    <mergeCell ref="F311:F312"/>
    <mergeCell ref="M295:M296"/>
    <mergeCell ref="F281:J281"/>
    <mergeCell ref="A318:A321"/>
    <mergeCell ref="A306:A309"/>
    <mergeCell ref="A302:A305"/>
    <mergeCell ref="A346:A348"/>
    <mergeCell ref="E343:E344"/>
    <mergeCell ref="D311:D313"/>
    <mergeCell ref="C307:C309"/>
    <mergeCell ref="A314:A317"/>
    <mergeCell ref="B331:B333"/>
    <mergeCell ref="A322:A325"/>
    <mergeCell ref="A330:A333"/>
    <mergeCell ref="D241:D243"/>
    <mergeCell ref="A326:A329"/>
    <mergeCell ref="B315:B317"/>
    <mergeCell ref="C315:C317"/>
    <mergeCell ref="C311:C313"/>
    <mergeCell ref="K299:K300"/>
    <mergeCell ref="L303:L304"/>
    <mergeCell ref="M315:M316"/>
    <mergeCell ref="L319:L320"/>
    <mergeCell ref="E331:E332"/>
    <mergeCell ref="L299:L300"/>
    <mergeCell ref="M307:M308"/>
    <mergeCell ref="K311:K312"/>
    <mergeCell ref="G283:J283"/>
    <mergeCell ref="F286:J286"/>
    <mergeCell ref="K295:K296"/>
    <mergeCell ref="E303:E304"/>
    <mergeCell ref="O412:O417"/>
    <mergeCell ref="M415:M416"/>
    <mergeCell ref="F377:J377"/>
    <mergeCell ref="O363:O366"/>
    <mergeCell ref="O310:O313"/>
    <mergeCell ref="F368:J368"/>
    <mergeCell ref="F335:F336"/>
    <mergeCell ref="G335:J335"/>
    <mergeCell ref="F338:J338"/>
    <mergeCell ref="F339:J339"/>
    <mergeCell ref="F340:J340"/>
    <mergeCell ref="M335:M336"/>
    <mergeCell ref="M346:M347"/>
    <mergeCell ref="N346:N347"/>
    <mergeCell ref="F357:J357"/>
    <mergeCell ref="F358:J358"/>
    <mergeCell ref="O360:O361"/>
    <mergeCell ref="F330:J330"/>
    <mergeCell ref="M364:M365"/>
    <mergeCell ref="N343:N344"/>
    <mergeCell ref="F364:F365"/>
    <mergeCell ref="G364:J364"/>
    <mergeCell ref="F327:F328"/>
    <mergeCell ref="F388:J388"/>
    <mergeCell ref="K403:K404"/>
    <mergeCell ref="L403:L404"/>
    <mergeCell ref="F399:J399"/>
    <mergeCell ref="F397:J397"/>
    <mergeCell ref="F398:J398"/>
    <mergeCell ref="F401:J401"/>
    <mergeCell ref="F402:J402"/>
    <mergeCell ref="O389:O391"/>
    <mergeCell ref="B355:B358"/>
    <mergeCell ref="K331:K332"/>
    <mergeCell ref="F342:J342"/>
    <mergeCell ref="F346:F347"/>
    <mergeCell ref="G346:J346"/>
    <mergeCell ref="E346:E347"/>
    <mergeCell ref="D346:D348"/>
    <mergeCell ref="B338:B340"/>
    <mergeCell ref="B335:B337"/>
    <mergeCell ref="B341:B342"/>
    <mergeCell ref="B346:B348"/>
    <mergeCell ref="C338:C340"/>
    <mergeCell ref="O341:O345"/>
    <mergeCell ref="A341:A345"/>
    <mergeCell ref="A338:A340"/>
    <mergeCell ref="A386:A388"/>
    <mergeCell ref="F381:J381"/>
    <mergeCell ref="F390:J390"/>
    <mergeCell ref="F391:J391"/>
    <mergeCell ref="A385:O385"/>
    <mergeCell ref="F376:J376"/>
    <mergeCell ref="F382:J382"/>
    <mergeCell ref="B389:B391"/>
    <mergeCell ref="C389:C391"/>
    <mergeCell ref="A389:A394"/>
    <mergeCell ref="B367:B368"/>
    <mergeCell ref="B364:B366"/>
    <mergeCell ref="C364:C366"/>
    <mergeCell ref="D364:D366"/>
    <mergeCell ref="F383:J383"/>
    <mergeCell ref="O374:O376"/>
    <mergeCell ref="C386:C388"/>
    <mergeCell ref="F384:J384"/>
    <mergeCell ref="O386:O388"/>
    <mergeCell ref="O355:O358"/>
    <mergeCell ref="F360:J360"/>
    <mergeCell ref="O349:O350"/>
    <mergeCell ref="O346:O348"/>
    <mergeCell ref="L343:L344"/>
    <mergeCell ref="K343:K344"/>
    <mergeCell ref="O338:O340"/>
    <mergeCell ref="F380:J380"/>
    <mergeCell ref="E364:E365"/>
    <mergeCell ref="O351:O354"/>
    <mergeCell ref="C367:C368"/>
    <mergeCell ref="F422:J422"/>
    <mergeCell ref="F423:J423"/>
    <mergeCell ref="F403:F404"/>
    <mergeCell ref="G403:J403"/>
    <mergeCell ref="A334:A337"/>
    <mergeCell ref="F303:F304"/>
    <mergeCell ref="E335:E336"/>
    <mergeCell ref="B319:B321"/>
    <mergeCell ref="B307:B309"/>
    <mergeCell ref="C319:C321"/>
    <mergeCell ref="D327:D329"/>
    <mergeCell ref="D335:D337"/>
    <mergeCell ref="F334:J334"/>
    <mergeCell ref="C331:C333"/>
    <mergeCell ref="O421:O425"/>
    <mergeCell ref="O265:O269"/>
    <mergeCell ref="K283:K284"/>
    <mergeCell ref="N352:N353"/>
    <mergeCell ref="B412:B414"/>
    <mergeCell ref="D392:D394"/>
    <mergeCell ref="F425:J425"/>
    <mergeCell ref="F420:J420"/>
    <mergeCell ref="O392:O394"/>
    <mergeCell ref="E392:E393"/>
    <mergeCell ref="K392:K393"/>
    <mergeCell ref="M392:M393"/>
    <mergeCell ref="F374:J374"/>
    <mergeCell ref="F421:J421"/>
    <mergeCell ref="F331:F332"/>
    <mergeCell ref="G331:J331"/>
    <mergeCell ref="F370:J370"/>
    <mergeCell ref="F371:J371"/>
    <mergeCell ref="B82:B84"/>
    <mergeCell ref="C82:C84"/>
    <mergeCell ref="D82:D84"/>
    <mergeCell ref="E82:E83"/>
    <mergeCell ref="N307:N308"/>
    <mergeCell ref="L315:L316"/>
    <mergeCell ref="N319:N320"/>
    <mergeCell ref="O306:O309"/>
    <mergeCell ref="K364:K365"/>
    <mergeCell ref="F341:J341"/>
    <mergeCell ref="F343:F344"/>
    <mergeCell ref="C335:C337"/>
    <mergeCell ref="C327:C329"/>
    <mergeCell ref="O418:O420"/>
    <mergeCell ref="N426:N431"/>
    <mergeCell ref="F386:J386"/>
    <mergeCell ref="F424:J424"/>
    <mergeCell ref="F392:F393"/>
    <mergeCell ref="G392:J392"/>
    <mergeCell ref="F412:J412"/>
    <mergeCell ref="F413:J413"/>
    <mergeCell ref="F414:J414"/>
    <mergeCell ref="F415:F416"/>
    <mergeCell ref="G415:J415"/>
    <mergeCell ref="L392:L393"/>
    <mergeCell ref="L415:L416"/>
    <mergeCell ref="K415:K416"/>
    <mergeCell ref="N415:N416"/>
    <mergeCell ref="N392:N393"/>
    <mergeCell ref="F389:J389"/>
    <mergeCell ref="F418:J418"/>
    <mergeCell ref="F419:J419"/>
    <mergeCell ref="A8:O8"/>
    <mergeCell ref="O250:O253"/>
    <mergeCell ref="B205:B208"/>
    <mergeCell ref="C241:C243"/>
    <mergeCell ref="K223:K224"/>
    <mergeCell ref="M216:M217"/>
    <mergeCell ref="L234:L235"/>
    <mergeCell ref="N2:O2"/>
    <mergeCell ref="K241:K242"/>
    <mergeCell ref="O231:O236"/>
    <mergeCell ref="O237:O239"/>
    <mergeCell ref="F221:J221"/>
    <mergeCell ref="M241:M242"/>
    <mergeCell ref="F10:J10"/>
    <mergeCell ref="P195:P197"/>
    <mergeCell ref="A198:A204"/>
    <mergeCell ref="B198:B201"/>
    <mergeCell ref="C198:C201"/>
    <mergeCell ref="O198:O204"/>
    <mergeCell ref="B202:B204"/>
    <mergeCell ref="C202:C204"/>
    <mergeCell ref="D202:D204"/>
    <mergeCell ref="E202:E203"/>
    <mergeCell ref="K202:K203"/>
    <mergeCell ref="L202:L203"/>
    <mergeCell ref="M202:M203"/>
    <mergeCell ref="E195:E196"/>
    <mergeCell ref="K195:K196"/>
    <mergeCell ref="F202:F203"/>
    <mergeCell ref="G202:J202"/>
    <mergeCell ref="F195:F196"/>
    <mergeCell ref="N202:N203"/>
    <mergeCell ref="L275:L276"/>
    <mergeCell ref="N303:N304"/>
    <mergeCell ref="O334:O337"/>
    <mergeCell ref="O302:O305"/>
    <mergeCell ref="O322:O325"/>
    <mergeCell ref="O318:O321"/>
    <mergeCell ref="O298:O301"/>
    <mergeCell ref="F379:J379"/>
    <mergeCell ref="O292:O293"/>
    <mergeCell ref="M299:M300"/>
    <mergeCell ref="F278:J278"/>
    <mergeCell ref="E299:E300"/>
    <mergeCell ref="E319:E320"/>
    <mergeCell ref="E315:E316"/>
    <mergeCell ref="K2:L2"/>
    <mergeCell ref="A5:O5"/>
    <mergeCell ref="K251:K252"/>
    <mergeCell ref="B237:B239"/>
    <mergeCell ref="A6:O6"/>
    <mergeCell ref="E241:E242"/>
    <mergeCell ref="C183:C185"/>
    <mergeCell ref="L216:L217"/>
    <mergeCell ref="C153:C155"/>
    <mergeCell ref="K183:K184"/>
    <mergeCell ref="B183:B185"/>
    <mergeCell ref="L156:L157"/>
    <mergeCell ref="E209:E210"/>
    <mergeCell ref="L223:L224"/>
    <mergeCell ref="K216:K217"/>
    <mergeCell ref="M223:M224"/>
    <mergeCell ref="A7:O7"/>
    <mergeCell ref="E9:E10"/>
    <mergeCell ref="M255:M256"/>
    <mergeCell ref="L251:L252"/>
    <mergeCell ref="O226:O227"/>
    <mergeCell ref="O278:O282"/>
    <mergeCell ref="O283:O285"/>
    <mergeCell ref="B352:B354"/>
    <mergeCell ref="F273:J273"/>
    <mergeCell ref="N262:N263"/>
    <mergeCell ref="O258:O264"/>
    <mergeCell ref="K275:K276"/>
    <mergeCell ref="M323:M324"/>
    <mergeCell ref="N311:N312"/>
    <mergeCell ref="L346:L347"/>
    <mergeCell ref="L295:L296"/>
    <mergeCell ref="L283:L284"/>
    <mergeCell ref="K307:K308"/>
    <mergeCell ref="O330:O333"/>
    <mergeCell ref="M319:M320"/>
    <mergeCell ref="L331:L332"/>
    <mergeCell ref="K315:K316"/>
    <mergeCell ref="K335:K336"/>
    <mergeCell ref="K346:K347"/>
    <mergeCell ref="L327:L328"/>
    <mergeCell ref="O314:O317"/>
    <mergeCell ref="K319:K320"/>
    <mergeCell ref="O254:O257"/>
    <mergeCell ref="E307:E308"/>
    <mergeCell ref="K327:K328"/>
    <mergeCell ref="N315:N316"/>
    <mergeCell ref="M275:M276"/>
    <mergeCell ref="N299:N300"/>
    <mergeCell ref="N275:N276"/>
    <mergeCell ref="F323:F324"/>
    <mergeCell ref="F319:F320"/>
    <mergeCell ref="F307:F308"/>
    <mergeCell ref="K303:K304"/>
    <mergeCell ref="F282:J282"/>
    <mergeCell ref="F287:J287"/>
    <mergeCell ref="A291:O291"/>
    <mergeCell ref="E327:E328"/>
    <mergeCell ref="E323:E324"/>
    <mergeCell ref="D315:D317"/>
    <mergeCell ref="E311:E312"/>
    <mergeCell ref="M352:M353"/>
    <mergeCell ref="M343:M344"/>
    <mergeCell ref="L335:L336"/>
    <mergeCell ref="L352:L353"/>
    <mergeCell ref="O326:O329"/>
    <mergeCell ref="N331:N332"/>
    <mergeCell ref="M331:M332"/>
    <mergeCell ref="M327:M328"/>
    <mergeCell ref="K323:K324"/>
    <mergeCell ref="M311:M312"/>
    <mergeCell ref="M283:M284"/>
    <mergeCell ref="O286:O290"/>
    <mergeCell ref="O294:O297"/>
    <mergeCell ref="N295:N296"/>
    <mergeCell ref="L323:L324"/>
    <mergeCell ref="L311:L312"/>
    <mergeCell ref="N327:N328"/>
    <mergeCell ref="N283:N284"/>
    <mergeCell ref="F351:J351"/>
    <mergeCell ref="B349:B350"/>
    <mergeCell ref="C283:C285"/>
    <mergeCell ref="G241:J241"/>
    <mergeCell ref="M162:M163"/>
    <mergeCell ref="F237:J237"/>
    <mergeCell ref="F232:J232"/>
    <mergeCell ref="F215:J215"/>
    <mergeCell ref="M234:M235"/>
    <mergeCell ref="M209:M210"/>
    <mergeCell ref="K234:K235"/>
    <mergeCell ref="O205:O211"/>
    <mergeCell ref="N209:N210"/>
    <mergeCell ref="N195:N196"/>
    <mergeCell ref="F250:J250"/>
    <mergeCell ref="O168:O171"/>
    <mergeCell ref="N251:N252"/>
    <mergeCell ref="M251:M252"/>
    <mergeCell ref="K209:K210"/>
    <mergeCell ref="L209:L210"/>
    <mergeCell ref="L195:L196"/>
    <mergeCell ref="O240:O243"/>
    <mergeCell ref="M247:M248"/>
    <mergeCell ref="N247:N248"/>
    <mergeCell ref="F186:J186"/>
    <mergeCell ref="K176:K177"/>
    <mergeCell ref="M183:M184"/>
    <mergeCell ref="K247:K248"/>
    <mergeCell ref="L247:L248"/>
    <mergeCell ref="M195:M196"/>
    <mergeCell ref="G195:J195"/>
    <mergeCell ref="F198:J198"/>
    <mergeCell ref="A418:A420"/>
    <mergeCell ref="A62:A67"/>
    <mergeCell ref="A159:A164"/>
    <mergeCell ref="C65:C67"/>
    <mergeCell ref="F65:F66"/>
    <mergeCell ref="F141:J141"/>
    <mergeCell ref="F142:J142"/>
    <mergeCell ref="F268:J268"/>
    <mergeCell ref="F269:J269"/>
    <mergeCell ref="D77:D79"/>
    <mergeCell ref="F89:J89"/>
    <mergeCell ref="F90:J90"/>
    <mergeCell ref="F91:J91"/>
    <mergeCell ref="C412:C414"/>
    <mergeCell ref="B327:B329"/>
    <mergeCell ref="A363:A366"/>
    <mergeCell ref="F350:J350"/>
    <mergeCell ref="F352:F353"/>
    <mergeCell ref="E352:E353"/>
    <mergeCell ref="G352:J352"/>
    <mergeCell ref="F349:J349"/>
    <mergeCell ref="F315:F316"/>
    <mergeCell ref="F283:F284"/>
    <mergeCell ref="F77:F78"/>
    <mergeCell ref="G77:J77"/>
    <mergeCell ref="F148:J148"/>
    <mergeCell ref="F149:J149"/>
    <mergeCell ref="F206:J206"/>
    <mergeCell ref="B343:B345"/>
    <mergeCell ref="F207:J207"/>
    <mergeCell ref="F208:J208"/>
    <mergeCell ref="F356:J356"/>
    <mergeCell ref="C228:C230"/>
    <mergeCell ref="G209:J209"/>
    <mergeCell ref="F107:J107"/>
    <mergeCell ref="F179:J179"/>
    <mergeCell ref="F180:J180"/>
    <mergeCell ref="B172:B175"/>
    <mergeCell ref="A258:A264"/>
    <mergeCell ref="C135:C137"/>
    <mergeCell ref="F238:J238"/>
    <mergeCell ref="F239:J239"/>
    <mergeCell ref="F240:J240"/>
    <mergeCell ref="F169:J169"/>
    <mergeCell ref="F170:J170"/>
    <mergeCell ref="F222:J222"/>
    <mergeCell ref="F154:J154"/>
    <mergeCell ref="F155:J155"/>
    <mergeCell ref="B195:B197"/>
    <mergeCell ref="C195:C197"/>
    <mergeCell ref="F199:J199"/>
    <mergeCell ref="F124:J124"/>
    <mergeCell ref="F125:J125"/>
    <mergeCell ref="A123:O123"/>
    <mergeCell ref="N150:N151"/>
    <mergeCell ref="O124:O127"/>
    <mergeCell ref="D138:D140"/>
    <mergeCell ref="G144:J144"/>
    <mergeCell ref="A165:A167"/>
    <mergeCell ref="B165:B167"/>
    <mergeCell ref="C165:C167"/>
    <mergeCell ref="L162:L163"/>
    <mergeCell ref="O228:O230"/>
    <mergeCell ref="O191:O197"/>
    <mergeCell ref="D299:D301"/>
    <mergeCell ref="D251:D253"/>
    <mergeCell ref="E295:E296"/>
    <mergeCell ref="E262:E263"/>
    <mergeCell ref="D295:D297"/>
    <mergeCell ref="G262:J262"/>
    <mergeCell ref="D262:D264"/>
    <mergeCell ref="E255:E256"/>
    <mergeCell ref="E251:E252"/>
    <mergeCell ref="C295:C297"/>
    <mergeCell ref="F251:F252"/>
    <mergeCell ref="D283:D285"/>
    <mergeCell ref="A412:A417"/>
    <mergeCell ref="B386:B388"/>
    <mergeCell ref="C374:C376"/>
    <mergeCell ref="B374:B376"/>
    <mergeCell ref="C343:C345"/>
    <mergeCell ref="C323:C325"/>
    <mergeCell ref="A292:A293"/>
    <mergeCell ref="F270:J270"/>
    <mergeCell ref="F271:J271"/>
    <mergeCell ref="F272:J272"/>
    <mergeCell ref="D319:D321"/>
    <mergeCell ref="A310:A313"/>
    <mergeCell ref="B311:B313"/>
    <mergeCell ref="C299:C301"/>
    <mergeCell ref="F387:J387"/>
    <mergeCell ref="E275:E276"/>
    <mergeCell ref="F363:J363"/>
    <mergeCell ref="F375:J375"/>
    <mergeCell ref="C360:C361"/>
    <mergeCell ref="E415:E416"/>
    <mergeCell ref="D303:D305"/>
    <mergeCell ref="C303:C305"/>
    <mergeCell ref="B303:B305"/>
    <mergeCell ref="F92:F93"/>
    <mergeCell ref="A12:O12"/>
    <mergeCell ref="A51:O51"/>
    <mergeCell ref="B156:B158"/>
    <mergeCell ref="B153:B155"/>
    <mergeCell ref="B150:B152"/>
    <mergeCell ref="C132:C134"/>
    <mergeCell ref="C147:C149"/>
    <mergeCell ref="E115:E116"/>
    <mergeCell ref="F73:J73"/>
    <mergeCell ref="F74:J74"/>
    <mergeCell ref="E132:E133"/>
    <mergeCell ref="G104:J104"/>
    <mergeCell ref="A147:A152"/>
    <mergeCell ref="D275:D277"/>
    <mergeCell ref="A95:A100"/>
    <mergeCell ref="C107:C110"/>
    <mergeCell ref="E144:E145"/>
    <mergeCell ref="F96:J96"/>
    <mergeCell ref="F182:J182"/>
    <mergeCell ref="F127:J127"/>
    <mergeCell ref="F128:J128"/>
    <mergeCell ref="F129:J129"/>
    <mergeCell ref="F130:J130"/>
    <mergeCell ref="F131:J131"/>
    <mergeCell ref="F136:J136"/>
    <mergeCell ref="C286:C290"/>
    <mergeCell ref="O147:O152"/>
    <mergeCell ref="L132:L133"/>
    <mergeCell ref="A349:A350"/>
    <mergeCell ref="C349:C350"/>
    <mergeCell ref="B323:B325"/>
    <mergeCell ref="F261:J261"/>
    <mergeCell ref="C292:C293"/>
    <mergeCell ref="F288:J288"/>
    <mergeCell ref="F289:J289"/>
    <mergeCell ref="E216:E217"/>
    <mergeCell ref="D255:D257"/>
    <mergeCell ref="C352:C354"/>
    <mergeCell ref="F111:J111"/>
    <mergeCell ref="F112:J112"/>
    <mergeCell ref="D352:D354"/>
    <mergeCell ref="A9:A10"/>
    <mergeCell ref="B59:B61"/>
    <mergeCell ref="A17:A22"/>
    <mergeCell ref="B68:B69"/>
    <mergeCell ref="C68:C69"/>
    <mergeCell ref="B17:B19"/>
    <mergeCell ref="B33:B35"/>
    <mergeCell ref="A52:A55"/>
    <mergeCell ref="B52:B55"/>
    <mergeCell ref="B27:B29"/>
    <mergeCell ref="B30:B32"/>
    <mergeCell ref="C77:C79"/>
    <mergeCell ref="E77:E78"/>
    <mergeCell ref="B9:B10"/>
    <mergeCell ref="C73:C76"/>
    <mergeCell ref="B65:B67"/>
    <mergeCell ref="A107:A110"/>
    <mergeCell ref="B107:B110"/>
    <mergeCell ref="D9:D10"/>
    <mergeCell ref="F11:J11"/>
    <mergeCell ref="F13:J13"/>
    <mergeCell ref="F290:J290"/>
    <mergeCell ref="F223:F224"/>
    <mergeCell ref="C9:C10"/>
    <mergeCell ref="O9:O10"/>
    <mergeCell ref="F14:J14"/>
    <mergeCell ref="F15:J15"/>
    <mergeCell ref="F16:J16"/>
    <mergeCell ref="F147:J147"/>
    <mergeCell ref="O13:O16"/>
    <mergeCell ref="O73:O79"/>
    <mergeCell ref="O80:O84"/>
    <mergeCell ref="F81:J81"/>
    <mergeCell ref="L92:L93"/>
    <mergeCell ref="K77:K78"/>
    <mergeCell ref="O118:O122"/>
    <mergeCell ref="O107:O110"/>
    <mergeCell ref="F110:J110"/>
    <mergeCell ref="F86:J86"/>
    <mergeCell ref="F109:J109"/>
    <mergeCell ref="E98:E99"/>
    <mergeCell ref="E188:E189"/>
    <mergeCell ref="F188:F189"/>
    <mergeCell ref="G188:J188"/>
    <mergeCell ref="C172:C175"/>
    <mergeCell ref="F183:F184"/>
    <mergeCell ref="F82:F83"/>
    <mergeCell ref="G82:J82"/>
    <mergeCell ref="F97:J97"/>
    <mergeCell ref="G92:J92"/>
    <mergeCell ref="F95:J95"/>
    <mergeCell ref="A421:A425"/>
    <mergeCell ref="B418:B420"/>
    <mergeCell ref="C421:C425"/>
    <mergeCell ref="B392:B394"/>
    <mergeCell ref="C392:C394"/>
    <mergeCell ref="C209:C211"/>
    <mergeCell ref="D209:D211"/>
    <mergeCell ref="D216:D218"/>
    <mergeCell ref="A205:A211"/>
    <mergeCell ref="D331:D333"/>
    <mergeCell ref="C418:C420"/>
    <mergeCell ref="B283:B285"/>
    <mergeCell ref="C265:C269"/>
    <mergeCell ref="A374:A376"/>
    <mergeCell ref="A240:A243"/>
    <mergeCell ref="A254:A257"/>
    <mergeCell ref="C346:C348"/>
    <mergeCell ref="B421:B425"/>
    <mergeCell ref="D223:D225"/>
    <mergeCell ref="C234:C236"/>
    <mergeCell ref="B251:B253"/>
    <mergeCell ref="D343:D345"/>
    <mergeCell ref="D323:D325"/>
    <mergeCell ref="D307:D309"/>
    <mergeCell ref="C341:C342"/>
    <mergeCell ref="B209:B211"/>
    <mergeCell ref="B212:B215"/>
    <mergeCell ref="B415:B417"/>
    <mergeCell ref="C415:C417"/>
    <mergeCell ref="D415:D417"/>
    <mergeCell ref="C237:C239"/>
    <mergeCell ref="D234:D236"/>
    <mergeCell ref="O153:O158"/>
    <mergeCell ref="O179:O185"/>
    <mergeCell ref="O172:O178"/>
    <mergeCell ref="O159:O164"/>
    <mergeCell ref="N216:N217"/>
    <mergeCell ref="N223:N224"/>
    <mergeCell ref="O141:O146"/>
    <mergeCell ref="K138:K139"/>
    <mergeCell ref="L138:L139"/>
    <mergeCell ref="O135:O140"/>
    <mergeCell ref="O128:O134"/>
    <mergeCell ref="N156:N157"/>
    <mergeCell ref="M144:M145"/>
    <mergeCell ref="N234:N235"/>
    <mergeCell ref="N132:N133"/>
    <mergeCell ref="M132:M133"/>
    <mergeCell ref="M176:M177"/>
    <mergeCell ref="N176:N177"/>
    <mergeCell ref="N183:N184"/>
    <mergeCell ref="O212:O218"/>
    <mergeCell ref="O186:O190"/>
    <mergeCell ref="K132:K133"/>
    <mergeCell ref="K150:K151"/>
    <mergeCell ref="M156:M157"/>
    <mergeCell ref="K156:K157"/>
    <mergeCell ref="K162:K163"/>
    <mergeCell ref="B275:B277"/>
    <mergeCell ref="F9:N9"/>
    <mergeCell ref="C13:C16"/>
    <mergeCell ref="B13:B16"/>
    <mergeCell ref="A111:A117"/>
    <mergeCell ref="M303:M304"/>
    <mergeCell ref="B115:B117"/>
    <mergeCell ref="D195:D197"/>
    <mergeCell ref="C205:C208"/>
    <mergeCell ref="D98:D100"/>
    <mergeCell ref="F214:J214"/>
    <mergeCell ref="F241:F242"/>
    <mergeCell ref="G132:J132"/>
    <mergeCell ref="F168:J168"/>
    <mergeCell ref="F171:J171"/>
    <mergeCell ref="B241:B243"/>
    <mergeCell ref="E223:E224"/>
    <mergeCell ref="B216:B218"/>
    <mergeCell ref="C212:C215"/>
    <mergeCell ref="A13:A16"/>
    <mergeCell ref="B111:B114"/>
    <mergeCell ref="C168:C171"/>
    <mergeCell ref="C138:C140"/>
    <mergeCell ref="A278:A282"/>
    <mergeCell ref="B299:B301"/>
    <mergeCell ref="A212:A218"/>
    <mergeCell ref="C216:C218"/>
    <mergeCell ref="A286:A290"/>
    <mergeCell ref="A244:A249"/>
    <mergeCell ref="B244:B246"/>
    <mergeCell ref="C244:C246"/>
    <mergeCell ref="B147:B149"/>
    <mergeCell ref="B270:B274"/>
    <mergeCell ref="A237:A239"/>
    <mergeCell ref="B234:B236"/>
    <mergeCell ref="F216:F217"/>
    <mergeCell ref="G216:J216"/>
    <mergeCell ref="A141:A146"/>
    <mergeCell ref="A153:A158"/>
    <mergeCell ref="A191:A197"/>
    <mergeCell ref="F194:J194"/>
    <mergeCell ref="F172:J172"/>
    <mergeCell ref="F187:J187"/>
    <mergeCell ref="B188:B190"/>
    <mergeCell ref="C188:C190"/>
    <mergeCell ref="C231:C233"/>
    <mergeCell ref="F118:J118"/>
    <mergeCell ref="F119:J119"/>
    <mergeCell ref="F228:J228"/>
    <mergeCell ref="F229:J229"/>
    <mergeCell ref="F230:J230"/>
    <mergeCell ref="F231:J231"/>
    <mergeCell ref="B255:B257"/>
    <mergeCell ref="A226:A227"/>
    <mergeCell ref="B226:B227"/>
    <mergeCell ref="C226:C227"/>
    <mergeCell ref="C255:C257"/>
    <mergeCell ref="F244:J244"/>
    <mergeCell ref="E247:E248"/>
    <mergeCell ref="F247:F248"/>
    <mergeCell ref="G247:J247"/>
    <mergeCell ref="A179:A185"/>
    <mergeCell ref="F132:F133"/>
    <mergeCell ref="B191:B194"/>
    <mergeCell ref="N77:N78"/>
    <mergeCell ref="A250:A253"/>
    <mergeCell ref="A265:A269"/>
    <mergeCell ref="B101:B103"/>
    <mergeCell ref="C101:C103"/>
    <mergeCell ref="F101:J101"/>
    <mergeCell ref="F102:J102"/>
    <mergeCell ref="F103:J103"/>
    <mergeCell ref="B104:B106"/>
    <mergeCell ref="C104:C106"/>
    <mergeCell ref="D104:D106"/>
    <mergeCell ref="E104:E105"/>
    <mergeCell ref="F104:F105"/>
    <mergeCell ref="C80:C81"/>
    <mergeCell ref="K27:K28"/>
    <mergeCell ref="K65:K66"/>
    <mergeCell ref="F63:J63"/>
    <mergeCell ref="F62:J62"/>
    <mergeCell ref="F64:J64"/>
    <mergeCell ref="D65:D67"/>
    <mergeCell ref="F56:J56"/>
    <mergeCell ref="G65:J65"/>
    <mergeCell ref="B98:B100"/>
    <mergeCell ref="K82:K83"/>
    <mergeCell ref="F87:J87"/>
    <mergeCell ref="F88:J88"/>
    <mergeCell ref="K92:K93"/>
    <mergeCell ref="F98:F99"/>
    <mergeCell ref="B42:B43"/>
    <mergeCell ref="C42:C43"/>
    <mergeCell ref="F42:J42"/>
    <mergeCell ref="F213:J213"/>
    <mergeCell ref="F32:J32"/>
    <mergeCell ref="F43:J43"/>
    <mergeCell ref="C89:C91"/>
    <mergeCell ref="B89:B91"/>
    <mergeCell ref="F57:J57"/>
    <mergeCell ref="N65:N66"/>
    <mergeCell ref="D59:D61"/>
    <mergeCell ref="C56:C58"/>
    <mergeCell ref="F48:J48"/>
    <mergeCell ref="F49:J49"/>
    <mergeCell ref="O101:O106"/>
    <mergeCell ref="M20:M21"/>
    <mergeCell ref="K70:K71"/>
    <mergeCell ref="L70:L71"/>
    <mergeCell ref="M70:M71"/>
    <mergeCell ref="M59:M60"/>
    <mergeCell ref="M82:M83"/>
    <mergeCell ref="N82:N83"/>
    <mergeCell ref="M98:M99"/>
    <mergeCell ref="G98:J98"/>
    <mergeCell ref="N98:N99"/>
    <mergeCell ref="M65:M66"/>
    <mergeCell ref="N70:N71"/>
    <mergeCell ref="F75:J75"/>
    <mergeCell ref="C98:C100"/>
    <mergeCell ref="C95:C97"/>
    <mergeCell ref="C85:C88"/>
    <mergeCell ref="F39:F40"/>
    <mergeCell ref="C59:C61"/>
    <mergeCell ref="L65:L66"/>
    <mergeCell ref="F54:J54"/>
    <mergeCell ref="F47:J47"/>
    <mergeCell ref="K59:K60"/>
    <mergeCell ref="O95:O100"/>
    <mergeCell ref="L77:L78"/>
    <mergeCell ref="M77:M78"/>
    <mergeCell ref="L33:L34"/>
    <mergeCell ref="N20:N21"/>
    <mergeCell ref="C52:C55"/>
    <mergeCell ref="D33:D35"/>
    <mergeCell ref="K33:K34"/>
    <mergeCell ref="K20:K21"/>
    <mergeCell ref="F50:J50"/>
    <mergeCell ref="F36:J36"/>
    <mergeCell ref="F37:J37"/>
    <mergeCell ref="F17:J17"/>
    <mergeCell ref="B36:B38"/>
    <mergeCell ref="C36:C38"/>
    <mergeCell ref="O52:O55"/>
    <mergeCell ref="D27:D29"/>
    <mergeCell ref="F23:J23"/>
    <mergeCell ref="F55:J55"/>
    <mergeCell ref="D20:D22"/>
    <mergeCell ref="E27:E28"/>
    <mergeCell ref="C27:C29"/>
    <mergeCell ref="C23:C26"/>
    <mergeCell ref="C47:C50"/>
    <mergeCell ref="C30:C32"/>
    <mergeCell ref="C20:C22"/>
    <mergeCell ref="M33:M34"/>
    <mergeCell ref="M27:M28"/>
    <mergeCell ref="N27:N28"/>
    <mergeCell ref="E20:E21"/>
    <mergeCell ref="F31:J31"/>
    <mergeCell ref="C128:C131"/>
    <mergeCell ref="A228:A230"/>
    <mergeCell ref="A231:A236"/>
    <mergeCell ref="B228:B230"/>
    <mergeCell ref="A172:A178"/>
    <mergeCell ref="C223:C225"/>
    <mergeCell ref="B132:B134"/>
    <mergeCell ref="A47:A50"/>
    <mergeCell ref="B62:B64"/>
    <mergeCell ref="C62:C64"/>
    <mergeCell ref="B77:B79"/>
    <mergeCell ref="D162:D164"/>
    <mergeCell ref="E162:E163"/>
    <mergeCell ref="F143:J143"/>
    <mergeCell ref="C115:C117"/>
    <mergeCell ref="D115:D117"/>
    <mergeCell ref="B95:B97"/>
    <mergeCell ref="C111:C114"/>
    <mergeCell ref="B144:B146"/>
    <mergeCell ref="C144:C146"/>
    <mergeCell ref="F173:J173"/>
    <mergeCell ref="A89:A94"/>
    <mergeCell ref="A128:A134"/>
    <mergeCell ref="A118:A122"/>
    <mergeCell ref="F135:J135"/>
    <mergeCell ref="G115:J115"/>
    <mergeCell ref="F156:F157"/>
    <mergeCell ref="G156:J156"/>
    <mergeCell ref="D188:D190"/>
    <mergeCell ref="E156:E157"/>
    <mergeCell ref="A168:A171"/>
    <mergeCell ref="C179:C182"/>
    <mergeCell ref="C156:C158"/>
    <mergeCell ref="E183:E184"/>
    <mergeCell ref="B179:B182"/>
    <mergeCell ref="F233:J233"/>
    <mergeCell ref="F234:F235"/>
    <mergeCell ref="G234:J234"/>
    <mergeCell ref="B231:B233"/>
    <mergeCell ref="E150:E151"/>
    <mergeCell ref="F201:J201"/>
    <mergeCell ref="F137:J137"/>
    <mergeCell ref="F138:F139"/>
    <mergeCell ref="G138:J138"/>
    <mergeCell ref="A101:A106"/>
    <mergeCell ref="M188:M189"/>
    <mergeCell ref="F212:J212"/>
    <mergeCell ref="L115:L116"/>
    <mergeCell ref="C219:C222"/>
    <mergeCell ref="B223:B225"/>
    <mergeCell ref="F219:J219"/>
    <mergeCell ref="F220:J220"/>
    <mergeCell ref="G223:J223"/>
    <mergeCell ref="G150:J150"/>
    <mergeCell ref="F153:J153"/>
    <mergeCell ref="G183:J183"/>
    <mergeCell ref="B162:B164"/>
    <mergeCell ref="E176:E177"/>
    <mergeCell ref="F159:J159"/>
    <mergeCell ref="C162:C164"/>
    <mergeCell ref="B141:B143"/>
    <mergeCell ref="F176:F177"/>
    <mergeCell ref="G176:J176"/>
    <mergeCell ref="A135:A140"/>
    <mergeCell ref="O17:O22"/>
    <mergeCell ref="O47:O50"/>
    <mergeCell ref="F30:J30"/>
    <mergeCell ref="N33:N34"/>
    <mergeCell ref="C33:C35"/>
    <mergeCell ref="F18:J18"/>
    <mergeCell ref="A30:A35"/>
    <mergeCell ref="A68:A72"/>
    <mergeCell ref="O68:O72"/>
    <mergeCell ref="F19:J19"/>
    <mergeCell ref="F27:F28"/>
    <mergeCell ref="G27:J27"/>
    <mergeCell ref="L20:L21"/>
    <mergeCell ref="F25:J25"/>
    <mergeCell ref="F26:J26"/>
    <mergeCell ref="C17:C19"/>
    <mergeCell ref="B20:B22"/>
    <mergeCell ref="B39:B41"/>
    <mergeCell ref="C39:C41"/>
    <mergeCell ref="D39:D41"/>
    <mergeCell ref="E39:E40"/>
    <mergeCell ref="B23:B26"/>
    <mergeCell ref="B47:B50"/>
    <mergeCell ref="A23:A29"/>
    <mergeCell ref="O23:O29"/>
    <mergeCell ref="F24:J24"/>
    <mergeCell ref="L27:L28"/>
    <mergeCell ref="F52:J52"/>
    <mergeCell ref="F53:J53"/>
    <mergeCell ref="E65:E66"/>
    <mergeCell ref="F33:F34"/>
    <mergeCell ref="G33:J33"/>
    <mergeCell ref="P184:P185"/>
    <mergeCell ref="N4:O4"/>
    <mergeCell ref="N3:O3"/>
    <mergeCell ref="G4:H4"/>
    <mergeCell ref="E234:E235"/>
    <mergeCell ref="N92:N93"/>
    <mergeCell ref="C92:C94"/>
    <mergeCell ref="D92:D94"/>
    <mergeCell ref="N138:N139"/>
    <mergeCell ref="F85:J85"/>
    <mergeCell ref="M92:M93"/>
    <mergeCell ref="C118:C122"/>
    <mergeCell ref="D132:D134"/>
    <mergeCell ref="E92:E93"/>
    <mergeCell ref="E138:E139"/>
    <mergeCell ref="G70:J70"/>
    <mergeCell ref="K104:K105"/>
    <mergeCell ref="L104:L105"/>
    <mergeCell ref="M104:M105"/>
    <mergeCell ref="N104:N105"/>
    <mergeCell ref="O30:O35"/>
    <mergeCell ref="F76:J76"/>
    <mergeCell ref="O56:O61"/>
    <mergeCell ref="E59:E60"/>
    <mergeCell ref="F58:J58"/>
    <mergeCell ref="N59:N60"/>
    <mergeCell ref="E33:E34"/>
    <mergeCell ref="F20:F21"/>
    <mergeCell ref="G20:J20"/>
    <mergeCell ref="O62:O67"/>
    <mergeCell ref="F68:J68"/>
    <mergeCell ref="F69:J69"/>
    <mergeCell ref="N255:N256"/>
    <mergeCell ref="B262:B264"/>
    <mergeCell ref="C262:C264"/>
    <mergeCell ref="C251:C253"/>
    <mergeCell ref="F262:F263"/>
    <mergeCell ref="B124:B127"/>
    <mergeCell ref="C124:C127"/>
    <mergeCell ref="B118:B122"/>
    <mergeCell ref="F120:J120"/>
    <mergeCell ref="F160:J160"/>
    <mergeCell ref="F161:J161"/>
    <mergeCell ref="F162:F163"/>
    <mergeCell ref="G162:J162"/>
    <mergeCell ref="D176:D178"/>
    <mergeCell ref="C176:C178"/>
    <mergeCell ref="B138:B140"/>
    <mergeCell ref="D150:D152"/>
    <mergeCell ref="L150:L151"/>
    <mergeCell ref="L183:L184"/>
    <mergeCell ref="C159:C161"/>
    <mergeCell ref="B168:B171"/>
    <mergeCell ref="F121:J121"/>
    <mergeCell ref="F226:J226"/>
    <mergeCell ref="F227:J227"/>
    <mergeCell ref="B219:B222"/>
    <mergeCell ref="B258:B261"/>
    <mergeCell ref="C258:C261"/>
    <mergeCell ref="F181:J181"/>
    <mergeCell ref="D144:D146"/>
    <mergeCell ref="N144:N145"/>
    <mergeCell ref="F205:J205"/>
    <mergeCell ref="F209:F210"/>
    <mergeCell ref="A395:A396"/>
    <mergeCell ref="B395:B396"/>
    <mergeCell ref="C395:C396"/>
    <mergeCell ref="F395:J395"/>
    <mergeCell ref="O395:O396"/>
    <mergeCell ref="F396:J396"/>
    <mergeCell ref="O36:O41"/>
    <mergeCell ref="A36:A41"/>
    <mergeCell ref="N188:N189"/>
    <mergeCell ref="N162:N163"/>
    <mergeCell ref="M138:M139"/>
    <mergeCell ref="F126:J126"/>
    <mergeCell ref="A186:A190"/>
    <mergeCell ref="B186:B187"/>
    <mergeCell ref="C186:C187"/>
    <mergeCell ref="G39:J39"/>
    <mergeCell ref="K39:K40"/>
    <mergeCell ref="L39:L40"/>
    <mergeCell ref="M39:M40"/>
    <mergeCell ref="N39:N40"/>
    <mergeCell ref="A56:A61"/>
    <mergeCell ref="L144:L145"/>
    <mergeCell ref="C150:C152"/>
    <mergeCell ref="B176:B178"/>
    <mergeCell ref="O244:O249"/>
    <mergeCell ref="F245:J245"/>
    <mergeCell ref="F246:J246"/>
    <mergeCell ref="B247:B249"/>
    <mergeCell ref="C247:C249"/>
    <mergeCell ref="D247:D249"/>
    <mergeCell ref="F200:J200"/>
    <mergeCell ref="F38:J38"/>
    <mergeCell ref="B56:B58"/>
    <mergeCell ref="L82:L83"/>
    <mergeCell ref="L98:L99"/>
    <mergeCell ref="C191:C194"/>
    <mergeCell ref="F191:J191"/>
    <mergeCell ref="F192:J192"/>
    <mergeCell ref="F193:J193"/>
    <mergeCell ref="F113:J113"/>
    <mergeCell ref="F114:J114"/>
    <mergeCell ref="B135:B137"/>
    <mergeCell ref="B73:B76"/>
    <mergeCell ref="B85:B88"/>
    <mergeCell ref="B92:B94"/>
    <mergeCell ref="L59:L60"/>
    <mergeCell ref="F59:F60"/>
    <mergeCell ref="G59:J59"/>
    <mergeCell ref="D156:D158"/>
    <mergeCell ref="D183:D185"/>
    <mergeCell ref="B70:B72"/>
    <mergeCell ref="C70:C72"/>
    <mergeCell ref="D70:D72"/>
    <mergeCell ref="E70:E71"/>
    <mergeCell ref="F70:F71"/>
    <mergeCell ref="K188:K189"/>
    <mergeCell ref="L188:L189"/>
    <mergeCell ref="B159:B161"/>
    <mergeCell ref="F144:F145"/>
    <mergeCell ref="F150:F151"/>
    <mergeCell ref="K144:K145"/>
    <mergeCell ref="C141:C143"/>
    <mergeCell ref="F174:J174"/>
    <mergeCell ref="F175:J175"/>
    <mergeCell ref="A381:A384"/>
    <mergeCell ref="B381:B384"/>
    <mergeCell ref="C381:C384"/>
    <mergeCell ref="A378:A380"/>
    <mergeCell ref="B378:B380"/>
    <mergeCell ref="C378:C380"/>
    <mergeCell ref="F378:J378"/>
    <mergeCell ref="A370:A373"/>
    <mergeCell ref="B370:B373"/>
    <mergeCell ref="C370:C373"/>
    <mergeCell ref="F373:J373"/>
    <mergeCell ref="O381:O384"/>
    <mergeCell ref="O378:O380"/>
    <mergeCell ref="A219:A222"/>
    <mergeCell ref="A223:A225"/>
    <mergeCell ref="O219:O222"/>
    <mergeCell ref="O223:O225"/>
    <mergeCell ref="F267:J267"/>
    <mergeCell ref="C270:C274"/>
    <mergeCell ref="C278:C282"/>
    <mergeCell ref="A283:A285"/>
    <mergeCell ref="B295:B297"/>
    <mergeCell ref="A294:A297"/>
    <mergeCell ref="A298:A301"/>
    <mergeCell ref="C275:C277"/>
    <mergeCell ref="B265:B269"/>
    <mergeCell ref="A270:A277"/>
    <mergeCell ref="B278:B282"/>
    <mergeCell ref="E283:E284"/>
    <mergeCell ref="F258:J258"/>
    <mergeCell ref="F259:J259"/>
    <mergeCell ref="F260:J260"/>
  </mergeCells>
  <printOptions horizontalCentered="1"/>
  <pageMargins left="0.25" right="0.25" top="0.75" bottom="0.75" header="0.3" footer="0.3"/>
  <pageSetup paperSize="9" scale="44" fitToHeight="0" orientation="landscape" horizontalDpi="300" verticalDpi="300" r:id="rId1"/>
  <headerFooter differentFirst="1">
    <oddHeader>&amp;C&amp;P</oddHeader>
  </headerFooter>
  <rowBreaks count="7" manualBreakCount="7">
    <brk id="41" max="14" man="1"/>
    <brk id="76" max="14" man="1"/>
    <brk id="146" max="14" man="1"/>
    <brk id="215" max="14" man="1"/>
    <brk id="351" max="14" man="1"/>
    <brk id="380" max="14" man="1"/>
    <brk id="39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355"/>
  <sheetViews>
    <sheetView view="pageBreakPreview" topLeftCell="A326" zoomScale="55" zoomScaleNormal="55" zoomScaleSheetLayoutView="55" workbookViewId="0">
      <selection activeCell="J269" sqref="J269"/>
    </sheetView>
  </sheetViews>
  <sheetFormatPr defaultRowHeight="15" x14ac:dyDescent="0.25"/>
  <cols>
    <col min="1" max="1" width="9.140625" style="18"/>
    <col min="2" max="2" width="37" style="18" customWidth="1"/>
    <col min="3" max="3" width="22.42578125" style="18" customWidth="1"/>
    <col min="4" max="4" width="20.85546875" style="18" customWidth="1"/>
    <col min="5" max="5" width="21.7109375" style="18" customWidth="1"/>
    <col min="6" max="6" width="19.42578125" style="18" customWidth="1"/>
    <col min="7" max="7" width="18" style="18" customWidth="1"/>
    <col min="8" max="8" width="25.42578125" style="18" customWidth="1"/>
    <col min="9" max="9" width="22.85546875" style="18" customWidth="1"/>
    <col min="10" max="10" width="31.28515625" style="51" customWidth="1"/>
    <col min="11" max="11" width="26.42578125" style="18" customWidth="1"/>
    <col min="12" max="12" width="28.7109375" style="18" customWidth="1"/>
    <col min="13" max="13" width="29.7109375" style="18" customWidth="1"/>
    <col min="14" max="14" width="28.42578125" style="18" customWidth="1"/>
    <col min="15" max="15" width="27.5703125" style="18" customWidth="1"/>
    <col min="16" max="16" width="27.42578125" style="18" customWidth="1"/>
    <col min="17" max="17" width="24.42578125" style="18" customWidth="1"/>
    <col min="18" max="18" width="21.28515625" style="18" customWidth="1"/>
    <col min="19" max="19" width="28.85546875" style="18" customWidth="1"/>
    <col min="20" max="20" width="27.140625" style="18" bestFit="1" customWidth="1"/>
    <col min="21" max="21" width="35.42578125" style="18" bestFit="1" customWidth="1"/>
    <col min="22" max="262" width="9.140625" style="18"/>
    <col min="263" max="263" width="25.28515625" style="18" customWidth="1"/>
    <col min="264" max="265" width="44.7109375" style="18" customWidth="1"/>
    <col min="266" max="266" width="34.5703125" style="18" customWidth="1"/>
    <col min="267" max="267" width="36.7109375" style="18" customWidth="1"/>
    <col min="268" max="268" width="31.85546875" style="18" customWidth="1"/>
    <col min="269" max="518" width="9.140625" style="18"/>
    <col min="519" max="519" width="25.28515625" style="18" customWidth="1"/>
    <col min="520" max="521" width="44.7109375" style="18" customWidth="1"/>
    <col min="522" max="522" width="34.5703125" style="18" customWidth="1"/>
    <col min="523" max="523" width="36.7109375" style="18" customWidth="1"/>
    <col min="524" max="524" width="31.85546875" style="18" customWidth="1"/>
    <col min="525" max="774" width="9.140625" style="18"/>
    <col min="775" max="775" width="25.28515625" style="18" customWidth="1"/>
    <col min="776" max="777" width="44.7109375" style="18" customWidth="1"/>
    <col min="778" max="778" width="34.5703125" style="18" customWidth="1"/>
    <col min="779" max="779" width="36.7109375" style="18" customWidth="1"/>
    <col min="780" max="780" width="31.85546875" style="18" customWidth="1"/>
    <col min="781" max="1030" width="9.140625" style="18"/>
    <col min="1031" max="1031" width="25.28515625" style="18" customWidth="1"/>
    <col min="1032" max="1033" width="44.7109375" style="18" customWidth="1"/>
    <col min="1034" max="1034" width="34.5703125" style="18" customWidth="1"/>
    <col min="1035" max="1035" width="36.7109375" style="18" customWidth="1"/>
    <col min="1036" max="1036" width="31.85546875" style="18" customWidth="1"/>
    <col min="1037" max="1286" width="9.140625" style="18"/>
    <col min="1287" max="1287" width="25.28515625" style="18" customWidth="1"/>
    <col min="1288" max="1289" width="44.7109375" style="18" customWidth="1"/>
    <col min="1290" max="1290" width="34.5703125" style="18" customWidth="1"/>
    <col min="1291" max="1291" width="36.7109375" style="18" customWidth="1"/>
    <col min="1292" max="1292" width="31.85546875" style="18" customWidth="1"/>
    <col min="1293" max="1542" width="9.140625" style="18"/>
    <col min="1543" max="1543" width="25.28515625" style="18" customWidth="1"/>
    <col min="1544" max="1545" width="44.7109375" style="18" customWidth="1"/>
    <col min="1546" max="1546" width="34.5703125" style="18" customWidth="1"/>
    <col min="1547" max="1547" width="36.7109375" style="18" customWidth="1"/>
    <col min="1548" max="1548" width="31.85546875" style="18" customWidth="1"/>
    <col min="1549" max="1798" width="9.140625" style="18"/>
    <col min="1799" max="1799" width="25.28515625" style="18" customWidth="1"/>
    <col min="1800" max="1801" width="44.7109375" style="18" customWidth="1"/>
    <col min="1802" max="1802" width="34.5703125" style="18" customWidth="1"/>
    <col min="1803" max="1803" width="36.7109375" style="18" customWidth="1"/>
    <col min="1804" max="1804" width="31.85546875" style="18" customWidth="1"/>
    <col min="1805" max="2054" width="9.140625" style="18"/>
    <col min="2055" max="2055" width="25.28515625" style="18" customWidth="1"/>
    <col min="2056" max="2057" width="44.7109375" style="18" customWidth="1"/>
    <col min="2058" max="2058" width="34.5703125" style="18" customWidth="1"/>
    <col min="2059" max="2059" width="36.7109375" style="18" customWidth="1"/>
    <col min="2060" max="2060" width="31.85546875" style="18" customWidth="1"/>
    <col min="2061" max="2310" width="9.140625" style="18"/>
    <col min="2311" max="2311" width="25.28515625" style="18" customWidth="1"/>
    <col min="2312" max="2313" width="44.7109375" style="18" customWidth="1"/>
    <col min="2314" max="2314" width="34.5703125" style="18" customWidth="1"/>
    <col min="2315" max="2315" width="36.7109375" style="18" customWidth="1"/>
    <col min="2316" max="2316" width="31.85546875" style="18" customWidth="1"/>
    <col min="2317" max="2566" width="9.140625" style="18"/>
    <col min="2567" max="2567" width="25.28515625" style="18" customWidth="1"/>
    <col min="2568" max="2569" width="44.7109375" style="18" customWidth="1"/>
    <col min="2570" max="2570" width="34.5703125" style="18" customWidth="1"/>
    <col min="2571" max="2571" width="36.7109375" style="18" customWidth="1"/>
    <col min="2572" max="2572" width="31.85546875" style="18" customWidth="1"/>
    <col min="2573" max="2822" width="9.140625" style="18"/>
    <col min="2823" max="2823" width="25.28515625" style="18" customWidth="1"/>
    <col min="2824" max="2825" width="44.7109375" style="18" customWidth="1"/>
    <col min="2826" max="2826" width="34.5703125" style="18" customWidth="1"/>
    <col min="2827" max="2827" width="36.7109375" style="18" customWidth="1"/>
    <col min="2828" max="2828" width="31.85546875" style="18" customWidth="1"/>
    <col min="2829" max="3078" width="9.140625" style="18"/>
    <col min="3079" max="3079" width="25.28515625" style="18" customWidth="1"/>
    <col min="3080" max="3081" width="44.7109375" style="18" customWidth="1"/>
    <col min="3082" max="3082" width="34.5703125" style="18" customWidth="1"/>
    <col min="3083" max="3083" width="36.7109375" style="18" customWidth="1"/>
    <col min="3084" max="3084" width="31.85546875" style="18" customWidth="1"/>
    <col min="3085" max="3334" width="9.140625" style="18"/>
    <col min="3335" max="3335" width="25.28515625" style="18" customWidth="1"/>
    <col min="3336" max="3337" width="44.7109375" style="18" customWidth="1"/>
    <col min="3338" max="3338" width="34.5703125" style="18" customWidth="1"/>
    <col min="3339" max="3339" width="36.7109375" style="18" customWidth="1"/>
    <col min="3340" max="3340" width="31.85546875" style="18" customWidth="1"/>
    <col min="3341" max="3590" width="9.140625" style="18"/>
    <col min="3591" max="3591" width="25.28515625" style="18" customWidth="1"/>
    <col min="3592" max="3593" width="44.7109375" style="18" customWidth="1"/>
    <col min="3594" max="3594" width="34.5703125" style="18" customWidth="1"/>
    <col min="3595" max="3595" width="36.7109375" style="18" customWidth="1"/>
    <col min="3596" max="3596" width="31.85546875" style="18" customWidth="1"/>
    <col min="3597" max="3846" width="9.140625" style="18"/>
    <col min="3847" max="3847" width="25.28515625" style="18" customWidth="1"/>
    <col min="3848" max="3849" width="44.7109375" style="18" customWidth="1"/>
    <col min="3850" max="3850" width="34.5703125" style="18" customWidth="1"/>
    <col min="3851" max="3851" width="36.7109375" style="18" customWidth="1"/>
    <col min="3852" max="3852" width="31.85546875" style="18" customWidth="1"/>
    <col min="3853" max="4102" width="9.140625" style="18"/>
    <col min="4103" max="4103" width="25.28515625" style="18" customWidth="1"/>
    <col min="4104" max="4105" width="44.7109375" style="18" customWidth="1"/>
    <col min="4106" max="4106" width="34.5703125" style="18" customWidth="1"/>
    <col min="4107" max="4107" width="36.7109375" style="18" customWidth="1"/>
    <col min="4108" max="4108" width="31.85546875" style="18" customWidth="1"/>
    <col min="4109" max="4358" width="9.140625" style="18"/>
    <col min="4359" max="4359" width="25.28515625" style="18" customWidth="1"/>
    <col min="4360" max="4361" width="44.7109375" style="18" customWidth="1"/>
    <col min="4362" max="4362" width="34.5703125" style="18" customWidth="1"/>
    <col min="4363" max="4363" width="36.7109375" style="18" customWidth="1"/>
    <col min="4364" max="4364" width="31.85546875" style="18" customWidth="1"/>
    <col min="4365" max="4614" width="9.140625" style="18"/>
    <col min="4615" max="4615" width="25.28515625" style="18" customWidth="1"/>
    <col min="4616" max="4617" width="44.7109375" style="18" customWidth="1"/>
    <col min="4618" max="4618" width="34.5703125" style="18" customWidth="1"/>
    <col min="4619" max="4619" width="36.7109375" style="18" customWidth="1"/>
    <col min="4620" max="4620" width="31.85546875" style="18" customWidth="1"/>
    <col min="4621" max="4870" width="9.140625" style="18"/>
    <col min="4871" max="4871" width="25.28515625" style="18" customWidth="1"/>
    <col min="4872" max="4873" width="44.7109375" style="18" customWidth="1"/>
    <col min="4874" max="4874" width="34.5703125" style="18" customWidth="1"/>
    <col min="4875" max="4875" width="36.7109375" style="18" customWidth="1"/>
    <col min="4876" max="4876" width="31.85546875" style="18" customWidth="1"/>
    <col min="4877" max="5126" width="9.140625" style="18"/>
    <col min="5127" max="5127" width="25.28515625" style="18" customWidth="1"/>
    <col min="5128" max="5129" width="44.7109375" style="18" customWidth="1"/>
    <col min="5130" max="5130" width="34.5703125" style="18" customWidth="1"/>
    <col min="5131" max="5131" width="36.7109375" style="18" customWidth="1"/>
    <col min="5132" max="5132" width="31.85546875" style="18" customWidth="1"/>
    <col min="5133" max="5382" width="9.140625" style="18"/>
    <col min="5383" max="5383" width="25.28515625" style="18" customWidth="1"/>
    <col min="5384" max="5385" width="44.7109375" style="18" customWidth="1"/>
    <col min="5386" max="5386" width="34.5703125" style="18" customWidth="1"/>
    <col min="5387" max="5387" width="36.7109375" style="18" customWidth="1"/>
    <col min="5388" max="5388" width="31.85546875" style="18" customWidth="1"/>
    <col min="5389" max="5638" width="9.140625" style="18"/>
    <col min="5639" max="5639" width="25.28515625" style="18" customWidth="1"/>
    <col min="5640" max="5641" width="44.7109375" style="18" customWidth="1"/>
    <col min="5642" max="5642" width="34.5703125" style="18" customWidth="1"/>
    <col min="5643" max="5643" width="36.7109375" style="18" customWidth="1"/>
    <col min="5644" max="5644" width="31.85546875" style="18" customWidth="1"/>
    <col min="5645" max="5894" width="9.140625" style="18"/>
    <col min="5895" max="5895" width="25.28515625" style="18" customWidth="1"/>
    <col min="5896" max="5897" width="44.7109375" style="18" customWidth="1"/>
    <col min="5898" max="5898" width="34.5703125" style="18" customWidth="1"/>
    <col min="5899" max="5899" width="36.7109375" style="18" customWidth="1"/>
    <col min="5900" max="5900" width="31.85546875" style="18" customWidth="1"/>
    <col min="5901" max="6150" width="9.140625" style="18"/>
    <col min="6151" max="6151" width="25.28515625" style="18" customWidth="1"/>
    <col min="6152" max="6153" width="44.7109375" style="18" customWidth="1"/>
    <col min="6154" max="6154" width="34.5703125" style="18" customWidth="1"/>
    <col min="6155" max="6155" width="36.7109375" style="18" customWidth="1"/>
    <col min="6156" max="6156" width="31.85546875" style="18" customWidth="1"/>
    <col min="6157" max="6406" width="9.140625" style="18"/>
    <col min="6407" max="6407" width="25.28515625" style="18" customWidth="1"/>
    <col min="6408" max="6409" width="44.7109375" style="18" customWidth="1"/>
    <col min="6410" max="6410" width="34.5703125" style="18" customWidth="1"/>
    <col min="6411" max="6411" width="36.7109375" style="18" customWidth="1"/>
    <col min="6412" max="6412" width="31.85546875" style="18" customWidth="1"/>
    <col min="6413" max="6662" width="9.140625" style="18"/>
    <col min="6663" max="6663" width="25.28515625" style="18" customWidth="1"/>
    <col min="6664" max="6665" width="44.7109375" style="18" customWidth="1"/>
    <col min="6666" max="6666" width="34.5703125" style="18" customWidth="1"/>
    <col min="6667" max="6667" width="36.7109375" style="18" customWidth="1"/>
    <col min="6668" max="6668" width="31.85546875" style="18" customWidth="1"/>
    <col min="6669" max="6918" width="9.140625" style="18"/>
    <col min="6919" max="6919" width="25.28515625" style="18" customWidth="1"/>
    <col min="6920" max="6921" width="44.7109375" style="18" customWidth="1"/>
    <col min="6922" max="6922" width="34.5703125" style="18" customWidth="1"/>
    <col min="6923" max="6923" width="36.7109375" style="18" customWidth="1"/>
    <col min="6924" max="6924" width="31.85546875" style="18" customWidth="1"/>
    <col min="6925" max="7174" width="9.140625" style="18"/>
    <col min="7175" max="7175" width="25.28515625" style="18" customWidth="1"/>
    <col min="7176" max="7177" width="44.7109375" style="18" customWidth="1"/>
    <col min="7178" max="7178" width="34.5703125" style="18" customWidth="1"/>
    <col min="7179" max="7179" width="36.7109375" style="18" customWidth="1"/>
    <col min="7180" max="7180" width="31.85546875" style="18" customWidth="1"/>
    <col min="7181" max="7430" width="9.140625" style="18"/>
    <col min="7431" max="7431" width="25.28515625" style="18" customWidth="1"/>
    <col min="7432" max="7433" width="44.7109375" style="18" customWidth="1"/>
    <col min="7434" max="7434" width="34.5703125" style="18" customWidth="1"/>
    <col min="7435" max="7435" width="36.7109375" style="18" customWidth="1"/>
    <col min="7436" max="7436" width="31.85546875" style="18" customWidth="1"/>
    <col min="7437" max="7686" width="9.140625" style="18"/>
    <col min="7687" max="7687" width="25.28515625" style="18" customWidth="1"/>
    <col min="7688" max="7689" width="44.7109375" style="18" customWidth="1"/>
    <col min="7690" max="7690" width="34.5703125" style="18" customWidth="1"/>
    <col min="7691" max="7691" width="36.7109375" style="18" customWidth="1"/>
    <col min="7692" max="7692" width="31.85546875" style="18" customWidth="1"/>
    <col min="7693" max="7942" width="9.140625" style="18"/>
    <col min="7943" max="7943" width="25.28515625" style="18" customWidth="1"/>
    <col min="7944" max="7945" width="44.7109375" style="18" customWidth="1"/>
    <col min="7946" max="7946" width="34.5703125" style="18" customWidth="1"/>
    <col min="7947" max="7947" width="36.7109375" style="18" customWidth="1"/>
    <col min="7948" max="7948" width="31.85546875" style="18" customWidth="1"/>
    <col min="7949" max="8198" width="9.140625" style="18"/>
    <col min="8199" max="8199" width="25.28515625" style="18" customWidth="1"/>
    <col min="8200" max="8201" width="44.7109375" style="18" customWidth="1"/>
    <col min="8202" max="8202" width="34.5703125" style="18" customWidth="1"/>
    <col min="8203" max="8203" width="36.7109375" style="18" customWidth="1"/>
    <col min="8204" max="8204" width="31.85546875" style="18" customWidth="1"/>
    <col min="8205" max="8454" width="9.140625" style="18"/>
    <col min="8455" max="8455" width="25.28515625" style="18" customWidth="1"/>
    <col min="8456" max="8457" width="44.7109375" style="18" customWidth="1"/>
    <col min="8458" max="8458" width="34.5703125" style="18" customWidth="1"/>
    <col min="8459" max="8459" width="36.7109375" style="18" customWidth="1"/>
    <col min="8460" max="8460" width="31.85546875" style="18" customWidth="1"/>
    <col min="8461" max="8710" width="9.140625" style="18"/>
    <col min="8711" max="8711" width="25.28515625" style="18" customWidth="1"/>
    <col min="8712" max="8713" width="44.7109375" style="18" customWidth="1"/>
    <col min="8714" max="8714" width="34.5703125" style="18" customWidth="1"/>
    <col min="8715" max="8715" width="36.7109375" style="18" customWidth="1"/>
    <col min="8716" max="8716" width="31.85546875" style="18" customWidth="1"/>
    <col min="8717" max="8966" width="9.140625" style="18"/>
    <col min="8967" max="8967" width="25.28515625" style="18" customWidth="1"/>
    <col min="8968" max="8969" width="44.7109375" style="18" customWidth="1"/>
    <col min="8970" max="8970" width="34.5703125" style="18" customWidth="1"/>
    <col min="8971" max="8971" width="36.7109375" style="18" customWidth="1"/>
    <col min="8972" max="8972" width="31.85546875" style="18" customWidth="1"/>
    <col min="8973" max="9222" width="9.140625" style="18"/>
    <col min="9223" max="9223" width="25.28515625" style="18" customWidth="1"/>
    <col min="9224" max="9225" width="44.7109375" style="18" customWidth="1"/>
    <col min="9226" max="9226" width="34.5703125" style="18" customWidth="1"/>
    <col min="9227" max="9227" width="36.7109375" style="18" customWidth="1"/>
    <col min="9228" max="9228" width="31.85546875" style="18" customWidth="1"/>
    <col min="9229" max="9478" width="9.140625" style="18"/>
    <col min="9479" max="9479" width="25.28515625" style="18" customWidth="1"/>
    <col min="9480" max="9481" width="44.7109375" style="18" customWidth="1"/>
    <col min="9482" max="9482" width="34.5703125" style="18" customWidth="1"/>
    <col min="9483" max="9483" width="36.7109375" style="18" customWidth="1"/>
    <col min="9484" max="9484" width="31.85546875" style="18" customWidth="1"/>
    <col min="9485" max="9734" width="9.140625" style="18"/>
    <col min="9735" max="9735" width="25.28515625" style="18" customWidth="1"/>
    <col min="9736" max="9737" width="44.7109375" style="18" customWidth="1"/>
    <col min="9738" max="9738" width="34.5703125" style="18" customWidth="1"/>
    <col min="9739" max="9739" width="36.7109375" style="18" customWidth="1"/>
    <col min="9740" max="9740" width="31.85546875" style="18" customWidth="1"/>
    <col min="9741" max="9990" width="9.140625" style="18"/>
    <col min="9991" max="9991" width="25.28515625" style="18" customWidth="1"/>
    <col min="9992" max="9993" width="44.7109375" style="18" customWidth="1"/>
    <col min="9994" max="9994" width="34.5703125" style="18" customWidth="1"/>
    <col min="9995" max="9995" width="36.7109375" style="18" customWidth="1"/>
    <col min="9996" max="9996" width="31.85546875" style="18" customWidth="1"/>
    <col min="9997" max="10246" width="9.140625" style="18"/>
    <col min="10247" max="10247" width="25.28515625" style="18" customWidth="1"/>
    <col min="10248" max="10249" width="44.7109375" style="18" customWidth="1"/>
    <col min="10250" max="10250" width="34.5703125" style="18" customWidth="1"/>
    <col min="10251" max="10251" width="36.7109375" style="18" customWidth="1"/>
    <col min="10252" max="10252" width="31.85546875" style="18" customWidth="1"/>
    <col min="10253" max="10502" width="9.140625" style="18"/>
    <col min="10503" max="10503" width="25.28515625" style="18" customWidth="1"/>
    <col min="10504" max="10505" width="44.7109375" style="18" customWidth="1"/>
    <col min="10506" max="10506" width="34.5703125" style="18" customWidth="1"/>
    <col min="10507" max="10507" width="36.7109375" style="18" customWidth="1"/>
    <col min="10508" max="10508" width="31.85546875" style="18" customWidth="1"/>
    <col min="10509" max="10758" width="9.140625" style="18"/>
    <col min="10759" max="10759" width="25.28515625" style="18" customWidth="1"/>
    <col min="10760" max="10761" width="44.7109375" style="18" customWidth="1"/>
    <col min="10762" max="10762" width="34.5703125" style="18" customWidth="1"/>
    <col min="10763" max="10763" width="36.7109375" style="18" customWidth="1"/>
    <col min="10764" max="10764" width="31.85546875" style="18" customWidth="1"/>
    <col min="10765" max="11014" width="9.140625" style="18"/>
    <col min="11015" max="11015" width="25.28515625" style="18" customWidth="1"/>
    <col min="11016" max="11017" width="44.7109375" style="18" customWidth="1"/>
    <col min="11018" max="11018" width="34.5703125" style="18" customWidth="1"/>
    <col min="11019" max="11019" width="36.7109375" style="18" customWidth="1"/>
    <col min="11020" max="11020" width="31.85546875" style="18" customWidth="1"/>
    <col min="11021" max="11270" width="9.140625" style="18"/>
    <col min="11271" max="11271" width="25.28515625" style="18" customWidth="1"/>
    <col min="11272" max="11273" width="44.7109375" style="18" customWidth="1"/>
    <col min="11274" max="11274" width="34.5703125" style="18" customWidth="1"/>
    <col min="11275" max="11275" width="36.7109375" style="18" customWidth="1"/>
    <col min="11276" max="11276" width="31.85546875" style="18" customWidth="1"/>
    <col min="11277" max="11526" width="9.140625" style="18"/>
    <col min="11527" max="11527" width="25.28515625" style="18" customWidth="1"/>
    <col min="11528" max="11529" width="44.7109375" style="18" customWidth="1"/>
    <col min="11530" max="11530" width="34.5703125" style="18" customWidth="1"/>
    <col min="11531" max="11531" width="36.7109375" style="18" customWidth="1"/>
    <col min="11532" max="11532" width="31.85546875" style="18" customWidth="1"/>
    <col min="11533" max="11782" width="9.140625" style="18"/>
    <col min="11783" max="11783" width="25.28515625" style="18" customWidth="1"/>
    <col min="11784" max="11785" width="44.7109375" style="18" customWidth="1"/>
    <col min="11786" max="11786" width="34.5703125" style="18" customWidth="1"/>
    <col min="11787" max="11787" width="36.7109375" style="18" customWidth="1"/>
    <col min="11788" max="11788" width="31.85546875" style="18" customWidth="1"/>
    <col min="11789" max="12038" width="9.140625" style="18"/>
    <col min="12039" max="12039" width="25.28515625" style="18" customWidth="1"/>
    <col min="12040" max="12041" width="44.7109375" style="18" customWidth="1"/>
    <col min="12042" max="12042" width="34.5703125" style="18" customWidth="1"/>
    <col min="12043" max="12043" width="36.7109375" style="18" customWidth="1"/>
    <col min="12044" max="12044" width="31.85546875" style="18" customWidth="1"/>
    <col min="12045" max="12294" width="9.140625" style="18"/>
    <col min="12295" max="12295" width="25.28515625" style="18" customWidth="1"/>
    <col min="12296" max="12297" width="44.7109375" style="18" customWidth="1"/>
    <col min="12298" max="12298" width="34.5703125" style="18" customWidth="1"/>
    <col min="12299" max="12299" width="36.7109375" style="18" customWidth="1"/>
    <col min="12300" max="12300" width="31.85546875" style="18" customWidth="1"/>
    <col min="12301" max="12550" width="9.140625" style="18"/>
    <col min="12551" max="12551" width="25.28515625" style="18" customWidth="1"/>
    <col min="12552" max="12553" width="44.7109375" style="18" customWidth="1"/>
    <col min="12554" max="12554" width="34.5703125" style="18" customWidth="1"/>
    <col min="12555" max="12555" width="36.7109375" style="18" customWidth="1"/>
    <col min="12556" max="12556" width="31.85546875" style="18" customWidth="1"/>
    <col min="12557" max="12806" width="9.140625" style="18"/>
    <col min="12807" max="12807" width="25.28515625" style="18" customWidth="1"/>
    <col min="12808" max="12809" width="44.7109375" style="18" customWidth="1"/>
    <col min="12810" max="12810" width="34.5703125" style="18" customWidth="1"/>
    <col min="12811" max="12811" width="36.7109375" style="18" customWidth="1"/>
    <col min="12812" max="12812" width="31.85546875" style="18" customWidth="1"/>
    <col min="12813" max="13062" width="9.140625" style="18"/>
    <col min="13063" max="13063" width="25.28515625" style="18" customWidth="1"/>
    <col min="13064" max="13065" width="44.7109375" style="18" customWidth="1"/>
    <col min="13066" max="13066" width="34.5703125" style="18" customWidth="1"/>
    <col min="13067" max="13067" width="36.7109375" style="18" customWidth="1"/>
    <col min="13068" max="13068" width="31.85546875" style="18" customWidth="1"/>
    <col min="13069" max="13318" width="9.140625" style="18"/>
    <col min="13319" max="13319" width="25.28515625" style="18" customWidth="1"/>
    <col min="13320" max="13321" width="44.7109375" style="18" customWidth="1"/>
    <col min="13322" max="13322" width="34.5703125" style="18" customWidth="1"/>
    <col min="13323" max="13323" width="36.7109375" style="18" customWidth="1"/>
    <col min="13324" max="13324" width="31.85546875" style="18" customWidth="1"/>
    <col min="13325" max="13574" width="9.140625" style="18"/>
    <col min="13575" max="13575" width="25.28515625" style="18" customWidth="1"/>
    <col min="13576" max="13577" width="44.7109375" style="18" customWidth="1"/>
    <col min="13578" max="13578" width="34.5703125" style="18" customWidth="1"/>
    <col min="13579" max="13579" width="36.7109375" style="18" customWidth="1"/>
    <col min="13580" max="13580" width="31.85546875" style="18" customWidth="1"/>
    <col min="13581" max="13830" width="9.140625" style="18"/>
    <col min="13831" max="13831" width="25.28515625" style="18" customWidth="1"/>
    <col min="13832" max="13833" width="44.7109375" style="18" customWidth="1"/>
    <col min="13834" max="13834" width="34.5703125" style="18" customWidth="1"/>
    <col min="13835" max="13835" width="36.7109375" style="18" customWidth="1"/>
    <col min="13836" max="13836" width="31.85546875" style="18" customWidth="1"/>
    <col min="13837" max="14086" width="9.140625" style="18"/>
    <col min="14087" max="14087" width="25.28515625" style="18" customWidth="1"/>
    <col min="14088" max="14089" width="44.7109375" style="18" customWidth="1"/>
    <col min="14090" max="14090" width="34.5703125" style="18" customWidth="1"/>
    <col min="14091" max="14091" width="36.7109375" style="18" customWidth="1"/>
    <col min="14092" max="14092" width="31.85546875" style="18" customWidth="1"/>
    <col min="14093" max="14342" width="9.140625" style="18"/>
    <col min="14343" max="14343" width="25.28515625" style="18" customWidth="1"/>
    <col min="14344" max="14345" width="44.7109375" style="18" customWidth="1"/>
    <col min="14346" max="14346" width="34.5703125" style="18" customWidth="1"/>
    <col min="14347" max="14347" width="36.7109375" style="18" customWidth="1"/>
    <col min="14348" max="14348" width="31.85546875" style="18" customWidth="1"/>
    <col min="14349" max="14598" width="9.140625" style="18"/>
    <col min="14599" max="14599" width="25.28515625" style="18" customWidth="1"/>
    <col min="14600" max="14601" width="44.7109375" style="18" customWidth="1"/>
    <col min="14602" max="14602" width="34.5703125" style="18" customWidth="1"/>
    <col min="14603" max="14603" width="36.7109375" style="18" customWidth="1"/>
    <col min="14604" max="14604" width="31.85546875" style="18" customWidth="1"/>
    <col min="14605" max="14854" width="9.140625" style="18"/>
    <col min="14855" max="14855" width="25.28515625" style="18" customWidth="1"/>
    <col min="14856" max="14857" width="44.7109375" style="18" customWidth="1"/>
    <col min="14858" max="14858" width="34.5703125" style="18" customWidth="1"/>
    <col min="14859" max="14859" width="36.7109375" style="18" customWidth="1"/>
    <col min="14860" max="14860" width="31.85546875" style="18" customWidth="1"/>
    <col min="14861" max="15110" width="9.140625" style="18"/>
    <col min="15111" max="15111" width="25.28515625" style="18" customWidth="1"/>
    <col min="15112" max="15113" width="44.7109375" style="18" customWidth="1"/>
    <col min="15114" max="15114" width="34.5703125" style="18" customWidth="1"/>
    <col min="15115" max="15115" width="36.7109375" style="18" customWidth="1"/>
    <col min="15116" max="15116" width="31.85546875" style="18" customWidth="1"/>
    <col min="15117" max="15366" width="9.140625" style="18"/>
    <col min="15367" max="15367" width="25.28515625" style="18" customWidth="1"/>
    <col min="15368" max="15369" width="44.7109375" style="18" customWidth="1"/>
    <col min="15370" max="15370" width="34.5703125" style="18" customWidth="1"/>
    <col min="15371" max="15371" width="36.7109375" style="18" customWidth="1"/>
    <col min="15372" max="15372" width="31.85546875" style="18" customWidth="1"/>
    <col min="15373" max="15622" width="9.140625" style="18"/>
    <col min="15623" max="15623" width="25.28515625" style="18" customWidth="1"/>
    <col min="15624" max="15625" width="44.7109375" style="18" customWidth="1"/>
    <col min="15626" max="15626" width="34.5703125" style="18" customWidth="1"/>
    <col min="15627" max="15627" width="36.7109375" style="18" customWidth="1"/>
    <col min="15628" max="15628" width="31.85546875" style="18" customWidth="1"/>
    <col min="15629" max="15878" width="9.140625" style="18"/>
    <col min="15879" max="15879" width="25.28515625" style="18" customWidth="1"/>
    <col min="15880" max="15881" width="44.7109375" style="18" customWidth="1"/>
    <col min="15882" max="15882" width="34.5703125" style="18" customWidth="1"/>
    <col min="15883" max="15883" width="36.7109375" style="18" customWidth="1"/>
    <col min="15884" max="15884" width="31.85546875" style="18" customWidth="1"/>
    <col min="15885" max="16134" width="9.140625" style="18"/>
    <col min="16135" max="16135" width="25.28515625" style="18" customWidth="1"/>
    <col min="16136" max="16137" width="44.7109375" style="18" customWidth="1"/>
    <col min="16138" max="16138" width="34.5703125" style="18" customWidth="1"/>
    <col min="16139" max="16139" width="36.7109375" style="18" customWidth="1"/>
    <col min="16140" max="16140" width="31.85546875" style="18" customWidth="1"/>
    <col min="16141" max="16384" width="9.140625" style="18"/>
  </cols>
  <sheetData>
    <row r="1" spans="1:18" ht="46.5" hidden="1" customHeight="1" x14ac:dyDescent="0.3">
      <c r="J1" s="19" t="s">
        <v>344</v>
      </c>
      <c r="P1" s="266" t="s">
        <v>326</v>
      </c>
      <c r="Q1" s="266"/>
      <c r="R1" s="266"/>
    </row>
    <row r="2" spans="1:18" ht="87.75" hidden="1" customHeight="1" x14ac:dyDescent="0.3">
      <c r="I2" s="20"/>
      <c r="J2" s="20"/>
      <c r="P2" s="267" t="s">
        <v>341</v>
      </c>
      <c r="Q2" s="267"/>
      <c r="R2" s="267"/>
    </row>
    <row r="3" spans="1:18" ht="64.5" customHeight="1" x14ac:dyDescent="0.3">
      <c r="I3" s="20"/>
      <c r="J3" s="20"/>
      <c r="P3" s="267" t="s">
        <v>326</v>
      </c>
      <c r="Q3" s="267"/>
      <c r="R3" s="267"/>
    </row>
    <row r="4" spans="1:18" ht="87.75" customHeight="1" x14ac:dyDescent="0.3">
      <c r="I4" s="20"/>
      <c r="J4" s="20" t="s">
        <v>344</v>
      </c>
      <c r="P4" s="267" t="s">
        <v>341</v>
      </c>
      <c r="Q4" s="267"/>
      <c r="R4" s="267"/>
    </row>
    <row r="5" spans="1:18" ht="34.5" customHeight="1" x14ac:dyDescent="0.3">
      <c r="B5" s="21"/>
      <c r="C5" s="21"/>
      <c r="D5" s="21"/>
      <c r="E5" s="21"/>
      <c r="F5" s="21"/>
      <c r="G5" s="21"/>
      <c r="H5" s="21"/>
      <c r="I5" s="22"/>
      <c r="J5" s="23"/>
      <c r="K5" s="24"/>
      <c r="L5" s="25"/>
      <c r="M5" s="24"/>
      <c r="N5" s="24"/>
      <c r="O5" s="24"/>
      <c r="P5" s="125"/>
      <c r="Q5" s="26"/>
      <c r="R5" s="125" t="s">
        <v>429</v>
      </c>
    </row>
    <row r="6" spans="1:18" ht="19.5" x14ac:dyDescent="0.3">
      <c r="B6" s="21"/>
      <c r="C6" s="21"/>
      <c r="D6" s="21"/>
      <c r="E6" s="21"/>
      <c r="F6" s="21"/>
      <c r="G6" s="21"/>
      <c r="H6" s="21"/>
      <c r="I6" s="24"/>
      <c r="J6" s="27"/>
      <c r="K6" s="24"/>
      <c r="L6" s="25"/>
      <c r="M6" s="24"/>
      <c r="N6" s="24"/>
      <c r="O6" s="24"/>
      <c r="P6" s="269" t="s">
        <v>106</v>
      </c>
      <c r="Q6" s="269"/>
      <c r="R6" s="269"/>
    </row>
    <row r="7" spans="1:18" ht="111" customHeight="1" x14ac:dyDescent="0.25">
      <c r="A7" s="28"/>
      <c r="B7" s="28"/>
      <c r="C7" s="270" t="s">
        <v>551</v>
      </c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8"/>
      <c r="Q7" s="28"/>
      <c r="R7" s="28"/>
    </row>
    <row r="8" spans="1:18" x14ac:dyDescent="0.25">
      <c r="A8" s="29"/>
      <c r="B8" s="30"/>
      <c r="C8" s="30"/>
      <c r="D8" s="30"/>
      <c r="E8" s="30"/>
      <c r="F8" s="30"/>
      <c r="G8" s="30"/>
      <c r="H8" s="30"/>
      <c r="I8" s="31"/>
      <c r="J8" s="32"/>
      <c r="K8" s="31"/>
      <c r="L8" s="31"/>
    </row>
    <row r="9" spans="1:18" ht="42" customHeight="1" x14ac:dyDescent="0.25">
      <c r="A9" s="271" t="s">
        <v>107</v>
      </c>
      <c r="B9" s="271" t="s">
        <v>108</v>
      </c>
      <c r="C9" s="271" t="s">
        <v>109</v>
      </c>
      <c r="D9" s="271" t="s">
        <v>110</v>
      </c>
      <c r="E9" s="271" t="s">
        <v>111</v>
      </c>
      <c r="F9" s="271" t="s">
        <v>112</v>
      </c>
      <c r="G9" s="271" t="s">
        <v>113</v>
      </c>
      <c r="H9" s="271" t="s">
        <v>114</v>
      </c>
      <c r="I9" s="271" t="s">
        <v>347</v>
      </c>
      <c r="J9" s="271" t="s">
        <v>2</v>
      </c>
      <c r="K9" s="273" t="s">
        <v>115</v>
      </c>
      <c r="L9" s="274"/>
      <c r="M9" s="274"/>
      <c r="N9" s="274"/>
      <c r="O9" s="274"/>
      <c r="P9" s="275"/>
      <c r="Q9" s="271" t="s">
        <v>116</v>
      </c>
      <c r="R9" s="271" t="s">
        <v>117</v>
      </c>
    </row>
    <row r="10" spans="1:18" ht="156.75" customHeight="1" x14ac:dyDescent="0.25">
      <c r="A10" s="272"/>
      <c r="B10" s="272"/>
      <c r="C10" s="272"/>
      <c r="D10" s="272"/>
      <c r="E10" s="272"/>
      <c r="F10" s="272"/>
      <c r="G10" s="272"/>
      <c r="H10" s="272"/>
      <c r="I10" s="272"/>
      <c r="J10" s="272"/>
      <c r="K10" s="124" t="s">
        <v>118</v>
      </c>
      <c r="L10" s="119" t="s">
        <v>422</v>
      </c>
      <c r="M10" s="119" t="s">
        <v>84</v>
      </c>
      <c r="N10" s="119" t="s">
        <v>349</v>
      </c>
      <c r="O10" s="119" t="s">
        <v>351</v>
      </c>
      <c r="P10" s="119" t="s">
        <v>350</v>
      </c>
      <c r="Q10" s="272"/>
      <c r="R10" s="276"/>
    </row>
    <row r="11" spans="1:18" ht="23.25" customHeight="1" x14ac:dyDescent="0.25">
      <c r="A11" s="123">
        <v>1</v>
      </c>
      <c r="B11" s="123">
        <v>2</v>
      </c>
      <c r="C11" s="123">
        <v>3</v>
      </c>
      <c r="D11" s="123">
        <v>4</v>
      </c>
      <c r="E11" s="123">
        <v>5</v>
      </c>
      <c r="F11" s="123">
        <v>6</v>
      </c>
      <c r="G11" s="123">
        <v>7</v>
      </c>
      <c r="H11" s="123">
        <v>8</v>
      </c>
      <c r="I11" s="123">
        <v>9</v>
      </c>
      <c r="J11" s="123">
        <v>10</v>
      </c>
      <c r="K11" s="123">
        <v>11</v>
      </c>
      <c r="L11" s="123">
        <v>12</v>
      </c>
      <c r="M11" s="123">
        <v>13</v>
      </c>
      <c r="N11" s="123">
        <v>14</v>
      </c>
      <c r="O11" s="123">
        <v>15</v>
      </c>
      <c r="P11" s="123">
        <v>16</v>
      </c>
      <c r="Q11" s="123">
        <v>17</v>
      </c>
      <c r="R11" s="123">
        <v>18</v>
      </c>
    </row>
    <row r="12" spans="1:18" ht="23.25" customHeight="1" x14ac:dyDescent="0.3">
      <c r="A12" s="257" t="s">
        <v>542</v>
      </c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9"/>
    </row>
    <row r="13" spans="1:18" ht="24.75" customHeight="1" x14ac:dyDescent="0.3">
      <c r="A13" s="257" t="s">
        <v>62</v>
      </c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9"/>
    </row>
    <row r="14" spans="1:18" ht="25.5" customHeight="1" x14ac:dyDescent="0.25">
      <c r="A14" s="263">
        <v>1</v>
      </c>
      <c r="B14" s="229" t="s">
        <v>55</v>
      </c>
      <c r="C14" s="229" t="s">
        <v>179</v>
      </c>
      <c r="D14" s="236" t="s">
        <v>135</v>
      </c>
      <c r="E14" s="236" t="s">
        <v>146</v>
      </c>
      <c r="F14" s="236" t="s">
        <v>494</v>
      </c>
      <c r="G14" s="240">
        <v>46174</v>
      </c>
      <c r="H14" s="245">
        <v>141045.99</v>
      </c>
      <c r="I14" s="122">
        <f>I15+I16</f>
        <v>59559.482810000001</v>
      </c>
      <c r="J14" s="123" t="s">
        <v>14</v>
      </c>
      <c r="K14" s="122">
        <f>L14+M14+N14+O14+P14</f>
        <v>81196.73</v>
      </c>
      <c r="L14" s="122">
        <f>L15+L16</f>
        <v>81196.73</v>
      </c>
      <c r="M14" s="122">
        <v>0</v>
      </c>
      <c r="N14" s="122">
        <v>0</v>
      </c>
      <c r="O14" s="122">
        <f t="shared" ref="O14:P14" si="0">O15+O16</f>
        <v>0</v>
      </c>
      <c r="P14" s="122">
        <f t="shared" si="0"/>
        <v>0</v>
      </c>
      <c r="Q14" s="33">
        <v>0</v>
      </c>
      <c r="R14" s="229" t="s">
        <v>122</v>
      </c>
    </row>
    <row r="15" spans="1:18" ht="42.75" customHeight="1" x14ac:dyDescent="0.25">
      <c r="A15" s="263"/>
      <c r="B15" s="229"/>
      <c r="C15" s="229"/>
      <c r="D15" s="237"/>
      <c r="E15" s="237"/>
      <c r="F15" s="237"/>
      <c r="G15" s="237"/>
      <c r="H15" s="245"/>
      <c r="I15" s="120">
        <f>5295.71844+600.48219+25349.99185+3905.96181</f>
        <v>35152.154289999999</v>
      </c>
      <c r="J15" s="119" t="s">
        <v>136</v>
      </c>
      <c r="K15" s="122">
        <f>L15+M15+N15+O15+P15</f>
        <v>47418.89</v>
      </c>
      <c r="L15" s="122">
        <v>47418.89</v>
      </c>
      <c r="M15" s="122">
        <v>0</v>
      </c>
      <c r="N15" s="34">
        <v>0</v>
      </c>
      <c r="O15" s="34">
        <v>0</v>
      </c>
      <c r="P15" s="34">
        <v>0</v>
      </c>
      <c r="Q15" s="33">
        <v>0</v>
      </c>
      <c r="R15" s="229"/>
    </row>
    <row r="16" spans="1:18" ht="69" customHeight="1" x14ac:dyDescent="0.25">
      <c r="A16" s="263"/>
      <c r="B16" s="229"/>
      <c r="C16" s="229"/>
      <c r="D16" s="238"/>
      <c r="E16" s="238"/>
      <c r="F16" s="238"/>
      <c r="G16" s="238"/>
      <c r="H16" s="245"/>
      <c r="I16" s="120">
        <f>3177.43106+360.28931+18087.28+2782.32815</f>
        <v>24407.328519999999</v>
      </c>
      <c r="J16" s="119" t="s">
        <v>18</v>
      </c>
      <c r="K16" s="122">
        <f t="shared" ref="K16" si="1">L16+M16+N16+O16+P16</f>
        <v>33777.839999999997</v>
      </c>
      <c r="L16" s="122">
        <v>33777.839999999997</v>
      </c>
      <c r="M16" s="122">
        <v>0</v>
      </c>
      <c r="N16" s="34">
        <v>0</v>
      </c>
      <c r="O16" s="34">
        <v>0</v>
      </c>
      <c r="P16" s="34">
        <v>0</v>
      </c>
      <c r="Q16" s="33">
        <v>0</v>
      </c>
      <c r="R16" s="229"/>
    </row>
    <row r="17" spans="1:19" ht="54" customHeight="1" x14ac:dyDescent="0.4">
      <c r="A17" s="263">
        <v>2</v>
      </c>
      <c r="B17" s="229" t="s">
        <v>286</v>
      </c>
      <c r="C17" s="229" t="s">
        <v>137</v>
      </c>
      <c r="D17" s="236" t="s">
        <v>138</v>
      </c>
      <c r="E17" s="236" t="s">
        <v>121</v>
      </c>
      <c r="F17" s="229" t="s">
        <v>396</v>
      </c>
      <c r="G17" s="240">
        <v>47087</v>
      </c>
      <c r="H17" s="245">
        <f>K17</f>
        <v>127886.94</v>
      </c>
      <c r="I17" s="122">
        <v>0</v>
      </c>
      <c r="J17" s="123" t="s">
        <v>14</v>
      </c>
      <c r="K17" s="122">
        <f t="shared" ref="K17:K43" si="2">L17+M17+N17+O17+P17</f>
        <v>127886.94</v>
      </c>
      <c r="L17" s="122">
        <v>0</v>
      </c>
      <c r="M17" s="122">
        <v>0</v>
      </c>
      <c r="N17" s="122">
        <f>N18+N19</f>
        <v>127886.94</v>
      </c>
      <c r="O17" s="122">
        <v>0</v>
      </c>
      <c r="P17" s="122">
        <v>0</v>
      </c>
      <c r="Q17" s="33">
        <v>0</v>
      </c>
      <c r="R17" s="229" t="s">
        <v>122</v>
      </c>
      <c r="S17" s="35"/>
    </row>
    <row r="18" spans="1:19" ht="53.25" customHeight="1" x14ac:dyDescent="0.4">
      <c r="A18" s="263"/>
      <c r="B18" s="229"/>
      <c r="C18" s="229"/>
      <c r="D18" s="237"/>
      <c r="E18" s="237"/>
      <c r="F18" s="229"/>
      <c r="G18" s="241"/>
      <c r="H18" s="245"/>
      <c r="I18" s="120">
        <v>0</v>
      </c>
      <c r="J18" s="119" t="s">
        <v>136</v>
      </c>
      <c r="K18" s="122">
        <f t="shared" si="2"/>
        <v>79545.67</v>
      </c>
      <c r="L18" s="122">
        <v>0</v>
      </c>
      <c r="M18" s="122">
        <v>0</v>
      </c>
      <c r="N18" s="34">
        <v>79545.67</v>
      </c>
      <c r="O18" s="122">
        <v>0</v>
      </c>
      <c r="P18" s="122">
        <v>0</v>
      </c>
      <c r="Q18" s="33">
        <v>0</v>
      </c>
      <c r="R18" s="229"/>
      <c r="S18" s="35"/>
    </row>
    <row r="19" spans="1:19" ht="65.45" customHeight="1" x14ac:dyDescent="0.4">
      <c r="A19" s="263"/>
      <c r="B19" s="229"/>
      <c r="C19" s="229"/>
      <c r="D19" s="238"/>
      <c r="E19" s="238"/>
      <c r="F19" s="229"/>
      <c r="G19" s="242"/>
      <c r="H19" s="245"/>
      <c r="I19" s="120">
        <v>0</v>
      </c>
      <c r="J19" s="119" t="s">
        <v>18</v>
      </c>
      <c r="K19" s="122">
        <f t="shared" si="2"/>
        <v>48341.27</v>
      </c>
      <c r="L19" s="122">
        <v>0</v>
      </c>
      <c r="M19" s="122">
        <v>0</v>
      </c>
      <c r="N19" s="34">
        <v>48341.27</v>
      </c>
      <c r="O19" s="122">
        <v>0</v>
      </c>
      <c r="P19" s="122">
        <v>0</v>
      </c>
      <c r="Q19" s="33">
        <v>0</v>
      </c>
      <c r="R19" s="229"/>
      <c r="S19" s="35"/>
    </row>
    <row r="20" spans="1:19" ht="26.25" customHeight="1" x14ac:dyDescent="0.25">
      <c r="A20" s="263">
        <v>3</v>
      </c>
      <c r="B20" s="236" t="s">
        <v>78</v>
      </c>
      <c r="C20" s="229" t="s">
        <v>124</v>
      </c>
      <c r="D20" s="236" t="s">
        <v>139</v>
      </c>
      <c r="E20" s="236" t="s">
        <v>121</v>
      </c>
      <c r="F20" s="229" t="s">
        <v>396</v>
      </c>
      <c r="G20" s="240">
        <v>47087</v>
      </c>
      <c r="H20" s="245">
        <f>K20</f>
        <v>17970.64</v>
      </c>
      <c r="I20" s="122">
        <v>0</v>
      </c>
      <c r="J20" s="123" t="s">
        <v>14</v>
      </c>
      <c r="K20" s="122">
        <f t="shared" si="2"/>
        <v>17970.64</v>
      </c>
      <c r="L20" s="122">
        <v>0</v>
      </c>
      <c r="M20" s="122">
        <v>0</v>
      </c>
      <c r="N20" s="122">
        <f>N21+N22</f>
        <v>17970.64</v>
      </c>
      <c r="O20" s="122">
        <v>0</v>
      </c>
      <c r="P20" s="122">
        <v>0</v>
      </c>
      <c r="Q20" s="33">
        <v>0</v>
      </c>
      <c r="R20" s="229" t="s">
        <v>122</v>
      </c>
    </row>
    <row r="21" spans="1:19" ht="46.5" customHeight="1" x14ac:dyDescent="0.25">
      <c r="A21" s="263"/>
      <c r="B21" s="237"/>
      <c r="C21" s="229"/>
      <c r="D21" s="237"/>
      <c r="E21" s="237"/>
      <c r="F21" s="229"/>
      <c r="G21" s="237"/>
      <c r="H21" s="245"/>
      <c r="I21" s="120">
        <v>0</v>
      </c>
      <c r="J21" s="119" t="s">
        <v>136</v>
      </c>
      <c r="K21" s="122">
        <f t="shared" si="2"/>
        <v>11177.73</v>
      </c>
      <c r="L21" s="122">
        <v>0</v>
      </c>
      <c r="M21" s="122">
        <v>0</v>
      </c>
      <c r="N21" s="34">
        <v>11177.73</v>
      </c>
      <c r="O21" s="122">
        <v>0</v>
      </c>
      <c r="P21" s="122">
        <v>0</v>
      </c>
      <c r="Q21" s="33">
        <v>0</v>
      </c>
      <c r="R21" s="229"/>
    </row>
    <row r="22" spans="1:19" ht="62.25" customHeight="1" x14ac:dyDescent="0.25">
      <c r="A22" s="263"/>
      <c r="B22" s="238"/>
      <c r="C22" s="229"/>
      <c r="D22" s="238"/>
      <c r="E22" s="238"/>
      <c r="F22" s="229"/>
      <c r="G22" s="238"/>
      <c r="H22" s="245"/>
      <c r="I22" s="120">
        <v>0</v>
      </c>
      <c r="J22" s="119" t="s">
        <v>18</v>
      </c>
      <c r="K22" s="122">
        <f t="shared" si="2"/>
        <v>6792.91</v>
      </c>
      <c r="L22" s="122">
        <v>0</v>
      </c>
      <c r="M22" s="122">
        <v>0</v>
      </c>
      <c r="N22" s="34">
        <v>6792.91</v>
      </c>
      <c r="O22" s="122">
        <v>0</v>
      </c>
      <c r="P22" s="122">
        <v>0</v>
      </c>
      <c r="Q22" s="33">
        <v>0</v>
      </c>
      <c r="R22" s="229"/>
    </row>
    <row r="23" spans="1:19" ht="29.25" customHeight="1" x14ac:dyDescent="0.25">
      <c r="A23" s="263">
        <v>4</v>
      </c>
      <c r="B23" s="229" t="s">
        <v>103</v>
      </c>
      <c r="C23" s="229" t="s">
        <v>140</v>
      </c>
      <c r="D23" s="229" t="s">
        <v>141</v>
      </c>
      <c r="E23" s="229" t="s">
        <v>121</v>
      </c>
      <c r="F23" s="229" t="s">
        <v>396</v>
      </c>
      <c r="G23" s="244">
        <v>47087</v>
      </c>
      <c r="H23" s="245">
        <f>K23</f>
        <v>86166</v>
      </c>
      <c r="I23" s="122">
        <v>0</v>
      </c>
      <c r="J23" s="123" t="s">
        <v>14</v>
      </c>
      <c r="K23" s="122">
        <f t="shared" si="2"/>
        <v>86166</v>
      </c>
      <c r="L23" s="122">
        <v>0</v>
      </c>
      <c r="M23" s="122">
        <v>0</v>
      </c>
      <c r="N23" s="122">
        <f>N24+N25</f>
        <v>86166</v>
      </c>
      <c r="O23" s="122">
        <v>0</v>
      </c>
      <c r="P23" s="122">
        <v>0</v>
      </c>
      <c r="Q23" s="33">
        <v>0</v>
      </c>
      <c r="R23" s="229" t="s">
        <v>122</v>
      </c>
    </row>
    <row r="24" spans="1:19" ht="42" customHeight="1" x14ac:dyDescent="0.25">
      <c r="A24" s="263"/>
      <c r="B24" s="229"/>
      <c r="C24" s="229"/>
      <c r="D24" s="229"/>
      <c r="E24" s="229"/>
      <c r="F24" s="229"/>
      <c r="G24" s="229"/>
      <c r="H24" s="245"/>
      <c r="I24" s="120">
        <v>0</v>
      </c>
      <c r="J24" s="119" t="s">
        <v>136</v>
      </c>
      <c r="K24" s="122">
        <f t="shared" si="2"/>
        <v>53595.25</v>
      </c>
      <c r="L24" s="122">
        <v>0</v>
      </c>
      <c r="M24" s="122">
        <v>0</v>
      </c>
      <c r="N24" s="34">
        <v>53595.25</v>
      </c>
      <c r="O24" s="122">
        <v>0</v>
      </c>
      <c r="P24" s="122">
        <v>0</v>
      </c>
      <c r="Q24" s="33">
        <v>0</v>
      </c>
      <c r="R24" s="229"/>
    </row>
    <row r="25" spans="1:19" ht="66.75" customHeight="1" x14ac:dyDescent="0.25">
      <c r="A25" s="263"/>
      <c r="B25" s="229"/>
      <c r="C25" s="229"/>
      <c r="D25" s="229"/>
      <c r="E25" s="229"/>
      <c r="F25" s="229"/>
      <c r="G25" s="229"/>
      <c r="H25" s="245"/>
      <c r="I25" s="120">
        <v>0</v>
      </c>
      <c r="J25" s="119" t="s">
        <v>18</v>
      </c>
      <c r="K25" s="122">
        <f t="shared" si="2"/>
        <v>32570.75</v>
      </c>
      <c r="L25" s="122">
        <v>0</v>
      </c>
      <c r="M25" s="122">
        <v>0</v>
      </c>
      <c r="N25" s="34">
        <v>32570.75</v>
      </c>
      <c r="O25" s="122">
        <v>0</v>
      </c>
      <c r="P25" s="122">
        <v>0</v>
      </c>
      <c r="Q25" s="33">
        <v>0</v>
      </c>
      <c r="R25" s="229"/>
    </row>
    <row r="26" spans="1:19" ht="30" customHeight="1" x14ac:dyDescent="0.25">
      <c r="A26" s="263">
        <v>5</v>
      </c>
      <c r="B26" s="229" t="s">
        <v>285</v>
      </c>
      <c r="C26" s="229" t="s">
        <v>328</v>
      </c>
      <c r="D26" s="229" t="s">
        <v>142</v>
      </c>
      <c r="E26" s="229" t="s">
        <v>121</v>
      </c>
      <c r="F26" s="229" t="s">
        <v>396</v>
      </c>
      <c r="G26" s="244">
        <v>47087</v>
      </c>
      <c r="H26" s="245">
        <f>K26</f>
        <v>135295</v>
      </c>
      <c r="I26" s="122">
        <v>0</v>
      </c>
      <c r="J26" s="123" t="s">
        <v>14</v>
      </c>
      <c r="K26" s="122">
        <f t="shared" si="2"/>
        <v>135295</v>
      </c>
      <c r="L26" s="122">
        <v>0</v>
      </c>
      <c r="M26" s="122">
        <v>0</v>
      </c>
      <c r="N26" s="122">
        <f>N27+N28</f>
        <v>135295</v>
      </c>
      <c r="O26" s="122">
        <v>0</v>
      </c>
      <c r="P26" s="122">
        <v>0</v>
      </c>
      <c r="Q26" s="33">
        <v>0</v>
      </c>
      <c r="R26" s="229" t="s">
        <v>122</v>
      </c>
    </row>
    <row r="27" spans="1:19" ht="44.25" customHeight="1" x14ac:dyDescent="0.25">
      <c r="A27" s="263"/>
      <c r="B27" s="229"/>
      <c r="C27" s="229"/>
      <c r="D27" s="229"/>
      <c r="E27" s="229"/>
      <c r="F27" s="229"/>
      <c r="G27" s="229"/>
      <c r="H27" s="245"/>
      <c r="I27" s="120">
        <v>0</v>
      </c>
      <c r="J27" s="119" t="s">
        <v>136</v>
      </c>
      <c r="K27" s="122">
        <f t="shared" si="2"/>
        <v>84153.49</v>
      </c>
      <c r="L27" s="122">
        <v>0</v>
      </c>
      <c r="M27" s="122">
        <v>0</v>
      </c>
      <c r="N27" s="34">
        <v>84153.49</v>
      </c>
      <c r="O27" s="122">
        <v>0</v>
      </c>
      <c r="P27" s="122">
        <v>0</v>
      </c>
      <c r="Q27" s="33">
        <v>0</v>
      </c>
      <c r="R27" s="229"/>
    </row>
    <row r="28" spans="1:19" ht="65.25" customHeight="1" x14ac:dyDescent="0.25">
      <c r="A28" s="263"/>
      <c r="B28" s="229"/>
      <c r="C28" s="229"/>
      <c r="D28" s="229"/>
      <c r="E28" s="229"/>
      <c r="F28" s="229"/>
      <c r="G28" s="229"/>
      <c r="H28" s="245"/>
      <c r="I28" s="120">
        <v>0</v>
      </c>
      <c r="J28" s="119" t="s">
        <v>18</v>
      </c>
      <c r="K28" s="122">
        <f t="shared" si="2"/>
        <v>51141.51</v>
      </c>
      <c r="L28" s="122">
        <v>0</v>
      </c>
      <c r="M28" s="122">
        <v>0</v>
      </c>
      <c r="N28" s="34">
        <v>51141.51</v>
      </c>
      <c r="O28" s="122">
        <v>0</v>
      </c>
      <c r="P28" s="122">
        <v>0</v>
      </c>
      <c r="Q28" s="33">
        <v>0</v>
      </c>
      <c r="R28" s="229"/>
    </row>
    <row r="29" spans="1:19" ht="27.75" customHeight="1" x14ac:dyDescent="0.25">
      <c r="A29" s="263">
        <v>6</v>
      </c>
      <c r="B29" s="229" t="s">
        <v>283</v>
      </c>
      <c r="C29" s="229" t="s">
        <v>143</v>
      </c>
      <c r="D29" s="229" t="s">
        <v>144</v>
      </c>
      <c r="E29" s="229" t="s">
        <v>121</v>
      </c>
      <c r="F29" s="229" t="s">
        <v>396</v>
      </c>
      <c r="G29" s="244">
        <v>47087</v>
      </c>
      <c r="H29" s="245">
        <f>K29</f>
        <v>77000</v>
      </c>
      <c r="I29" s="122">
        <v>0</v>
      </c>
      <c r="J29" s="123" t="s">
        <v>14</v>
      </c>
      <c r="K29" s="122">
        <f t="shared" si="2"/>
        <v>77000</v>
      </c>
      <c r="L29" s="122">
        <v>0</v>
      </c>
      <c r="M29" s="122">
        <v>0</v>
      </c>
      <c r="N29" s="122">
        <f>N30+N31</f>
        <v>77000</v>
      </c>
      <c r="O29" s="122">
        <v>0</v>
      </c>
      <c r="P29" s="122">
        <v>0</v>
      </c>
      <c r="Q29" s="33">
        <v>0</v>
      </c>
      <c r="R29" s="229" t="s">
        <v>122</v>
      </c>
    </row>
    <row r="30" spans="1:19" ht="49.5" customHeight="1" x14ac:dyDescent="0.25">
      <c r="A30" s="263"/>
      <c r="B30" s="229"/>
      <c r="C30" s="229"/>
      <c r="D30" s="229"/>
      <c r="E30" s="229"/>
      <c r="F30" s="229"/>
      <c r="G30" s="229"/>
      <c r="H30" s="245"/>
      <c r="I30" s="120">
        <v>0</v>
      </c>
      <c r="J30" s="119" t="s">
        <v>136</v>
      </c>
      <c r="K30" s="122">
        <f t="shared" si="2"/>
        <v>47894</v>
      </c>
      <c r="L30" s="122">
        <v>0</v>
      </c>
      <c r="M30" s="122">
        <v>0</v>
      </c>
      <c r="N30" s="122">
        <v>47894</v>
      </c>
      <c r="O30" s="122">
        <v>0</v>
      </c>
      <c r="P30" s="122">
        <v>0</v>
      </c>
      <c r="Q30" s="33">
        <v>0</v>
      </c>
      <c r="R30" s="229"/>
    </row>
    <row r="31" spans="1:19" ht="61.5" customHeight="1" x14ac:dyDescent="0.25">
      <c r="A31" s="263"/>
      <c r="B31" s="229"/>
      <c r="C31" s="229"/>
      <c r="D31" s="229"/>
      <c r="E31" s="229"/>
      <c r="F31" s="229"/>
      <c r="G31" s="229"/>
      <c r="H31" s="245"/>
      <c r="I31" s="120">
        <v>0</v>
      </c>
      <c r="J31" s="119" t="s">
        <v>18</v>
      </c>
      <c r="K31" s="122">
        <f t="shared" si="2"/>
        <v>29106</v>
      </c>
      <c r="L31" s="122">
        <v>0</v>
      </c>
      <c r="M31" s="122">
        <v>0</v>
      </c>
      <c r="N31" s="122">
        <v>29106</v>
      </c>
      <c r="O31" s="122">
        <v>0</v>
      </c>
      <c r="P31" s="122">
        <v>0</v>
      </c>
      <c r="Q31" s="33">
        <v>0</v>
      </c>
      <c r="R31" s="229"/>
    </row>
    <row r="32" spans="1:19" ht="35.25" customHeight="1" x14ac:dyDescent="0.25">
      <c r="A32" s="263">
        <v>7</v>
      </c>
      <c r="B32" s="229" t="s">
        <v>284</v>
      </c>
      <c r="C32" s="229" t="s">
        <v>119</v>
      </c>
      <c r="D32" s="229" t="s">
        <v>145</v>
      </c>
      <c r="E32" s="229" t="s">
        <v>121</v>
      </c>
      <c r="F32" s="229" t="s">
        <v>396</v>
      </c>
      <c r="G32" s="244">
        <v>47087</v>
      </c>
      <c r="H32" s="245">
        <f>K32</f>
        <v>77000</v>
      </c>
      <c r="I32" s="122">
        <v>0</v>
      </c>
      <c r="J32" s="123" t="s">
        <v>14</v>
      </c>
      <c r="K32" s="122">
        <f t="shared" si="2"/>
        <v>77000</v>
      </c>
      <c r="L32" s="122">
        <v>0</v>
      </c>
      <c r="M32" s="122">
        <v>0</v>
      </c>
      <c r="N32" s="122">
        <f>N33+N34</f>
        <v>77000</v>
      </c>
      <c r="O32" s="122">
        <v>0</v>
      </c>
      <c r="P32" s="122">
        <v>0</v>
      </c>
      <c r="Q32" s="33">
        <v>0</v>
      </c>
      <c r="R32" s="229" t="s">
        <v>122</v>
      </c>
    </row>
    <row r="33" spans="1:20" ht="45.75" customHeight="1" x14ac:dyDescent="0.25">
      <c r="A33" s="263"/>
      <c r="B33" s="229"/>
      <c r="C33" s="229"/>
      <c r="D33" s="229"/>
      <c r="E33" s="229"/>
      <c r="F33" s="229"/>
      <c r="G33" s="229"/>
      <c r="H33" s="245"/>
      <c r="I33" s="120">
        <v>0</v>
      </c>
      <c r="J33" s="119" t="s">
        <v>136</v>
      </c>
      <c r="K33" s="122">
        <f t="shared" si="2"/>
        <v>47894</v>
      </c>
      <c r="L33" s="122">
        <v>0</v>
      </c>
      <c r="M33" s="122">
        <v>0</v>
      </c>
      <c r="N33" s="34">
        <v>47894</v>
      </c>
      <c r="O33" s="122">
        <v>0</v>
      </c>
      <c r="P33" s="122">
        <v>0</v>
      </c>
      <c r="Q33" s="33">
        <v>0</v>
      </c>
      <c r="R33" s="229"/>
    </row>
    <row r="34" spans="1:20" ht="62.25" customHeight="1" x14ac:dyDescent="0.25">
      <c r="A34" s="263"/>
      <c r="B34" s="229"/>
      <c r="C34" s="229"/>
      <c r="D34" s="229"/>
      <c r="E34" s="229"/>
      <c r="F34" s="229"/>
      <c r="G34" s="229"/>
      <c r="H34" s="245"/>
      <c r="I34" s="120">
        <v>0</v>
      </c>
      <c r="J34" s="119" t="s">
        <v>18</v>
      </c>
      <c r="K34" s="122">
        <f t="shared" si="2"/>
        <v>29106</v>
      </c>
      <c r="L34" s="122">
        <v>0</v>
      </c>
      <c r="M34" s="122">
        <v>0</v>
      </c>
      <c r="N34" s="34">
        <v>29106</v>
      </c>
      <c r="O34" s="122">
        <v>0</v>
      </c>
      <c r="P34" s="122">
        <v>0</v>
      </c>
      <c r="Q34" s="33">
        <v>0</v>
      </c>
      <c r="R34" s="229"/>
    </row>
    <row r="35" spans="1:20" ht="32.25" customHeight="1" x14ac:dyDescent="0.25">
      <c r="A35" s="263">
        <v>8</v>
      </c>
      <c r="B35" s="229" t="s">
        <v>282</v>
      </c>
      <c r="C35" s="229" t="s">
        <v>130</v>
      </c>
      <c r="D35" s="229" t="s">
        <v>131</v>
      </c>
      <c r="E35" s="229" t="s">
        <v>121</v>
      </c>
      <c r="F35" s="229" t="s">
        <v>396</v>
      </c>
      <c r="G35" s="244">
        <v>47087</v>
      </c>
      <c r="H35" s="262">
        <f>K35</f>
        <v>58000</v>
      </c>
      <c r="I35" s="120">
        <v>0</v>
      </c>
      <c r="J35" s="119" t="s">
        <v>8</v>
      </c>
      <c r="K35" s="122">
        <f t="shared" si="2"/>
        <v>58000</v>
      </c>
      <c r="L35" s="122">
        <v>0</v>
      </c>
      <c r="M35" s="122">
        <v>0</v>
      </c>
      <c r="N35" s="122">
        <f>N36+N37</f>
        <v>58000</v>
      </c>
      <c r="O35" s="122">
        <v>0</v>
      </c>
      <c r="P35" s="122">
        <v>0</v>
      </c>
      <c r="Q35" s="122">
        <v>0</v>
      </c>
      <c r="R35" s="229" t="s">
        <v>122</v>
      </c>
    </row>
    <row r="36" spans="1:20" ht="36" customHeight="1" x14ac:dyDescent="0.25">
      <c r="A36" s="263"/>
      <c r="B36" s="229"/>
      <c r="C36" s="229"/>
      <c r="D36" s="229"/>
      <c r="E36" s="229"/>
      <c r="F36" s="229"/>
      <c r="G36" s="229"/>
      <c r="H36" s="263"/>
      <c r="I36" s="120">
        <v>0</v>
      </c>
      <c r="J36" s="119" t="s">
        <v>10</v>
      </c>
      <c r="K36" s="122">
        <f t="shared" si="2"/>
        <v>36076</v>
      </c>
      <c r="L36" s="122">
        <v>0</v>
      </c>
      <c r="M36" s="122">
        <v>0</v>
      </c>
      <c r="N36" s="122">
        <v>36076</v>
      </c>
      <c r="O36" s="122">
        <v>0</v>
      </c>
      <c r="P36" s="122">
        <v>0</v>
      </c>
      <c r="Q36" s="122">
        <v>0</v>
      </c>
      <c r="R36" s="229"/>
    </row>
    <row r="37" spans="1:20" ht="63" customHeight="1" x14ac:dyDescent="0.25">
      <c r="A37" s="263"/>
      <c r="B37" s="229"/>
      <c r="C37" s="229"/>
      <c r="D37" s="229"/>
      <c r="E37" s="229"/>
      <c r="F37" s="229"/>
      <c r="G37" s="229"/>
      <c r="H37" s="263"/>
      <c r="I37" s="120">
        <v>0</v>
      </c>
      <c r="J37" s="119" t="s">
        <v>11</v>
      </c>
      <c r="K37" s="122">
        <f t="shared" si="2"/>
        <v>21924</v>
      </c>
      <c r="L37" s="122">
        <v>0</v>
      </c>
      <c r="M37" s="122">
        <v>0</v>
      </c>
      <c r="N37" s="122">
        <v>21924</v>
      </c>
      <c r="O37" s="122">
        <v>0</v>
      </c>
      <c r="P37" s="122">
        <v>0</v>
      </c>
      <c r="Q37" s="122">
        <v>0</v>
      </c>
      <c r="R37" s="229"/>
    </row>
    <row r="38" spans="1:20" ht="36.75" customHeight="1" x14ac:dyDescent="0.25">
      <c r="A38" s="263">
        <v>9</v>
      </c>
      <c r="B38" s="229" t="s">
        <v>287</v>
      </c>
      <c r="C38" s="229" t="s">
        <v>132</v>
      </c>
      <c r="D38" s="229" t="s">
        <v>131</v>
      </c>
      <c r="E38" s="229" t="s">
        <v>121</v>
      </c>
      <c r="F38" s="229" t="s">
        <v>396</v>
      </c>
      <c r="G38" s="244">
        <v>47087</v>
      </c>
      <c r="H38" s="262">
        <f>K38</f>
        <v>70150.33</v>
      </c>
      <c r="I38" s="120">
        <v>0</v>
      </c>
      <c r="J38" s="119" t="s">
        <v>8</v>
      </c>
      <c r="K38" s="122">
        <f t="shared" si="2"/>
        <v>70150.33</v>
      </c>
      <c r="L38" s="122">
        <v>0</v>
      </c>
      <c r="M38" s="122">
        <v>0</v>
      </c>
      <c r="N38" s="122">
        <f>N39+N40</f>
        <v>70150.33</v>
      </c>
      <c r="O38" s="122">
        <v>0</v>
      </c>
      <c r="P38" s="122">
        <v>0</v>
      </c>
      <c r="Q38" s="122">
        <v>0</v>
      </c>
      <c r="R38" s="229" t="s">
        <v>122</v>
      </c>
    </row>
    <row r="39" spans="1:20" ht="48" customHeight="1" x14ac:dyDescent="0.25">
      <c r="A39" s="263"/>
      <c r="B39" s="229"/>
      <c r="C39" s="229"/>
      <c r="D39" s="229"/>
      <c r="E39" s="229"/>
      <c r="F39" s="229"/>
      <c r="G39" s="229"/>
      <c r="H39" s="263"/>
      <c r="I39" s="120">
        <v>0</v>
      </c>
      <c r="J39" s="119" t="s">
        <v>10</v>
      </c>
      <c r="K39" s="122">
        <f t="shared" si="2"/>
        <v>43633.5</v>
      </c>
      <c r="L39" s="122">
        <v>0</v>
      </c>
      <c r="M39" s="122">
        <v>0</v>
      </c>
      <c r="N39" s="122">
        <v>43633.5</v>
      </c>
      <c r="O39" s="122">
        <v>0</v>
      </c>
      <c r="P39" s="122">
        <v>0</v>
      </c>
      <c r="Q39" s="122">
        <v>0</v>
      </c>
      <c r="R39" s="229"/>
    </row>
    <row r="40" spans="1:20" ht="60" customHeight="1" x14ac:dyDescent="0.25">
      <c r="A40" s="263"/>
      <c r="B40" s="229"/>
      <c r="C40" s="229"/>
      <c r="D40" s="229"/>
      <c r="E40" s="229"/>
      <c r="F40" s="229"/>
      <c r="G40" s="229"/>
      <c r="H40" s="263"/>
      <c r="I40" s="120">
        <v>0</v>
      </c>
      <c r="J40" s="119" t="s">
        <v>11</v>
      </c>
      <c r="K40" s="122">
        <f t="shared" si="2"/>
        <v>26516.83</v>
      </c>
      <c r="L40" s="122">
        <v>0</v>
      </c>
      <c r="M40" s="122">
        <v>0</v>
      </c>
      <c r="N40" s="122">
        <v>26516.83</v>
      </c>
      <c r="O40" s="122">
        <v>0</v>
      </c>
      <c r="P40" s="122">
        <v>0</v>
      </c>
      <c r="Q40" s="122">
        <v>0</v>
      </c>
      <c r="R40" s="229"/>
    </row>
    <row r="41" spans="1:20" ht="25.5" customHeight="1" x14ac:dyDescent="0.25">
      <c r="A41" s="263">
        <v>10</v>
      </c>
      <c r="B41" s="229" t="s">
        <v>183</v>
      </c>
      <c r="C41" s="229" t="s">
        <v>178</v>
      </c>
      <c r="D41" s="229" t="s">
        <v>184</v>
      </c>
      <c r="E41" s="229" t="s">
        <v>146</v>
      </c>
      <c r="F41" s="229" t="s">
        <v>498</v>
      </c>
      <c r="G41" s="244">
        <v>47087</v>
      </c>
      <c r="H41" s="245">
        <f>K41</f>
        <v>255000</v>
      </c>
      <c r="I41" s="122">
        <f>I42+I43</f>
        <v>0</v>
      </c>
      <c r="J41" s="123" t="s">
        <v>14</v>
      </c>
      <c r="K41" s="122">
        <f t="shared" si="2"/>
        <v>255000</v>
      </c>
      <c r="L41" s="122">
        <f>L42+L43</f>
        <v>0</v>
      </c>
      <c r="M41" s="122">
        <f>M42+M43</f>
        <v>72743.58</v>
      </c>
      <c r="N41" s="122">
        <f>N42+N43</f>
        <v>182256.41999999998</v>
      </c>
      <c r="O41" s="122">
        <v>0</v>
      </c>
      <c r="P41" s="122">
        <v>0</v>
      </c>
      <c r="Q41" s="33">
        <v>0</v>
      </c>
      <c r="R41" s="229" t="s">
        <v>122</v>
      </c>
      <c r="S41" s="264"/>
    </row>
    <row r="42" spans="1:20" ht="42.75" customHeight="1" x14ac:dyDescent="0.25">
      <c r="A42" s="263"/>
      <c r="B42" s="229"/>
      <c r="C42" s="229"/>
      <c r="D42" s="229"/>
      <c r="E42" s="229"/>
      <c r="F42" s="229"/>
      <c r="G42" s="229"/>
      <c r="H42" s="245"/>
      <c r="I42" s="120">
        <v>0</v>
      </c>
      <c r="J42" s="119" t="s">
        <v>136</v>
      </c>
      <c r="K42" s="122">
        <f t="shared" si="2"/>
        <v>159119.99</v>
      </c>
      <c r="L42" s="122">
        <v>0</v>
      </c>
      <c r="M42" s="122">
        <f>113728-68336.01</f>
        <v>45391.990000000005</v>
      </c>
      <c r="N42" s="34">
        <v>113728</v>
      </c>
      <c r="O42" s="122">
        <v>0</v>
      </c>
      <c r="P42" s="122">
        <v>0</v>
      </c>
      <c r="Q42" s="33">
        <v>0</v>
      </c>
      <c r="R42" s="229"/>
      <c r="S42" s="264"/>
      <c r="T42" s="36"/>
    </row>
    <row r="43" spans="1:20" ht="57" customHeight="1" x14ac:dyDescent="0.25">
      <c r="A43" s="263"/>
      <c r="B43" s="229"/>
      <c r="C43" s="229"/>
      <c r="D43" s="229"/>
      <c r="E43" s="229"/>
      <c r="F43" s="229"/>
      <c r="G43" s="229"/>
      <c r="H43" s="245"/>
      <c r="I43" s="120">
        <v>0</v>
      </c>
      <c r="J43" s="119" t="s">
        <v>18</v>
      </c>
      <c r="K43" s="122">
        <f t="shared" si="2"/>
        <v>95880.01</v>
      </c>
      <c r="L43" s="122">
        <v>0</v>
      </c>
      <c r="M43" s="122">
        <f>68528.42-41176.83</f>
        <v>27351.589999999997</v>
      </c>
      <c r="N43" s="34">
        <f>68528.42</f>
        <v>68528.42</v>
      </c>
      <c r="O43" s="122">
        <v>0</v>
      </c>
      <c r="P43" s="122">
        <v>0</v>
      </c>
      <c r="Q43" s="33">
        <v>0</v>
      </c>
      <c r="R43" s="229"/>
      <c r="S43" s="264"/>
      <c r="T43" s="36"/>
    </row>
    <row r="44" spans="1:20" ht="25.5" customHeight="1" x14ac:dyDescent="0.25">
      <c r="A44" s="263">
        <v>11</v>
      </c>
      <c r="B44" s="229" t="s">
        <v>256</v>
      </c>
      <c r="C44" s="229" t="s">
        <v>179</v>
      </c>
      <c r="D44" s="229" t="s">
        <v>182</v>
      </c>
      <c r="E44" s="229" t="s">
        <v>147</v>
      </c>
      <c r="F44" s="229" t="s">
        <v>303</v>
      </c>
      <c r="G44" s="244">
        <v>46721</v>
      </c>
      <c r="H44" s="245">
        <v>111796.1</v>
      </c>
      <c r="I44" s="122">
        <f>I45+I46</f>
        <v>42662.873729999999</v>
      </c>
      <c r="J44" s="123" t="s">
        <v>14</v>
      </c>
      <c r="K44" s="122">
        <f>L44+M44+N44+O44+P44</f>
        <v>69133.209999999992</v>
      </c>
      <c r="L44" s="122">
        <f>L45+L46</f>
        <v>27337.11</v>
      </c>
      <c r="M44" s="122">
        <f>M45+M46</f>
        <v>41796.1</v>
      </c>
      <c r="N44" s="122">
        <f t="shared" ref="N44" si="3">N45+N46</f>
        <v>0</v>
      </c>
      <c r="O44" s="122">
        <v>0</v>
      </c>
      <c r="P44" s="122">
        <v>0</v>
      </c>
      <c r="Q44" s="33">
        <v>0</v>
      </c>
      <c r="R44" s="229" t="s">
        <v>122</v>
      </c>
      <c r="S44" s="264"/>
    </row>
    <row r="45" spans="1:20" ht="42.75" customHeight="1" x14ac:dyDescent="0.25">
      <c r="A45" s="263"/>
      <c r="B45" s="229"/>
      <c r="C45" s="229"/>
      <c r="D45" s="229"/>
      <c r="E45" s="229"/>
      <c r="F45" s="229"/>
      <c r="G45" s="229"/>
      <c r="H45" s="245"/>
      <c r="I45" s="120">
        <v>26621.63076</v>
      </c>
      <c r="J45" s="119" t="s">
        <v>136</v>
      </c>
      <c r="K45" s="122">
        <f t="shared" ref="K45:K46" si="4">L45+M45+N45+O45+P45</f>
        <v>43139.119999999995</v>
      </c>
      <c r="L45" s="122">
        <v>17058.36</v>
      </c>
      <c r="M45" s="122">
        <v>26080.76</v>
      </c>
      <c r="N45" s="34">
        <v>0</v>
      </c>
      <c r="O45" s="122">
        <v>0</v>
      </c>
      <c r="P45" s="122">
        <v>0</v>
      </c>
      <c r="Q45" s="33">
        <v>0</v>
      </c>
      <c r="R45" s="229"/>
      <c r="S45" s="264"/>
    </row>
    <row r="46" spans="1:20" ht="57" customHeight="1" x14ac:dyDescent="0.25">
      <c r="A46" s="263"/>
      <c r="B46" s="229"/>
      <c r="C46" s="229"/>
      <c r="D46" s="229"/>
      <c r="E46" s="229"/>
      <c r="F46" s="229"/>
      <c r="G46" s="229"/>
      <c r="H46" s="245"/>
      <c r="I46" s="120">
        <v>16041.242969999999</v>
      </c>
      <c r="J46" s="119" t="s">
        <v>18</v>
      </c>
      <c r="K46" s="122">
        <f t="shared" si="4"/>
        <v>25994.09</v>
      </c>
      <c r="L46" s="122">
        <v>10278.75</v>
      </c>
      <c r="M46" s="122">
        <v>15715.34</v>
      </c>
      <c r="N46" s="34">
        <v>0</v>
      </c>
      <c r="O46" s="122">
        <v>0</v>
      </c>
      <c r="P46" s="122">
        <v>0</v>
      </c>
      <c r="Q46" s="33">
        <v>0</v>
      </c>
      <c r="R46" s="229"/>
      <c r="S46" s="264"/>
    </row>
    <row r="47" spans="1:20" ht="25.5" customHeight="1" x14ac:dyDescent="0.25">
      <c r="A47" s="263">
        <v>12</v>
      </c>
      <c r="B47" s="229" t="s">
        <v>280</v>
      </c>
      <c r="C47" s="229" t="s">
        <v>329</v>
      </c>
      <c r="D47" s="229" t="s">
        <v>281</v>
      </c>
      <c r="E47" s="229" t="s">
        <v>147</v>
      </c>
      <c r="F47" s="229" t="s">
        <v>180</v>
      </c>
      <c r="G47" s="244">
        <v>47087</v>
      </c>
      <c r="H47" s="245">
        <v>385000</v>
      </c>
      <c r="I47" s="122">
        <f>I48+I49</f>
        <v>0</v>
      </c>
      <c r="J47" s="123" t="s">
        <v>14</v>
      </c>
      <c r="K47" s="122">
        <f t="shared" ref="K47:K76" si="5">L47+M47+N47+O47+P47</f>
        <v>385000</v>
      </c>
      <c r="L47" s="122">
        <v>0</v>
      </c>
      <c r="M47" s="122">
        <f>M48+M49</f>
        <v>35000</v>
      </c>
      <c r="N47" s="122">
        <f t="shared" ref="N47" si="6">N48+N49</f>
        <v>350000</v>
      </c>
      <c r="O47" s="122">
        <v>0</v>
      </c>
      <c r="P47" s="122">
        <v>0</v>
      </c>
      <c r="Q47" s="33">
        <v>0</v>
      </c>
      <c r="R47" s="229" t="s">
        <v>122</v>
      </c>
      <c r="S47" s="265"/>
    </row>
    <row r="48" spans="1:20" ht="42.75" customHeight="1" x14ac:dyDescent="0.25">
      <c r="A48" s="263"/>
      <c r="B48" s="229"/>
      <c r="C48" s="229"/>
      <c r="D48" s="229"/>
      <c r="E48" s="229"/>
      <c r="F48" s="229"/>
      <c r="G48" s="229"/>
      <c r="H48" s="245"/>
      <c r="I48" s="120">
        <v>0</v>
      </c>
      <c r="J48" s="119" t="s">
        <v>136</v>
      </c>
      <c r="K48" s="122">
        <f t="shared" si="5"/>
        <v>238315</v>
      </c>
      <c r="L48" s="122">
        <v>0</v>
      </c>
      <c r="M48" s="122">
        <v>21665</v>
      </c>
      <c r="N48" s="122">
        <v>216650</v>
      </c>
      <c r="O48" s="122">
        <v>0</v>
      </c>
      <c r="P48" s="122">
        <v>0</v>
      </c>
      <c r="Q48" s="33">
        <v>0</v>
      </c>
      <c r="R48" s="229"/>
      <c r="S48" s="265"/>
    </row>
    <row r="49" spans="1:20" ht="57" customHeight="1" x14ac:dyDescent="0.25">
      <c r="A49" s="263"/>
      <c r="B49" s="229"/>
      <c r="C49" s="229"/>
      <c r="D49" s="229"/>
      <c r="E49" s="229"/>
      <c r="F49" s="229"/>
      <c r="G49" s="229"/>
      <c r="H49" s="245"/>
      <c r="I49" s="120">
        <v>0</v>
      </c>
      <c r="J49" s="119" t="s">
        <v>18</v>
      </c>
      <c r="K49" s="122">
        <f t="shared" si="5"/>
        <v>146685</v>
      </c>
      <c r="L49" s="122">
        <v>0</v>
      </c>
      <c r="M49" s="122">
        <v>13335</v>
      </c>
      <c r="N49" s="122">
        <v>133350</v>
      </c>
      <c r="O49" s="122">
        <v>0</v>
      </c>
      <c r="P49" s="122">
        <v>0</v>
      </c>
      <c r="Q49" s="33">
        <v>0</v>
      </c>
      <c r="R49" s="229"/>
      <c r="S49" s="265"/>
    </row>
    <row r="50" spans="1:20" ht="27" customHeight="1" x14ac:dyDescent="0.25">
      <c r="A50" s="263">
        <v>13</v>
      </c>
      <c r="B50" s="229" t="s">
        <v>288</v>
      </c>
      <c r="C50" s="229" t="s">
        <v>133</v>
      </c>
      <c r="D50" s="229" t="s">
        <v>134</v>
      </c>
      <c r="E50" s="229" t="s">
        <v>121</v>
      </c>
      <c r="F50" s="229" t="s">
        <v>396</v>
      </c>
      <c r="G50" s="244">
        <v>47087</v>
      </c>
      <c r="H50" s="262">
        <f>K50</f>
        <v>100000</v>
      </c>
      <c r="I50" s="120">
        <v>0</v>
      </c>
      <c r="J50" s="119" t="s">
        <v>8</v>
      </c>
      <c r="K50" s="122">
        <f t="shared" si="5"/>
        <v>100000</v>
      </c>
      <c r="L50" s="122">
        <v>0</v>
      </c>
      <c r="M50" s="122">
        <v>0</v>
      </c>
      <c r="N50" s="122">
        <f>N51+N52</f>
        <v>100000</v>
      </c>
      <c r="O50" s="122">
        <v>0</v>
      </c>
      <c r="P50" s="122">
        <v>0</v>
      </c>
      <c r="Q50" s="122">
        <v>0</v>
      </c>
      <c r="R50" s="229" t="s">
        <v>122</v>
      </c>
    </row>
    <row r="51" spans="1:20" ht="39.75" customHeight="1" x14ac:dyDescent="0.35">
      <c r="A51" s="263"/>
      <c r="B51" s="229"/>
      <c r="C51" s="229"/>
      <c r="D51" s="229"/>
      <c r="E51" s="229"/>
      <c r="F51" s="229"/>
      <c r="G51" s="229"/>
      <c r="H51" s="263"/>
      <c r="I51" s="120">
        <v>0</v>
      </c>
      <c r="J51" s="119" t="s">
        <v>10</v>
      </c>
      <c r="K51" s="122">
        <f t="shared" si="5"/>
        <v>62200</v>
      </c>
      <c r="L51" s="122">
        <v>0</v>
      </c>
      <c r="M51" s="122">
        <v>0</v>
      </c>
      <c r="N51" s="122">
        <v>62200</v>
      </c>
      <c r="O51" s="122">
        <v>0</v>
      </c>
      <c r="P51" s="122">
        <v>0</v>
      </c>
      <c r="Q51" s="122">
        <v>0</v>
      </c>
      <c r="R51" s="229"/>
      <c r="S51" s="37"/>
    </row>
    <row r="52" spans="1:20" ht="60" customHeight="1" x14ac:dyDescent="0.35">
      <c r="A52" s="263"/>
      <c r="B52" s="229"/>
      <c r="C52" s="229"/>
      <c r="D52" s="229"/>
      <c r="E52" s="229"/>
      <c r="F52" s="229"/>
      <c r="G52" s="229"/>
      <c r="H52" s="263"/>
      <c r="I52" s="120">
        <v>0</v>
      </c>
      <c r="J52" s="119" t="s">
        <v>11</v>
      </c>
      <c r="K52" s="122">
        <f t="shared" si="5"/>
        <v>37800</v>
      </c>
      <c r="L52" s="122">
        <v>0</v>
      </c>
      <c r="M52" s="122">
        <v>0</v>
      </c>
      <c r="N52" s="122">
        <v>37800</v>
      </c>
      <c r="O52" s="122">
        <v>0</v>
      </c>
      <c r="P52" s="122">
        <v>0</v>
      </c>
      <c r="Q52" s="122">
        <v>0</v>
      </c>
      <c r="R52" s="229"/>
      <c r="S52" s="37"/>
    </row>
    <row r="53" spans="1:20" ht="38.25" customHeight="1" x14ac:dyDescent="0.25">
      <c r="A53" s="263">
        <v>14</v>
      </c>
      <c r="B53" s="229" t="s">
        <v>290</v>
      </c>
      <c r="C53" s="229" t="s">
        <v>331</v>
      </c>
      <c r="D53" s="229" t="s">
        <v>289</v>
      </c>
      <c r="E53" s="229" t="s">
        <v>332</v>
      </c>
      <c r="F53" s="229" t="s">
        <v>333</v>
      </c>
      <c r="G53" s="244">
        <v>47087</v>
      </c>
      <c r="H53" s="245">
        <v>1207301.1599999999</v>
      </c>
      <c r="I53" s="122">
        <f>I54+I55</f>
        <v>12818.70686</v>
      </c>
      <c r="J53" s="123" t="s">
        <v>14</v>
      </c>
      <c r="K53" s="122">
        <f>L53+M53+N53+O53+P53</f>
        <v>1194482.45</v>
      </c>
      <c r="L53" s="122">
        <f>L54+L55</f>
        <v>96139.87000000001</v>
      </c>
      <c r="M53" s="122">
        <f>M54+M55</f>
        <v>523650.11</v>
      </c>
      <c r="N53" s="122">
        <f t="shared" ref="N53" si="7">N54+N55</f>
        <v>574692.47</v>
      </c>
      <c r="O53" s="122">
        <v>0</v>
      </c>
      <c r="P53" s="122">
        <v>0</v>
      </c>
      <c r="Q53" s="33">
        <v>0</v>
      </c>
      <c r="R53" s="229" t="s">
        <v>122</v>
      </c>
      <c r="S53" s="260"/>
    </row>
    <row r="54" spans="1:20" ht="60.75" customHeight="1" x14ac:dyDescent="0.25">
      <c r="A54" s="263"/>
      <c r="B54" s="229"/>
      <c r="C54" s="229"/>
      <c r="D54" s="229"/>
      <c r="E54" s="229"/>
      <c r="F54" s="229"/>
      <c r="G54" s="229"/>
      <c r="H54" s="245"/>
      <c r="I54" s="120">
        <v>12690.51866</v>
      </c>
      <c r="J54" s="119" t="s">
        <v>136</v>
      </c>
      <c r="K54" s="122">
        <f t="shared" si="5"/>
        <v>759717.31</v>
      </c>
      <c r="L54" s="122">
        <f>119760.3-52411.17</f>
        <v>67349.13</v>
      </c>
      <c r="M54" s="122">
        <f>437042.24-104044</f>
        <v>332998.24</v>
      </c>
      <c r="N54" s="34">
        <f>202914.77+104044+52411.17</f>
        <v>359369.94</v>
      </c>
      <c r="O54" s="122">
        <v>0</v>
      </c>
      <c r="P54" s="122">
        <v>0</v>
      </c>
      <c r="Q54" s="33">
        <v>0</v>
      </c>
      <c r="R54" s="229"/>
      <c r="S54" s="261"/>
    </row>
    <row r="55" spans="1:20" ht="72.75" customHeight="1" x14ac:dyDescent="0.25">
      <c r="A55" s="263"/>
      <c r="B55" s="229"/>
      <c r="C55" s="229"/>
      <c r="D55" s="229"/>
      <c r="E55" s="229"/>
      <c r="F55" s="229"/>
      <c r="G55" s="229"/>
      <c r="H55" s="245"/>
      <c r="I55" s="120">
        <v>128.18819999999999</v>
      </c>
      <c r="J55" s="119" t="s">
        <v>18</v>
      </c>
      <c r="K55" s="122">
        <f t="shared" si="5"/>
        <v>434765.14</v>
      </c>
      <c r="L55" s="122">
        <f>51195.72-22404.98</f>
        <v>28790.74</v>
      </c>
      <c r="M55" s="122">
        <f>255882.95-65231.08</f>
        <v>190651.87</v>
      </c>
      <c r="N55" s="34">
        <f>127686.47+65231.08+22404.98</f>
        <v>215322.53</v>
      </c>
      <c r="O55" s="122">
        <v>0</v>
      </c>
      <c r="P55" s="122">
        <v>0</v>
      </c>
      <c r="Q55" s="33">
        <v>0</v>
      </c>
      <c r="R55" s="229"/>
      <c r="S55" s="261"/>
    </row>
    <row r="56" spans="1:20" ht="27" customHeight="1" x14ac:dyDescent="0.25">
      <c r="A56" s="263">
        <v>15</v>
      </c>
      <c r="B56" s="229" t="s">
        <v>123</v>
      </c>
      <c r="C56" s="229" t="s">
        <v>124</v>
      </c>
      <c r="D56" s="229" t="s">
        <v>125</v>
      </c>
      <c r="E56" s="229" t="s">
        <v>121</v>
      </c>
      <c r="F56" s="229" t="s">
        <v>396</v>
      </c>
      <c r="G56" s="244">
        <v>47087</v>
      </c>
      <c r="H56" s="262">
        <f>K56</f>
        <v>25496.73</v>
      </c>
      <c r="I56" s="120">
        <v>0</v>
      </c>
      <c r="J56" s="119" t="s">
        <v>8</v>
      </c>
      <c r="K56" s="122">
        <f t="shared" si="5"/>
        <v>25496.73</v>
      </c>
      <c r="L56" s="122">
        <v>0</v>
      </c>
      <c r="M56" s="122">
        <v>0</v>
      </c>
      <c r="N56" s="122">
        <f>N57+N58</f>
        <v>25496.73</v>
      </c>
      <c r="O56" s="122">
        <v>0</v>
      </c>
      <c r="P56" s="122">
        <v>0</v>
      </c>
      <c r="Q56" s="122">
        <v>0</v>
      </c>
      <c r="R56" s="229" t="s">
        <v>122</v>
      </c>
    </row>
    <row r="57" spans="1:20" ht="49.5" customHeight="1" x14ac:dyDescent="0.35">
      <c r="A57" s="263"/>
      <c r="B57" s="229"/>
      <c r="C57" s="229"/>
      <c r="D57" s="229"/>
      <c r="E57" s="229"/>
      <c r="F57" s="229"/>
      <c r="G57" s="229"/>
      <c r="H57" s="263"/>
      <c r="I57" s="120">
        <v>0</v>
      </c>
      <c r="J57" s="119" t="s">
        <v>10</v>
      </c>
      <c r="K57" s="122">
        <f t="shared" si="5"/>
        <v>15858.96</v>
      </c>
      <c r="L57" s="122">
        <v>0</v>
      </c>
      <c r="M57" s="122">
        <v>0</v>
      </c>
      <c r="N57" s="122">
        <v>15858.96</v>
      </c>
      <c r="O57" s="122">
        <v>0</v>
      </c>
      <c r="P57" s="122">
        <v>0</v>
      </c>
      <c r="Q57" s="122">
        <v>0</v>
      </c>
      <c r="R57" s="229"/>
      <c r="S57" s="37"/>
      <c r="T57" s="36"/>
    </row>
    <row r="58" spans="1:20" ht="74.25" customHeight="1" x14ac:dyDescent="0.25">
      <c r="A58" s="263"/>
      <c r="B58" s="229"/>
      <c r="C58" s="229"/>
      <c r="D58" s="229"/>
      <c r="E58" s="229"/>
      <c r="F58" s="229"/>
      <c r="G58" s="229"/>
      <c r="H58" s="263"/>
      <c r="I58" s="120">
        <v>0</v>
      </c>
      <c r="J58" s="119" t="s">
        <v>11</v>
      </c>
      <c r="K58" s="122">
        <f t="shared" si="5"/>
        <v>9637.77</v>
      </c>
      <c r="L58" s="122">
        <v>0</v>
      </c>
      <c r="M58" s="122">
        <v>0</v>
      </c>
      <c r="N58" s="122">
        <v>9637.77</v>
      </c>
      <c r="O58" s="122">
        <v>0</v>
      </c>
      <c r="P58" s="122">
        <v>0</v>
      </c>
      <c r="Q58" s="122">
        <v>0</v>
      </c>
      <c r="R58" s="229"/>
      <c r="T58" s="36"/>
    </row>
    <row r="59" spans="1:20" ht="27" customHeight="1" x14ac:dyDescent="0.25">
      <c r="A59" s="263">
        <v>16</v>
      </c>
      <c r="B59" s="229" t="s">
        <v>291</v>
      </c>
      <c r="C59" s="229" t="s">
        <v>126</v>
      </c>
      <c r="D59" s="229" t="s">
        <v>127</v>
      </c>
      <c r="E59" s="229" t="s">
        <v>121</v>
      </c>
      <c r="F59" s="229" t="s">
        <v>334</v>
      </c>
      <c r="G59" s="244">
        <v>46721</v>
      </c>
      <c r="H59" s="262">
        <f>K59</f>
        <v>135364.22</v>
      </c>
      <c r="I59" s="120">
        <v>0</v>
      </c>
      <c r="J59" s="119" t="s">
        <v>8</v>
      </c>
      <c r="K59" s="122">
        <f t="shared" si="5"/>
        <v>135364.22</v>
      </c>
      <c r="L59" s="122">
        <f>L60+L61</f>
        <v>1480.96</v>
      </c>
      <c r="M59" s="122">
        <f>M60+M61</f>
        <v>133883.26</v>
      </c>
      <c r="N59" s="122">
        <f>N60+N61</f>
        <v>0</v>
      </c>
      <c r="O59" s="122">
        <v>0</v>
      </c>
      <c r="P59" s="122">
        <v>0</v>
      </c>
      <c r="Q59" s="122">
        <v>0</v>
      </c>
      <c r="R59" s="229" t="s">
        <v>122</v>
      </c>
    </row>
    <row r="60" spans="1:20" ht="49.5" customHeight="1" x14ac:dyDescent="0.35">
      <c r="A60" s="263"/>
      <c r="B60" s="229"/>
      <c r="C60" s="229"/>
      <c r="D60" s="229"/>
      <c r="E60" s="229"/>
      <c r="F60" s="229"/>
      <c r="G60" s="229"/>
      <c r="H60" s="263"/>
      <c r="I60" s="120">
        <v>0</v>
      </c>
      <c r="J60" s="119" t="s">
        <v>10</v>
      </c>
      <c r="K60" s="122">
        <f t="shared" si="5"/>
        <v>84339.87999999999</v>
      </c>
      <c r="L60" s="122">
        <v>1466.15</v>
      </c>
      <c r="M60" s="122">
        <v>82873.73</v>
      </c>
      <c r="N60" s="122">
        <v>0</v>
      </c>
      <c r="O60" s="122">
        <v>0</v>
      </c>
      <c r="P60" s="122">
        <v>0</v>
      </c>
      <c r="Q60" s="122">
        <v>0</v>
      </c>
      <c r="R60" s="229"/>
      <c r="S60" s="37"/>
    </row>
    <row r="61" spans="1:20" ht="74.25" customHeight="1" x14ac:dyDescent="0.25">
      <c r="A61" s="263"/>
      <c r="B61" s="229"/>
      <c r="C61" s="229"/>
      <c r="D61" s="229"/>
      <c r="E61" s="229"/>
      <c r="F61" s="229"/>
      <c r="G61" s="229"/>
      <c r="H61" s="263"/>
      <c r="I61" s="120">
        <v>0</v>
      </c>
      <c r="J61" s="119" t="s">
        <v>11</v>
      </c>
      <c r="K61" s="122">
        <f t="shared" si="5"/>
        <v>51024.34</v>
      </c>
      <c r="L61" s="122">
        <v>14.81</v>
      </c>
      <c r="M61" s="122">
        <v>51009.53</v>
      </c>
      <c r="N61" s="122">
        <v>0</v>
      </c>
      <c r="O61" s="122">
        <v>0</v>
      </c>
      <c r="P61" s="122">
        <v>0</v>
      </c>
      <c r="Q61" s="122">
        <v>0</v>
      </c>
      <c r="R61" s="229"/>
    </row>
    <row r="62" spans="1:20" ht="32.25" customHeight="1" x14ac:dyDescent="0.25">
      <c r="A62" s="263">
        <v>17</v>
      </c>
      <c r="B62" s="229" t="s">
        <v>452</v>
      </c>
      <c r="C62" s="229" t="s">
        <v>126</v>
      </c>
      <c r="D62" s="229" t="s">
        <v>128</v>
      </c>
      <c r="E62" s="229" t="s">
        <v>121</v>
      </c>
      <c r="F62" s="229" t="s">
        <v>396</v>
      </c>
      <c r="G62" s="244">
        <v>47087</v>
      </c>
      <c r="H62" s="262">
        <f>K62</f>
        <v>22000</v>
      </c>
      <c r="I62" s="120">
        <v>0</v>
      </c>
      <c r="J62" s="119" t="s">
        <v>8</v>
      </c>
      <c r="K62" s="122">
        <f t="shared" si="5"/>
        <v>22000</v>
      </c>
      <c r="L62" s="122">
        <v>0</v>
      </c>
      <c r="M62" s="122">
        <v>0</v>
      </c>
      <c r="N62" s="122">
        <f>N63+N64</f>
        <v>22000</v>
      </c>
      <c r="O62" s="122">
        <v>0</v>
      </c>
      <c r="P62" s="122">
        <v>0</v>
      </c>
      <c r="Q62" s="122">
        <v>0</v>
      </c>
      <c r="R62" s="229" t="s">
        <v>122</v>
      </c>
    </row>
    <row r="63" spans="1:20" ht="36.75" customHeight="1" x14ac:dyDescent="0.35">
      <c r="A63" s="263"/>
      <c r="B63" s="229"/>
      <c r="C63" s="229"/>
      <c r="D63" s="229"/>
      <c r="E63" s="229"/>
      <c r="F63" s="229"/>
      <c r="G63" s="229"/>
      <c r="H63" s="263"/>
      <c r="I63" s="120">
        <v>0</v>
      </c>
      <c r="J63" s="119" t="s">
        <v>10</v>
      </c>
      <c r="K63" s="122">
        <f t="shared" si="5"/>
        <v>13684</v>
      </c>
      <c r="L63" s="122">
        <v>0</v>
      </c>
      <c r="M63" s="122">
        <v>0</v>
      </c>
      <c r="N63" s="122">
        <v>13684</v>
      </c>
      <c r="O63" s="122">
        <v>0</v>
      </c>
      <c r="P63" s="122">
        <v>0</v>
      </c>
      <c r="Q63" s="122">
        <v>0</v>
      </c>
      <c r="R63" s="229"/>
      <c r="S63" s="37"/>
    </row>
    <row r="64" spans="1:20" ht="63" customHeight="1" x14ac:dyDescent="0.25">
      <c r="A64" s="263"/>
      <c r="B64" s="229"/>
      <c r="C64" s="229"/>
      <c r="D64" s="229"/>
      <c r="E64" s="229"/>
      <c r="F64" s="229"/>
      <c r="G64" s="229"/>
      <c r="H64" s="263"/>
      <c r="I64" s="120">
        <v>0</v>
      </c>
      <c r="J64" s="119" t="s">
        <v>11</v>
      </c>
      <c r="K64" s="122">
        <f t="shared" si="5"/>
        <v>8316</v>
      </c>
      <c r="L64" s="122">
        <v>0</v>
      </c>
      <c r="M64" s="122">
        <v>0</v>
      </c>
      <c r="N64" s="122">
        <v>8316</v>
      </c>
      <c r="O64" s="122">
        <v>0</v>
      </c>
      <c r="P64" s="122">
        <v>0</v>
      </c>
      <c r="Q64" s="122">
        <v>0</v>
      </c>
      <c r="R64" s="229"/>
    </row>
    <row r="65" spans="1:19" ht="33" customHeight="1" x14ac:dyDescent="0.25">
      <c r="A65" s="263">
        <v>18</v>
      </c>
      <c r="B65" s="229" t="s">
        <v>298</v>
      </c>
      <c r="C65" s="229" t="s">
        <v>119</v>
      </c>
      <c r="D65" s="236" t="s">
        <v>120</v>
      </c>
      <c r="E65" s="236" t="s">
        <v>121</v>
      </c>
      <c r="F65" s="236" t="s">
        <v>396</v>
      </c>
      <c r="G65" s="240">
        <v>47087</v>
      </c>
      <c r="H65" s="262">
        <f>K65</f>
        <v>99274.51</v>
      </c>
      <c r="I65" s="120">
        <v>0</v>
      </c>
      <c r="J65" s="119" t="s">
        <v>8</v>
      </c>
      <c r="K65" s="122">
        <f t="shared" si="5"/>
        <v>99274.51</v>
      </c>
      <c r="L65" s="122">
        <v>0</v>
      </c>
      <c r="M65" s="122">
        <v>0</v>
      </c>
      <c r="N65" s="122">
        <f>N66+N67</f>
        <v>99274.51</v>
      </c>
      <c r="O65" s="122">
        <v>0</v>
      </c>
      <c r="P65" s="122">
        <v>0</v>
      </c>
      <c r="Q65" s="122">
        <v>0</v>
      </c>
      <c r="R65" s="229" t="s">
        <v>122</v>
      </c>
    </row>
    <row r="66" spans="1:19" ht="46.5" customHeight="1" x14ac:dyDescent="0.35">
      <c r="A66" s="263"/>
      <c r="B66" s="229"/>
      <c r="C66" s="229"/>
      <c r="D66" s="237"/>
      <c r="E66" s="237"/>
      <c r="F66" s="237"/>
      <c r="G66" s="237"/>
      <c r="H66" s="263"/>
      <c r="I66" s="120">
        <v>0</v>
      </c>
      <c r="J66" s="119" t="s">
        <v>10</v>
      </c>
      <c r="K66" s="122">
        <f t="shared" si="5"/>
        <v>61748.74</v>
      </c>
      <c r="L66" s="122">
        <v>0</v>
      </c>
      <c r="M66" s="122">
        <v>0</v>
      </c>
      <c r="N66" s="122">
        <v>61748.74</v>
      </c>
      <c r="O66" s="122">
        <v>0</v>
      </c>
      <c r="P66" s="122">
        <v>0</v>
      </c>
      <c r="Q66" s="122">
        <v>0</v>
      </c>
      <c r="R66" s="229"/>
      <c r="S66" s="37"/>
    </row>
    <row r="67" spans="1:19" ht="87.75" customHeight="1" x14ac:dyDescent="0.25">
      <c r="A67" s="263"/>
      <c r="B67" s="229"/>
      <c r="C67" s="229"/>
      <c r="D67" s="238"/>
      <c r="E67" s="238"/>
      <c r="F67" s="238"/>
      <c r="G67" s="238"/>
      <c r="H67" s="263"/>
      <c r="I67" s="120">
        <v>0</v>
      </c>
      <c r="J67" s="119" t="s">
        <v>11</v>
      </c>
      <c r="K67" s="122">
        <f t="shared" si="5"/>
        <v>37525.769999999997</v>
      </c>
      <c r="L67" s="122">
        <v>0</v>
      </c>
      <c r="M67" s="122">
        <v>0</v>
      </c>
      <c r="N67" s="122">
        <v>37525.769999999997</v>
      </c>
      <c r="O67" s="122">
        <v>0</v>
      </c>
      <c r="P67" s="122">
        <v>0</v>
      </c>
      <c r="Q67" s="122">
        <v>0</v>
      </c>
      <c r="R67" s="229"/>
    </row>
    <row r="68" spans="1:19" ht="33" customHeight="1" x14ac:dyDescent="0.25">
      <c r="A68" s="263">
        <v>19</v>
      </c>
      <c r="B68" s="229" t="s">
        <v>369</v>
      </c>
      <c r="C68" s="229" t="s">
        <v>370</v>
      </c>
      <c r="D68" s="236" t="s">
        <v>389</v>
      </c>
      <c r="E68" s="236" t="s">
        <v>146</v>
      </c>
      <c r="F68" s="236" t="s">
        <v>498</v>
      </c>
      <c r="G68" s="240">
        <v>47087</v>
      </c>
      <c r="H68" s="262">
        <f>K68</f>
        <v>128921.21000000002</v>
      </c>
      <c r="I68" s="120">
        <v>0</v>
      </c>
      <c r="J68" s="119" t="s">
        <v>8</v>
      </c>
      <c r="K68" s="122">
        <f>L68+M68+N68+O68+P68</f>
        <v>128921.21000000002</v>
      </c>
      <c r="L68" s="122">
        <f>L69+L70</f>
        <v>12892.129999999997</v>
      </c>
      <c r="M68" s="122">
        <f>M69+M70</f>
        <v>90244.85</v>
      </c>
      <c r="N68" s="122">
        <f>N69+N70</f>
        <v>25784.230000000003</v>
      </c>
      <c r="O68" s="122">
        <v>0</v>
      </c>
      <c r="P68" s="122">
        <v>0</v>
      </c>
      <c r="Q68" s="122">
        <v>0</v>
      </c>
      <c r="R68" s="229" t="s">
        <v>122</v>
      </c>
    </row>
    <row r="69" spans="1:19" ht="46.5" customHeight="1" x14ac:dyDescent="0.35">
      <c r="A69" s="263"/>
      <c r="B69" s="229"/>
      <c r="C69" s="229"/>
      <c r="D69" s="237"/>
      <c r="E69" s="237"/>
      <c r="F69" s="237"/>
      <c r="G69" s="237"/>
      <c r="H69" s="263"/>
      <c r="I69" s="120">
        <v>0</v>
      </c>
      <c r="J69" s="119" t="s">
        <v>10</v>
      </c>
      <c r="K69" s="122">
        <f t="shared" ref="K69:K73" si="8">L69+M69+N69+O69+P69</f>
        <v>80188.98000000001</v>
      </c>
      <c r="L69" s="122">
        <f>24056.69-16037.79</f>
        <v>8018.8999999999978</v>
      </c>
      <c r="M69" s="122">
        <v>56132.29</v>
      </c>
      <c r="N69" s="122">
        <v>16037.79</v>
      </c>
      <c r="O69" s="122">
        <v>0</v>
      </c>
      <c r="P69" s="122">
        <v>0</v>
      </c>
      <c r="Q69" s="122">
        <v>0</v>
      </c>
      <c r="R69" s="229"/>
      <c r="S69" s="37"/>
    </row>
    <row r="70" spans="1:19" ht="87.75" customHeight="1" x14ac:dyDescent="0.25">
      <c r="A70" s="263"/>
      <c r="B70" s="229"/>
      <c r="C70" s="229"/>
      <c r="D70" s="238"/>
      <c r="E70" s="238"/>
      <c r="F70" s="238"/>
      <c r="G70" s="238"/>
      <c r="H70" s="263"/>
      <c r="I70" s="120">
        <v>0</v>
      </c>
      <c r="J70" s="119" t="s">
        <v>11</v>
      </c>
      <c r="K70" s="122">
        <f t="shared" si="8"/>
        <v>48732.229999999996</v>
      </c>
      <c r="L70" s="122">
        <f>14619.67-9746.44</f>
        <v>4873.2299999999996</v>
      </c>
      <c r="M70" s="122">
        <v>34112.559999999998</v>
      </c>
      <c r="N70" s="122">
        <v>9746.44</v>
      </c>
      <c r="O70" s="122">
        <v>0</v>
      </c>
      <c r="P70" s="122">
        <v>0</v>
      </c>
      <c r="Q70" s="122">
        <v>0</v>
      </c>
      <c r="R70" s="229"/>
    </row>
    <row r="71" spans="1:19" ht="58.15" customHeight="1" x14ac:dyDescent="0.25">
      <c r="A71" s="263">
        <v>20</v>
      </c>
      <c r="B71" s="229" t="s">
        <v>393</v>
      </c>
      <c r="C71" s="229" t="s">
        <v>394</v>
      </c>
      <c r="D71" s="236" t="s">
        <v>395</v>
      </c>
      <c r="E71" s="236" t="s">
        <v>146</v>
      </c>
      <c r="F71" s="231" t="s">
        <v>584</v>
      </c>
      <c r="G71" s="234">
        <v>47452</v>
      </c>
      <c r="H71" s="235">
        <f>K71</f>
        <v>422200</v>
      </c>
      <c r="I71" s="120">
        <v>0</v>
      </c>
      <c r="J71" s="119" t="s">
        <v>8</v>
      </c>
      <c r="K71" s="131">
        <f t="shared" si="8"/>
        <v>422200</v>
      </c>
      <c r="L71" s="122">
        <v>0</v>
      </c>
      <c r="M71" s="131">
        <f>M72+M73</f>
        <v>35895.18</v>
      </c>
      <c r="N71" s="131">
        <f>N72+N73</f>
        <v>126660</v>
      </c>
      <c r="O71" s="131">
        <f>O72+O73</f>
        <v>259644.82</v>
      </c>
      <c r="P71" s="122">
        <v>0</v>
      </c>
      <c r="Q71" s="122">
        <v>0</v>
      </c>
      <c r="R71" s="229" t="s">
        <v>122</v>
      </c>
    </row>
    <row r="72" spans="1:19" ht="72.599999999999994" customHeight="1" x14ac:dyDescent="0.35">
      <c r="A72" s="263"/>
      <c r="B72" s="229"/>
      <c r="C72" s="229"/>
      <c r="D72" s="237"/>
      <c r="E72" s="237"/>
      <c r="F72" s="232"/>
      <c r="G72" s="232"/>
      <c r="H72" s="230"/>
      <c r="I72" s="120">
        <v>0</v>
      </c>
      <c r="J72" s="119" t="s">
        <v>10</v>
      </c>
      <c r="K72" s="131">
        <f t="shared" si="8"/>
        <v>262608.40000000002</v>
      </c>
      <c r="L72" s="122">
        <v>0</v>
      </c>
      <c r="M72" s="131">
        <v>22326.799999999999</v>
      </c>
      <c r="N72" s="131">
        <v>78782.52</v>
      </c>
      <c r="O72" s="131">
        <v>161499.07999999999</v>
      </c>
      <c r="P72" s="122">
        <v>0</v>
      </c>
      <c r="Q72" s="122">
        <v>0</v>
      </c>
      <c r="R72" s="229"/>
      <c r="S72" s="37"/>
    </row>
    <row r="73" spans="1:19" ht="87.75" customHeight="1" x14ac:dyDescent="0.25">
      <c r="A73" s="263"/>
      <c r="B73" s="229"/>
      <c r="C73" s="229"/>
      <c r="D73" s="238"/>
      <c r="E73" s="238"/>
      <c r="F73" s="233"/>
      <c r="G73" s="233"/>
      <c r="H73" s="230"/>
      <c r="I73" s="120">
        <v>0</v>
      </c>
      <c r="J73" s="119" t="s">
        <v>11</v>
      </c>
      <c r="K73" s="131">
        <f t="shared" si="8"/>
        <v>159591.6</v>
      </c>
      <c r="L73" s="122">
        <v>0</v>
      </c>
      <c r="M73" s="131">
        <v>13568.38</v>
      </c>
      <c r="N73" s="131">
        <v>47877.48</v>
      </c>
      <c r="O73" s="131">
        <v>98145.74</v>
      </c>
      <c r="P73" s="122">
        <v>0</v>
      </c>
      <c r="Q73" s="122">
        <v>0</v>
      </c>
      <c r="R73" s="229"/>
    </row>
    <row r="74" spans="1:19" ht="32.25" customHeight="1" x14ac:dyDescent="0.35">
      <c r="A74" s="243" t="s">
        <v>168</v>
      </c>
      <c r="B74" s="243"/>
      <c r="C74" s="243"/>
      <c r="D74" s="243"/>
      <c r="E74" s="243"/>
      <c r="F74" s="243"/>
      <c r="G74" s="243"/>
      <c r="H74" s="243"/>
      <c r="I74" s="243"/>
      <c r="J74" s="119" t="s">
        <v>8</v>
      </c>
      <c r="K74" s="122">
        <f>L74+M74+N74+O74+P74</f>
        <v>3567537.97</v>
      </c>
      <c r="L74" s="122">
        <f>L14+L17+L20+L23+L26+L29+L32+L35+L38+L41+L44+L47+L50+L53+L56+L59+L62+L65+L68+L71</f>
        <v>219046.80000000002</v>
      </c>
      <c r="M74" s="122">
        <f t="shared" ref="M74" si="9">M14+M17+M20+M23+M26+M29+M32+M35+M38+M41+M44+M47+M50+M53+M56+M59+M62+M65+M68+M71</f>
        <v>933213.08000000007</v>
      </c>
      <c r="N74" s="122">
        <f>N14+N17+N20+N23+N26+N29+N32+N35+N38+N41+N44+N47+N50+N53+N56+N59+N62+N65+N68+N71</f>
        <v>2155633.27</v>
      </c>
      <c r="O74" s="129">
        <f t="shared" ref="O74:P74" si="10">O14+O17+O20+O23+O26+O29+O32+O35+O38+O41+O44+O47+O50+O53+O56+O59+O62+O65+O68+O71</f>
        <v>259644.82</v>
      </c>
      <c r="P74" s="129">
        <f t="shared" si="10"/>
        <v>0</v>
      </c>
      <c r="Q74" s="122">
        <f t="shared" ref="Q74:Q76" si="11">Q14+Q17+Q20+Q23+Q26+Q29+Q32+Q35+Q38+Q41+Q44+Q47+Q50+Q53+Q56+Q59+Q62+Q65</f>
        <v>0</v>
      </c>
      <c r="R74" s="229"/>
      <c r="S74" s="38"/>
    </row>
    <row r="75" spans="1:19" ht="44.25" customHeight="1" x14ac:dyDescent="0.25">
      <c r="A75" s="243"/>
      <c r="B75" s="243"/>
      <c r="C75" s="243"/>
      <c r="D75" s="243"/>
      <c r="E75" s="243"/>
      <c r="F75" s="243"/>
      <c r="G75" s="243"/>
      <c r="H75" s="243"/>
      <c r="I75" s="243"/>
      <c r="J75" s="119" t="s">
        <v>10</v>
      </c>
      <c r="K75" s="122">
        <f t="shared" si="5"/>
        <v>2232308.91</v>
      </c>
      <c r="L75" s="122">
        <f>L15+L18+L21+L24+L27+L30+L33+L36+L39+L42+L45+L48+L51+L54+L57+L60+L63+L66+L69+L72</f>
        <v>141311.43</v>
      </c>
      <c r="M75" s="122">
        <f t="shared" ref="M75:P75" si="12">M15+M18+M21+M24+M27+M30+M33+M36+M39+M42+M45+M48+M51+M54+M57+M60+M63+M66+M69+M72</f>
        <v>587468.81000000006</v>
      </c>
      <c r="N75" s="122">
        <f t="shared" si="12"/>
        <v>1342029.5900000001</v>
      </c>
      <c r="O75" s="129">
        <f t="shared" si="12"/>
        <v>161499.07999999999</v>
      </c>
      <c r="P75" s="129">
        <f t="shared" si="12"/>
        <v>0</v>
      </c>
      <c r="Q75" s="122">
        <f t="shared" si="11"/>
        <v>0</v>
      </c>
      <c r="R75" s="229"/>
    </row>
    <row r="76" spans="1:19" ht="62.25" customHeight="1" x14ac:dyDescent="0.25">
      <c r="A76" s="243"/>
      <c r="B76" s="243"/>
      <c r="C76" s="243"/>
      <c r="D76" s="243"/>
      <c r="E76" s="243"/>
      <c r="F76" s="243"/>
      <c r="G76" s="243"/>
      <c r="H76" s="243"/>
      <c r="I76" s="243"/>
      <c r="J76" s="119" t="s">
        <v>11</v>
      </c>
      <c r="K76" s="122">
        <f t="shared" si="5"/>
        <v>1335229.0599999998</v>
      </c>
      <c r="L76" s="122">
        <f>L16+L19+L22+L25+L28+L31+L34+L37+L40+L43+L46+L49+L52+L55+L58+L61+L64+L67+L70+L73</f>
        <v>77735.37</v>
      </c>
      <c r="M76" s="122">
        <f t="shared" ref="M76:P76" si="13">M16+M19+M22+M25+M28+M31+M34+M37+M40+M43+M46+M49+M52+M55+M58+M61+M64+M67+M70+M73</f>
        <v>345744.26999999996</v>
      </c>
      <c r="N76" s="122">
        <f t="shared" si="13"/>
        <v>813603.67999999993</v>
      </c>
      <c r="O76" s="129">
        <f t="shared" si="13"/>
        <v>98145.74</v>
      </c>
      <c r="P76" s="129">
        <f t="shared" si="13"/>
        <v>0</v>
      </c>
      <c r="Q76" s="122">
        <f t="shared" si="11"/>
        <v>0</v>
      </c>
      <c r="R76" s="229"/>
    </row>
    <row r="77" spans="1:19" ht="33" customHeight="1" x14ac:dyDescent="0.25">
      <c r="A77" s="255" t="s">
        <v>63</v>
      </c>
      <c r="B77" s="255"/>
      <c r="C77" s="255"/>
      <c r="D77" s="255"/>
      <c r="E77" s="255"/>
      <c r="F77" s="255"/>
      <c r="G77" s="255"/>
      <c r="H77" s="255"/>
      <c r="I77" s="255"/>
      <c r="J77" s="255"/>
      <c r="K77" s="255"/>
      <c r="L77" s="255"/>
      <c r="M77" s="255"/>
      <c r="N77" s="255"/>
      <c r="O77" s="255"/>
      <c r="P77" s="255"/>
      <c r="Q77" s="255"/>
      <c r="R77" s="255"/>
    </row>
    <row r="78" spans="1:19" ht="25.5" customHeight="1" x14ac:dyDescent="0.35">
      <c r="A78" s="263">
        <v>1</v>
      </c>
      <c r="B78" s="229" t="s">
        <v>372</v>
      </c>
      <c r="C78" s="229" t="s">
        <v>470</v>
      </c>
      <c r="D78" s="229" t="s">
        <v>375</v>
      </c>
      <c r="E78" s="229" t="s">
        <v>278</v>
      </c>
      <c r="F78" s="229" t="s">
        <v>371</v>
      </c>
      <c r="G78" s="244">
        <v>46356</v>
      </c>
      <c r="H78" s="245">
        <f>K78</f>
        <v>104516.67</v>
      </c>
      <c r="I78" s="122">
        <f>I79+I80</f>
        <v>0</v>
      </c>
      <c r="J78" s="123" t="s">
        <v>14</v>
      </c>
      <c r="K78" s="122">
        <f t="shared" ref="K78:K86" si="14">L78+M78+N78+O78+P78</f>
        <v>104516.67</v>
      </c>
      <c r="L78" s="122">
        <f>L79+L80</f>
        <v>104516.67</v>
      </c>
      <c r="M78" s="122">
        <f>M79+M80</f>
        <v>0</v>
      </c>
      <c r="N78" s="122">
        <f t="shared" ref="N78" si="15">N79+N80</f>
        <v>0</v>
      </c>
      <c r="O78" s="122">
        <f t="shared" ref="O78" si="16">O79+O80</f>
        <v>0</v>
      </c>
      <c r="P78" s="122">
        <f>P79+P80</f>
        <v>0</v>
      </c>
      <c r="Q78" s="33">
        <v>0</v>
      </c>
      <c r="R78" s="229" t="s">
        <v>122</v>
      </c>
      <c r="S78" s="37"/>
    </row>
    <row r="79" spans="1:19" ht="45.75" customHeight="1" x14ac:dyDescent="0.35">
      <c r="A79" s="263"/>
      <c r="B79" s="229"/>
      <c r="C79" s="229"/>
      <c r="D79" s="229"/>
      <c r="E79" s="229"/>
      <c r="F79" s="229"/>
      <c r="G79" s="244"/>
      <c r="H79" s="245"/>
      <c r="I79" s="122">
        <v>0</v>
      </c>
      <c r="J79" s="119" t="s">
        <v>136</v>
      </c>
      <c r="K79" s="122">
        <f t="shared" si="14"/>
        <v>103471.5</v>
      </c>
      <c r="L79" s="122">
        <v>103471.5</v>
      </c>
      <c r="M79" s="122">
        <v>0</v>
      </c>
      <c r="N79" s="122">
        <v>0</v>
      </c>
      <c r="O79" s="122">
        <v>0</v>
      </c>
      <c r="P79" s="122">
        <v>0</v>
      </c>
      <c r="Q79" s="33">
        <v>0</v>
      </c>
      <c r="R79" s="229"/>
      <c r="S79" s="37"/>
    </row>
    <row r="80" spans="1:19" ht="64.5" customHeight="1" x14ac:dyDescent="0.35">
      <c r="A80" s="263"/>
      <c r="B80" s="229"/>
      <c r="C80" s="229"/>
      <c r="D80" s="229"/>
      <c r="E80" s="229"/>
      <c r="F80" s="229"/>
      <c r="G80" s="244"/>
      <c r="H80" s="245"/>
      <c r="I80" s="120">
        <v>0</v>
      </c>
      <c r="J80" s="119" t="s">
        <v>18</v>
      </c>
      <c r="K80" s="122">
        <f t="shared" si="14"/>
        <v>1045.17</v>
      </c>
      <c r="L80" s="122">
        <v>1045.17</v>
      </c>
      <c r="M80" s="122">
        <v>0</v>
      </c>
      <c r="N80" s="34">
        <v>0</v>
      </c>
      <c r="O80" s="34">
        <v>0</v>
      </c>
      <c r="P80" s="34">
        <v>0</v>
      </c>
      <c r="Q80" s="33">
        <v>0</v>
      </c>
      <c r="R80" s="229"/>
      <c r="S80" s="37"/>
    </row>
    <row r="81" spans="1:19" ht="25.5" customHeight="1" x14ac:dyDescent="0.35">
      <c r="A81" s="263">
        <v>2</v>
      </c>
      <c r="B81" s="229" t="s">
        <v>471</v>
      </c>
      <c r="C81" s="229" t="s">
        <v>335</v>
      </c>
      <c r="D81" s="229" t="s">
        <v>279</v>
      </c>
      <c r="E81" s="229" t="s">
        <v>278</v>
      </c>
      <c r="F81" s="229" t="s">
        <v>334</v>
      </c>
      <c r="G81" s="244">
        <v>46721</v>
      </c>
      <c r="H81" s="245">
        <f>K81</f>
        <v>80000</v>
      </c>
      <c r="I81" s="122">
        <f>I82+I83</f>
        <v>0</v>
      </c>
      <c r="J81" s="123" t="s">
        <v>14</v>
      </c>
      <c r="K81" s="122">
        <f t="shared" si="14"/>
        <v>80000</v>
      </c>
      <c r="L81" s="122">
        <f t="shared" ref="L81:M81" si="17">L82+L83</f>
        <v>40000</v>
      </c>
      <c r="M81" s="122">
        <f t="shared" si="17"/>
        <v>40000</v>
      </c>
      <c r="N81" s="122">
        <f t="shared" ref="N81" si="18">N82+N83</f>
        <v>0</v>
      </c>
      <c r="O81" s="122">
        <f t="shared" ref="O81:P81" si="19">O82+O83</f>
        <v>0</v>
      </c>
      <c r="P81" s="122">
        <f t="shared" si="19"/>
        <v>0</v>
      </c>
      <c r="Q81" s="33">
        <v>0</v>
      </c>
      <c r="R81" s="229" t="s">
        <v>122</v>
      </c>
      <c r="S81" s="37"/>
    </row>
    <row r="82" spans="1:19" ht="45.75" customHeight="1" x14ac:dyDescent="0.35">
      <c r="A82" s="263"/>
      <c r="B82" s="229"/>
      <c r="C82" s="229"/>
      <c r="D82" s="229"/>
      <c r="E82" s="229"/>
      <c r="F82" s="229"/>
      <c r="G82" s="244"/>
      <c r="H82" s="245"/>
      <c r="I82" s="122">
        <v>0</v>
      </c>
      <c r="J82" s="119" t="s">
        <v>136</v>
      </c>
      <c r="K82" s="122">
        <f t="shared" si="14"/>
        <v>49760</v>
      </c>
      <c r="L82" s="122">
        <v>24880</v>
      </c>
      <c r="M82" s="122">
        <v>24880</v>
      </c>
      <c r="N82" s="122">
        <v>0</v>
      </c>
      <c r="O82" s="122">
        <v>0</v>
      </c>
      <c r="P82" s="122">
        <v>0</v>
      </c>
      <c r="Q82" s="33">
        <v>0</v>
      </c>
      <c r="R82" s="229"/>
      <c r="S82" s="37"/>
    </row>
    <row r="83" spans="1:19" ht="64.5" customHeight="1" x14ac:dyDescent="0.35">
      <c r="A83" s="263"/>
      <c r="B83" s="229"/>
      <c r="C83" s="229"/>
      <c r="D83" s="229"/>
      <c r="E83" s="229"/>
      <c r="F83" s="229"/>
      <c r="G83" s="244"/>
      <c r="H83" s="245"/>
      <c r="I83" s="120">
        <v>0</v>
      </c>
      <c r="J83" s="119" t="s">
        <v>18</v>
      </c>
      <c r="K83" s="122">
        <f t="shared" si="14"/>
        <v>30240</v>
      </c>
      <c r="L83" s="122">
        <v>15120</v>
      </c>
      <c r="M83" s="122">
        <v>15120</v>
      </c>
      <c r="N83" s="34">
        <v>0</v>
      </c>
      <c r="O83" s="34">
        <v>0</v>
      </c>
      <c r="P83" s="122">
        <v>0</v>
      </c>
      <c r="Q83" s="33">
        <v>0</v>
      </c>
      <c r="R83" s="229"/>
      <c r="S83" s="37"/>
    </row>
    <row r="84" spans="1:19" ht="44.25" customHeight="1" x14ac:dyDescent="0.35">
      <c r="A84" s="263">
        <v>3</v>
      </c>
      <c r="B84" s="229" t="s">
        <v>300</v>
      </c>
      <c r="C84" s="229" t="s">
        <v>179</v>
      </c>
      <c r="D84" s="229" t="s">
        <v>255</v>
      </c>
      <c r="E84" s="229" t="s">
        <v>278</v>
      </c>
      <c r="F84" s="229" t="s">
        <v>467</v>
      </c>
      <c r="G84" s="244">
        <v>46721</v>
      </c>
      <c r="H84" s="245">
        <f>K84</f>
        <v>108340</v>
      </c>
      <c r="I84" s="122">
        <f>I85+I86</f>
        <v>0</v>
      </c>
      <c r="J84" s="123" t="s">
        <v>14</v>
      </c>
      <c r="K84" s="122">
        <f t="shared" si="14"/>
        <v>108340</v>
      </c>
      <c r="L84" s="122">
        <f t="shared" ref="L84:M84" si="20">L85+L86</f>
        <v>0</v>
      </c>
      <c r="M84" s="122">
        <f t="shared" si="20"/>
        <v>108340</v>
      </c>
      <c r="N84" s="122">
        <f t="shared" ref="N84:P84" si="21">N85+N86</f>
        <v>0</v>
      </c>
      <c r="O84" s="122">
        <f t="shared" si="21"/>
        <v>0</v>
      </c>
      <c r="P84" s="122">
        <f t="shared" si="21"/>
        <v>0</v>
      </c>
      <c r="Q84" s="33">
        <v>0</v>
      </c>
      <c r="R84" s="229" t="s">
        <v>122</v>
      </c>
      <c r="S84" s="37"/>
    </row>
    <row r="85" spans="1:19" ht="54" customHeight="1" x14ac:dyDescent="0.35">
      <c r="A85" s="263"/>
      <c r="B85" s="229"/>
      <c r="C85" s="229"/>
      <c r="D85" s="229"/>
      <c r="E85" s="229"/>
      <c r="F85" s="229"/>
      <c r="G85" s="244"/>
      <c r="H85" s="245"/>
      <c r="I85" s="122">
        <v>0</v>
      </c>
      <c r="J85" s="119" t="s">
        <v>136</v>
      </c>
      <c r="K85" s="122">
        <f t="shared" si="14"/>
        <v>67387.48</v>
      </c>
      <c r="L85" s="122">
        <v>0</v>
      </c>
      <c r="M85" s="122">
        <v>67387.48</v>
      </c>
      <c r="N85" s="122">
        <v>0</v>
      </c>
      <c r="O85" s="122">
        <v>0</v>
      </c>
      <c r="P85" s="122">
        <v>0</v>
      </c>
      <c r="Q85" s="33">
        <v>0</v>
      </c>
      <c r="R85" s="229"/>
      <c r="S85" s="37"/>
    </row>
    <row r="86" spans="1:19" ht="74.25" customHeight="1" x14ac:dyDescent="0.35">
      <c r="A86" s="263"/>
      <c r="B86" s="229"/>
      <c r="C86" s="229"/>
      <c r="D86" s="229"/>
      <c r="E86" s="229"/>
      <c r="F86" s="229"/>
      <c r="G86" s="244"/>
      <c r="H86" s="245"/>
      <c r="I86" s="120">
        <v>0</v>
      </c>
      <c r="J86" s="119" t="s">
        <v>18</v>
      </c>
      <c r="K86" s="122">
        <f t="shared" si="14"/>
        <v>40952.519999999997</v>
      </c>
      <c r="L86" s="122">
        <v>0</v>
      </c>
      <c r="M86" s="122">
        <v>40952.519999999997</v>
      </c>
      <c r="N86" s="34">
        <v>0</v>
      </c>
      <c r="O86" s="34">
        <v>0</v>
      </c>
      <c r="P86" s="34">
        <v>0</v>
      </c>
      <c r="Q86" s="33">
        <v>0</v>
      </c>
      <c r="R86" s="229"/>
      <c r="S86" s="37"/>
    </row>
    <row r="87" spans="1:19" ht="33" customHeight="1" x14ac:dyDescent="0.25">
      <c r="A87" s="263">
        <v>4</v>
      </c>
      <c r="B87" s="229" t="s">
        <v>387</v>
      </c>
      <c r="C87" s="229" t="s">
        <v>388</v>
      </c>
      <c r="D87" s="229" t="s">
        <v>172</v>
      </c>
      <c r="E87" s="229" t="s">
        <v>390</v>
      </c>
      <c r="F87" s="229" t="s">
        <v>467</v>
      </c>
      <c r="G87" s="244">
        <v>46721</v>
      </c>
      <c r="H87" s="262">
        <f>K87</f>
        <v>229600</v>
      </c>
      <c r="I87" s="120">
        <v>0</v>
      </c>
      <c r="J87" s="119" t="s">
        <v>8</v>
      </c>
      <c r="K87" s="122">
        <f>L87+M87+N87+O87+P87</f>
        <v>229600</v>
      </c>
      <c r="L87" s="122">
        <f>L88+L89</f>
        <v>0</v>
      </c>
      <c r="M87" s="122">
        <f>M88+M89</f>
        <v>229600</v>
      </c>
      <c r="N87" s="122">
        <v>0</v>
      </c>
      <c r="O87" s="122">
        <v>0</v>
      </c>
      <c r="P87" s="122">
        <v>0</v>
      </c>
      <c r="Q87" s="122">
        <v>0</v>
      </c>
      <c r="R87" s="229" t="s">
        <v>122</v>
      </c>
    </row>
    <row r="88" spans="1:19" ht="46.5" customHeight="1" x14ac:dyDescent="0.35">
      <c r="A88" s="263"/>
      <c r="B88" s="229"/>
      <c r="C88" s="229"/>
      <c r="D88" s="229"/>
      <c r="E88" s="229"/>
      <c r="F88" s="229"/>
      <c r="G88" s="229"/>
      <c r="H88" s="263"/>
      <c r="I88" s="120">
        <v>0</v>
      </c>
      <c r="J88" s="119" t="s">
        <v>10</v>
      </c>
      <c r="K88" s="122">
        <f t="shared" ref="K88:K89" si="22">L88+M88+N88+O88+P88</f>
        <v>142811.20000000001</v>
      </c>
      <c r="L88" s="122">
        <v>0</v>
      </c>
      <c r="M88" s="122">
        <v>142811.20000000001</v>
      </c>
      <c r="N88" s="122">
        <v>0</v>
      </c>
      <c r="O88" s="122">
        <v>0</v>
      </c>
      <c r="P88" s="122">
        <v>0</v>
      </c>
      <c r="Q88" s="122">
        <v>0</v>
      </c>
      <c r="R88" s="229"/>
      <c r="S88" s="37"/>
    </row>
    <row r="89" spans="1:19" ht="87.75" customHeight="1" x14ac:dyDescent="0.25">
      <c r="A89" s="263"/>
      <c r="B89" s="229"/>
      <c r="C89" s="229"/>
      <c r="D89" s="229"/>
      <c r="E89" s="229"/>
      <c r="F89" s="229"/>
      <c r="G89" s="229"/>
      <c r="H89" s="263"/>
      <c r="I89" s="120">
        <v>0</v>
      </c>
      <c r="J89" s="119" t="s">
        <v>11</v>
      </c>
      <c r="K89" s="122">
        <f t="shared" si="22"/>
        <v>86788.800000000003</v>
      </c>
      <c r="L89" s="122">
        <v>0</v>
      </c>
      <c r="M89" s="122">
        <v>86788.800000000003</v>
      </c>
      <c r="N89" s="122">
        <v>0</v>
      </c>
      <c r="O89" s="122">
        <v>0</v>
      </c>
      <c r="P89" s="122">
        <v>0</v>
      </c>
      <c r="Q89" s="122">
        <v>0</v>
      </c>
      <c r="R89" s="229"/>
    </row>
    <row r="90" spans="1:19" ht="33" customHeight="1" x14ac:dyDescent="0.25">
      <c r="A90" s="263">
        <v>5</v>
      </c>
      <c r="B90" s="229" t="s">
        <v>391</v>
      </c>
      <c r="C90" s="229" t="s">
        <v>459</v>
      </c>
      <c r="D90" s="236" t="s">
        <v>392</v>
      </c>
      <c r="E90" s="236" t="s">
        <v>390</v>
      </c>
      <c r="F90" s="236" t="s">
        <v>467</v>
      </c>
      <c r="G90" s="240">
        <v>46356</v>
      </c>
      <c r="H90" s="262">
        <f>K90</f>
        <v>104550</v>
      </c>
      <c r="I90" s="120">
        <v>0</v>
      </c>
      <c r="J90" s="119" t="s">
        <v>8</v>
      </c>
      <c r="K90" s="122">
        <f>L90+M90+N90+O90+P90</f>
        <v>104550</v>
      </c>
      <c r="L90" s="122">
        <f>L91+L92</f>
        <v>0</v>
      </c>
      <c r="M90" s="122">
        <f>M92+M91</f>
        <v>104550</v>
      </c>
      <c r="N90" s="122">
        <v>0</v>
      </c>
      <c r="O90" s="122">
        <v>0</v>
      </c>
      <c r="P90" s="122">
        <v>0</v>
      </c>
      <c r="Q90" s="122">
        <v>0</v>
      </c>
      <c r="R90" s="229" t="s">
        <v>122</v>
      </c>
    </row>
    <row r="91" spans="1:19" ht="46.5" customHeight="1" x14ac:dyDescent="0.35">
      <c r="A91" s="263"/>
      <c r="B91" s="229"/>
      <c r="C91" s="229"/>
      <c r="D91" s="237"/>
      <c r="E91" s="237"/>
      <c r="F91" s="237"/>
      <c r="G91" s="237"/>
      <c r="H91" s="263"/>
      <c r="I91" s="120">
        <v>0</v>
      </c>
      <c r="J91" s="119" t="s">
        <v>10</v>
      </c>
      <c r="K91" s="122">
        <f t="shared" ref="K91:K92" si="23">L91+M91+N91+O91+P91</f>
        <v>65030.1</v>
      </c>
      <c r="L91" s="122">
        <v>0</v>
      </c>
      <c r="M91" s="122">
        <v>65030.1</v>
      </c>
      <c r="N91" s="122">
        <v>0</v>
      </c>
      <c r="O91" s="122">
        <v>0</v>
      </c>
      <c r="P91" s="122">
        <v>0</v>
      </c>
      <c r="Q91" s="122">
        <v>0</v>
      </c>
      <c r="R91" s="229"/>
      <c r="S91" s="37"/>
    </row>
    <row r="92" spans="1:19" ht="87.75" customHeight="1" x14ac:dyDescent="0.25">
      <c r="A92" s="263"/>
      <c r="B92" s="229"/>
      <c r="C92" s="229"/>
      <c r="D92" s="238"/>
      <c r="E92" s="238"/>
      <c r="F92" s="238"/>
      <c r="G92" s="238"/>
      <c r="H92" s="263"/>
      <c r="I92" s="120">
        <v>0</v>
      </c>
      <c r="J92" s="119" t="s">
        <v>11</v>
      </c>
      <c r="K92" s="122">
        <f t="shared" si="23"/>
        <v>39519.9</v>
      </c>
      <c r="L92" s="122">
        <v>0</v>
      </c>
      <c r="M92" s="122">
        <v>39519.9</v>
      </c>
      <c r="N92" s="122">
        <v>0</v>
      </c>
      <c r="O92" s="122">
        <v>0</v>
      </c>
      <c r="P92" s="122">
        <v>0</v>
      </c>
      <c r="Q92" s="122">
        <v>0</v>
      </c>
      <c r="R92" s="229"/>
    </row>
    <row r="93" spans="1:19" ht="33" customHeight="1" x14ac:dyDescent="0.25">
      <c r="A93" s="230">
        <v>6</v>
      </c>
      <c r="B93" s="226" t="s">
        <v>586</v>
      </c>
      <c r="C93" s="226" t="s">
        <v>587</v>
      </c>
      <c r="D93" s="231" t="s">
        <v>593</v>
      </c>
      <c r="E93" s="231" t="s">
        <v>588</v>
      </c>
      <c r="F93" s="231" t="s">
        <v>589</v>
      </c>
      <c r="G93" s="234">
        <v>46721</v>
      </c>
      <c r="H93" s="235">
        <f>K93</f>
        <v>111750.9</v>
      </c>
      <c r="I93" s="130">
        <v>0</v>
      </c>
      <c r="J93" s="134" t="s">
        <v>8</v>
      </c>
      <c r="K93" s="131">
        <f>L93+M93+N93+O93+P93</f>
        <v>111750.9</v>
      </c>
      <c r="L93" s="131">
        <f>L94+L95</f>
        <v>33525.269999999997</v>
      </c>
      <c r="M93" s="131">
        <f>M95+M94</f>
        <v>78225.63</v>
      </c>
      <c r="N93" s="131">
        <v>0</v>
      </c>
      <c r="O93" s="131">
        <v>0</v>
      </c>
      <c r="P93" s="131">
        <v>0</v>
      </c>
      <c r="Q93" s="131">
        <v>0</v>
      </c>
      <c r="R93" s="229" t="s">
        <v>122</v>
      </c>
    </row>
    <row r="94" spans="1:19" ht="46.5" customHeight="1" x14ac:dyDescent="0.35">
      <c r="A94" s="230"/>
      <c r="B94" s="226"/>
      <c r="C94" s="226"/>
      <c r="D94" s="232"/>
      <c r="E94" s="232"/>
      <c r="F94" s="232"/>
      <c r="G94" s="232"/>
      <c r="H94" s="230"/>
      <c r="I94" s="130">
        <v>0</v>
      </c>
      <c r="J94" s="134" t="s">
        <v>10</v>
      </c>
      <c r="K94" s="131">
        <f t="shared" ref="K94:K95" si="24">L94+M94+N94+O94+P94</f>
        <v>69509.049999999988</v>
      </c>
      <c r="L94" s="131">
        <v>20852.71</v>
      </c>
      <c r="M94" s="131">
        <v>48656.34</v>
      </c>
      <c r="N94" s="131">
        <v>0</v>
      </c>
      <c r="O94" s="131">
        <v>0</v>
      </c>
      <c r="P94" s="131">
        <v>0</v>
      </c>
      <c r="Q94" s="131">
        <v>0</v>
      </c>
      <c r="R94" s="229"/>
      <c r="S94" s="37"/>
    </row>
    <row r="95" spans="1:19" ht="87.75" customHeight="1" x14ac:dyDescent="0.25">
      <c r="A95" s="230"/>
      <c r="B95" s="226"/>
      <c r="C95" s="226"/>
      <c r="D95" s="233"/>
      <c r="E95" s="233"/>
      <c r="F95" s="233"/>
      <c r="G95" s="233"/>
      <c r="H95" s="230"/>
      <c r="I95" s="130">
        <v>0</v>
      </c>
      <c r="J95" s="134" t="s">
        <v>11</v>
      </c>
      <c r="K95" s="131">
        <f t="shared" si="24"/>
        <v>42241.85</v>
      </c>
      <c r="L95" s="131">
        <v>12672.56</v>
      </c>
      <c r="M95" s="131">
        <v>29569.29</v>
      </c>
      <c r="N95" s="131">
        <v>0</v>
      </c>
      <c r="O95" s="131">
        <v>0</v>
      </c>
      <c r="P95" s="131">
        <v>0</v>
      </c>
      <c r="Q95" s="131">
        <v>0</v>
      </c>
      <c r="R95" s="229"/>
    </row>
    <row r="96" spans="1:19" ht="32.25" customHeight="1" x14ac:dyDescent="0.25">
      <c r="A96" s="246" t="s">
        <v>277</v>
      </c>
      <c r="B96" s="247"/>
      <c r="C96" s="247"/>
      <c r="D96" s="247"/>
      <c r="E96" s="247"/>
      <c r="F96" s="247"/>
      <c r="G96" s="247"/>
      <c r="H96" s="247"/>
      <c r="I96" s="248"/>
      <c r="J96" s="119" t="s">
        <v>8</v>
      </c>
      <c r="K96" s="131">
        <f>L96+M96+N96+O96+P96</f>
        <v>738757.57</v>
      </c>
      <c r="L96" s="131">
        <f>L78+L81+L84+L87+L90+L93</f>
        <v>178041.93999999997</v>
      </c>
      <c r="M96" s="131">
        <f>M78+M81+M84+M87+M90+M93</f>
        <v>560715.63</v>
      </c>
      <c r="N96" s="129">
        <f t="shared" ref="N96:P96" si="25">N78+N81+N84+N87+N90+N93</f>
        <v>0</v>
      </c>
      <c r="O96" s="129">
        <f t="shared" si="25"/>
        <v>0</v>
      </c>
      <c r="P96" s="129">
        <f t="shared" si="25"/>
        <v>0</v>
      </c>
      <c r="Q96" s="122">
        <f t="shared" ref="Q96" si="26">Q78</f>
        <v>0</v>
      </c>
      <c r="R96" s="236"/>
    </row>
    <row r="97" spans="1:19" ht="40.5" customHeight="1" x14ac:dyDescent="0.25">
      <c r="A97" s="249"/>
      <c r="B97" s="250"/>
      <c r="C97" s="250"/>
      <c r="D97" s="250"/>
      <c r="E97" s="250"/>
      <c r="F97" s="250"/>
      <c r="G97" s="250"/>
      <c r="H97" s="250"/>
      <c r="I97" s="251"/>
      <c r="J97" s="119" t="s">
        <v>10</v>
      </c>
      <c r="K97" s="131">
        <f>L97+M97+N97+O97+P97</f>
        <v>497969.32999999996</v>
      </c>
      <c r="L97" s="131">
        <f>L79+L82+L85+L88+L91+L94</f>
        <v>149204.21</v>
      </c>
      <c r="M97" s="131">
        <f t="shared" ref="M97:P97" si="27">M79+M82+M85+M88+M91+M94</f>
        <v>348765.12</v>
      </c>
      <c r="N97" s="129">
        <f t="shared" si="27"/>
        <v>0</v>
      </c>
      <c r="O97" s="129">
        <f t="shared" si="27"/>
        <v>0</v>
      </c>
      <c r="P97" s="129">
        <f t="shared" si="27"/>
        <v>0</v>
      </c>
      <c r="Q97" s="122">
        <f t="shared" ref="Q97" si="28">Q79</f>
        <v>0</v>
      </c>
      <c r="R97" s="237"/>
    </row>
    <row r="98" spans="1:19" ht="60" customHeight="1" x14ac:dyDescent="0.25">
      <c r="A98" s="252"/>
      <c r="B98" s="253"/>
      <c r="C98" s="253"/>
      <c r="D98" s="253"/>
      <c r="E98" s="253"/>
      <c r="F98" s="253"/>
      <c r="G98" s="253"/>
      <c r="H98" s="253"/>
      <c r="I98" s="254"/>
      <c r="J98" s="119" t="s">
        <v>11</v>
      </c>
      <c r="K98" s="131">
        <f>L98+M98+N98+O98+P98</f>
        <v>240788.24000000002</v>
      </c>
      <c r="L98" s="131">
        <f>L80+L83+L86+L89+L92+L95</f>
        <v>28837.73</v>
      </c>
      <c r="M98" s="131">
        <f t="shared" ref="M98:P98" si="29">M80+M83+M86+M89+M92+M95</f>
        <v>211950.51</v>
      </c>
      <c r="N98" s="129">
        <f t="shared" si="29"/>
        <v>0</v>
      </c>
      <c r="O98" s="129">
        <f t="shared" si="29"/>
        <v>0</v>
      </c>
      <c r="P98" s="129">
        <f t="shared" si="29"/>
        <v>0</v>
      </c>
      <c r="Q98" s="122">
        <f t="shared" ref="Q98" si="30">Q80</f>
        <v>0</v>
      </c>
      <c r="R98" s="238"/>
    </row>
    <row r="99" spans="1:19" ht="33" customHeight="1" x14ac:dyDescent="0.25">
      <c r="A99" s="255" t="s">
        <v>576</v>
      </c>
      <c r="B99" s="255"/>
      <c r="C99" s="255"/>
      <c r="D99" s="255"/>
      <c r="E99" s="255"/>
      <c r="F99" s="255"/>
      <c r="G99" s="255"/>
      <c r="H99" s="255"/>
      <c r="I99" s="255"/>
      <c r="J99" s="255"/>
      <c r="K99" s="255"/>
      <c r="L99" s="255"/>
      <c r="M99" s="255"/>
      <c r="N99" s="255"/>
      <c r="O99" s="255"/>
      <c r="P99" s="255"/>
      <c r="Q99" s="255"/>
      <c r="R99" s="255"/>
    </row>
    <row r="100" spans="1:19" ht="25.5" customHeight="1" x14ac:dyDescent="0.35">
      <c r="A100" s="263">
        <v>1</v>
      </c>
      <c r="B100" s="229" t="s">
        <v>256</v>
      </c>
      <c r="C100" s="229" t="s">
        <v>179</v>
      </c>
      <c r="D100" s="229" t="s">
        <v>182</v>
      </c>
      <c r="E100" s="229" t="s">
        <v>380</v>
      </c>
      <c r="F100" s="229" t="s">
        <v>303</v>
      </c>
      <c r="G100" s="244">
        <v>46721</v>
      </c>
      <c r="H100" s="245">
        <f>K100</f>
        <v>59891.803240000001</v>
      </c>
      <c r="I100" s="122">
        <f>I101+I102</f>
        <v>0</v>
      </c>
      <c r="J100" s="123" t="s">
        <v>14</v>
      </c>
      <c r="K100" s="122">
        <f t="shared" ref="K100:K102" si="31">L100+M100+N100+O100+P100</f>
        <v>59891.803240000001</v>
      </c>
      <c r="L100" s="122">
        <f>L101+L102</f>
        <v>18000</v>
      </c>
      <c r="M100" s="122">
        <f>M101+M102</f>
        <v>41891.803240000001</v>
      </c>
      <c r="N100" s="122">
        <f t="shared" ref="N100:O100" si="32">N101+N102</f>
        <v>0</v>
      </c>
      <c r="O100" s="122">
        <f t="shared" si="32"/>
        <v>0</v>
      </c>
      <c r="P100" s="122">
        <f>P101+P102</f>
        <v>0</v>
      </c>
      <c r="Q100" s="33">
        <v>0</v>
      </c>
      <c r="R100" s="229" t="s">
        <v>122</v>
      </c>
      <c r="S100" s="37"/>
    </row>
    <row r="101" spans="1:19" ht="45.75" customHeight="1" x14ac:dyDescent="0.35">
      <c r="A101" s="263"/>
      <c r="B101" s="229"/>
      <c r="C101" s="229"/>
      <c r="D101" s="229"/>
      <c r="E101" s="229"/>
      <c r="F101" s="229"/>
      <c r="G101" s="244"/>
      <c r="H101" s="245"/>
      <c r="I101" s="122">
        <v>0</v>
      </c>
      <c r="J101" s="119" t="s">
        <v>136</v>
      </c>
      <c r="K101" s="122">
        <f t="shared" si="31"/>
        <v>0</v>
      </c>
      <c r="L101" s="122">
        <v>0</v>
      </c>
      <c r="M101" s="122">
        <v>0</v>
      </c>
      <c r="N101" s="122">
        <v>0</v>
      </c>
      <c r="O101" s="122">
        <v>0</v>
      </c>
      <c r="P101" s="122">
        <v>0</v>
      </c>
      <c r="Q101" s="33">
        <v>0</v>
      </c>
      <c r="R101" s="229"/>
      <c r="S101" s="37"/>
    </row>
    <row r="102" spans="1:19" ht="64.5" customHeight="1" x14ac:dyDescent="0.35">
      <c r="A102" s="263"/>
      <c r="B102" s="229"/>
      <c r="C102" s="229"/>
      <c r="D102" s="229"/>
      <c r="E102" s="229"/>
      <c r="F102" s="229"/>
      <c r="G102" s="244"/>
      <c r="H102" s="245"/>
      <c r="I102" s="120">
        <v>0</v>
      </c>
      <c r="J102" s="119" t="s">
        <v>18</v>
      </c>
      <c r="K102" s="122">
        <f t="shared" si="31"/>
        <v>59891.803240000001</v>
      </c>
      <c r="L102" s="122">
        <v>18000</v>
      </c>
      <c r="M102" s="122">
        <v>41891.803240000001</v>
      </c>
      <c r="N102" s="34">
        <v>0</v>
      </c>
      <c r="O102" s="34">
        <v>0</v>
      </c>
      <c r="P102" s="34">
        <v>0</v>
      </c>
      <c r="Q102" s="33">
        <v>0</v>
      </c>
      <c r="R102" s="229"/>
      <c r="S102" s="37"/>
    </row>
    <row r="103" spans="1:19" ht="32.25" customHeight="1" x14ac:dyDescent="0.25">
      <c r="A103" s="246" t="s">
        <v>578</v>
      </c>
      <c r="B103" s="247"/>
      <c r="C103" s="247"/>
      <c r="D103" s="247"/>
      <c r="E103" s="247"/>
      <c r="F103" s="247"/>
      <c r="G103" s="247"/>
      <c r="H103" s="247"/>
      <c r="I103" s="248"/>
      <c r="J103" s="119" t="s">
        <v>8</v>
      </c>
      <c r="K103" s="122">
        <f>L103+M103+N103+O103+P103</f>
        <v>59891.803240000001</v>
      </c>
      <c r="L103" s="122">
        <f>L100</f>
        <v>18000</v>
      </c>
      <c r="M103" s="122">
        <f t="shared" ref="M103:P103" si="33">M100</f>
        <v>41891.803240000001</v>
      </c>
      <c r="N103" s="122">
        <f t="shared" si="33"/>
        <v>0</v>
      </c>
      <c r="O103" s="122">
        <f t="shared" si="33"/>
        <v>0</v>
      </c>
      <c r="P103" s="122">
        <f t="shared" si="33"/>
        <v>0</v>
      </c>
      <c r="Q103" s="122">
        <f t="shared" ref="Q103" si="34">Q85</f>
        <v>0</v>
      </c>
      <c r="R103" s="236"/>
    </row>
    <row r="104" spans="1:19" ht="60" customHeight="1" x14ac:dyDescent="0.25">
      <c r="A104" s="252"/>
      <c r="B104" s="253"/>
      <c r="C104" s="253"/>
      <c r="D104" s="253"/>
      <c r="E104" s="253"/>
      <c r="F104" s="253"/>
      <c r="G104" s="253"/>
      <c r="H104" s="253"/>
      <c r="I104" s="254"/>
      <c r="J104" s="119" t="s">
        <v>11</v>
      </c>
      <c r="K104" s="122">
        <f t="shared" ref="K104" si="35">L104+M104+N104+O104+P104</f>
        <v>59891.803240000001</v>
      </c>
      <c r="L104" s="122">
        <f>L102</f>
        <v>18000</v>
      </c>
      <c r="M104" s="122">
        <f>M102</f>
        <v>41891.803240000001</v>
      </c>
      <c r="N104" s="122">
        <f>N102</f>
        <v>0</v>
      </c>
      <c r="O104" s="122">
        <f>O102</f>
        <v>0</v>
      </c>
      <c r="P104" s="122">
        <f>P102</f>
        <v>0</v>
      </c>
      <c r="Q104" s="122">
        <f>Q87</f>
        <v>0</v>
      </c>
      <c r="R104" s="238"/>
    </row>
    <row r="105" spans="1:19" ht="21" customHeight="1" x14ac:dyDescent="0.3">
      <c r="A105" s="256" t="s">
        <v>364</v>
      </c>
      <c r="B105" s="256"/>
      <c r="C105" s="256"/>
      <c r="D105" s="256"/>
      <c r="E105" s="256"/>
      <c r="F105" s="256"/>
      <c r="G105" s="256"/>
      <c r="H105" s="256"/>
      <c r="I105" s="256"/>
      <c r="J105" s="256"/>
      <c r="K105" s="256"/>
      <c r="L105" s="256"/>
      <c r="M105" s="256"/>
      <c r="N105" s="256"/>
      <c r="O105" s="256"/>
      <c r="P105" s="256"/>
      <c r="Q105" s="256"/>
      <c r="R105" s="256"/>
    </row>
    <row r="106" spans="1:19" ht="23.25" customHeight="1" x14ac:dyDescent="0.3">
      <c r="A106" s="256" t="s">
        <v>64</v>
      </c>
      <c r="B106" s="282"/>
      <c r="C106" s="282"/>
      <c r="D106" s="282"/>
      <c r="E106" s="282"/>
      <c r="F106" s="282"/>
      <c r="G106" s="282"/>
      <c r="H106" s="282"/>
      <c r="I106" s="282"/>
      <c r="J106" s="256"/>
      <c r="K106" s="256"/>
      <c r="L106" s="256"/>
      <c r="M106" s="256"/>
      <c r="N106" s="256"/>
      <c r="O106" s="256"/>
      <c r="P106" s="256"/>
      <c r="Q106" s="256"/>
      <c r="R106" s="256"/>
    </row>
    <row r="107" spans="1:19" ht="30" customHeight="1" x14ac:dyDescent="0.25">
      <c r="A107" s="229">
        <v>1</v>
      </c>
      <c r="B107" s="229" t="s">
        <v>56</v>
      </c>
      <c r="C107" s="229" t="s">
        <v>179</v>
      </c>
      <c r="D107" s="229" t="s">
        <v>135</v>
      </c>
      <c r="E107" s="229" t="s">
        <v>147</v>
      </c>
      <c r="F107" s="229" t="s">
        <v>339</v>
      </c>
      <c r="G107" s="244">
        <v>47117</v>
      </c>
      <c r="H107" s="245">
        <v>343685.01</v>
      </c>
      <c r="I107" s="122">
        <f>I108+I109</f>
        <v>67554.808000000005</v>
      </c>
      <c r="J107" s="119" t="s">
        <v>14</v>
      </c>
      <c r="K107" s="120">
        <f>L107+M107+N107+O107+P107</f>
        <v>275007.96999999997</v>
      </c>
      <c r="L107" s="120">
        <f t="shared" ref="L107" si="36">L108+L109</f>
        <v>0</v>
      </c>
      <c r="M107" s="120">
        <f>M108+M109</f>
        <v>180326.02</v>
      </c>
      <c r="N107" s="34">
        <f>N108+N109</f>
        <v>94681.95</v>
      </c>
      <c r="O107" s="34">
        <f>O108+O109</f>
        <v>0</v>
      </c>
      <c r="P107" s="34">
        <f>P108+P109</f>
        <v>0</v>
      </c>
      <c r="Q107" s="120">
        <v>0</v>
      </c>
      <c r="R107" s="229" t="s">
        <v>122</v>
      </c>
    </row>
    <row r="108" spans="1:19" ht="40.5" customHeight="1" x14ac:dyDescent="0.35">
      <c r="A108" s="229"/>
      <c r="B108" s="229"/>
      <c r="C108" s="229"/>
      <c r="D108" s="229"/>
      <c r="E108" s="229"/>
      <c r="F108" s="229"/>
      <c r="G108" s="229"/>
      <c r="H108" s="245"/>
      <c r="I108" s="122">
        <f>4721.68675+37500</f>
        <v>42221.686750000001</v>
      </c>
      <c r="J108" s="119" t="s">
        <v>136</v>
      </c>
      <c r="K108" s="120">
        <f t="shared" ref="K108:K120" si="37">L108+M108+N108+O108+P108</f>
        <v>211890.24999999997</v>
      </c>
      <c r="L108" s="120">
        <v>0</v>
      </c>
      <c r="M108" s="120">
        <f>44193+108521.04</f>
        <v>152714.03999999998</v>
      </c>
      <c r="N108" s="34">
        <v>59176.21</v>
      </c>
      <c r="O108" s="34">
        <v>0</v>
      </c>
      <c r="P108" s="34">
        <v>0</v>
      </c>
      <c r="Q108" s="120">
        <v>0</v>
      </c>
      <c r="R108" s="229"/>
      <c r="S108" s="37"/>
    </row>
    <row r="109" spans="1:19" ht="65.25" customHeight="1" x14ac:dyDescent="0.25">
      <c r="A109" s="229"/>
      <c r="B109" s="229"/>
      <c r="C109" s="229"/>
      <c r="D109" s="229"/>
      <c r="E109" s="229"/>
      <c r="F109" s="229"/>
      <c r="G109" s="229"/>
      <c r="H109" s="245"/>
      <c r="I109" s="122">
        <f>2833.12125+22500</f>
        <v>25333.12125</v>
      </c>
      <c r="J109" s="119" t="s">
        <v>18</v>
      </c>
      <c r="K109" s="120">
        <f t="shared" si="37"/>
        <v>63117.72</v>
      </c>
      <c r="L109" s="120">
        <v>0</v>
      </c>
      <c r="M109" s="120">
        <f>26515.8+1096.18</f>
        <v>27611.98</v>
      </c>
      <c r="N109" s="34">
        <v>35505.74</v>
      </c>
      <c r="O109" s="34">
        <v>0</v>
      </c>
      <c r="P109" s="34">
        <v>0</v>
      </c>
      <c r="Q109" s="120">
        <v>0</v>
      </c>
      <c r="R109" s="229"/>
    </row>
    <row r="110" spans="1:19" ht="40.5" customHeight="1" x14ac:dyDescent="0.25">
      <c r="A110" s="229">
        <v>2</v>
      </c>
      <c r="B110" s="229" t="s">
        <v>58</v>
      </c>
      <c r="C110" s="229" t="s">
        <v>148</v>
      </c>
      <c r="D110" s="229" t="s">
        <v>149</v>
      </c>
      <c r="E110" s="229" t="s">
        <v>150</v>
      </c>
      <c r="F110" s="226" t="s">
        <v>585</v>
      </c>
      <c r="G110" s="227">
        <v>46721</v>
      </c>
      <c r="H110" s="245">
        <v>921096.04</v>
      </c>
      <c r="I110" s="122">
        <f>I111+I112</f>
        <v>343634.68395999999</v>
      </c>
      <c r="J110" s="119" t="s">
        <v>14</v>
      </c>
      <c r="K110" s="120">
        <f t="shared" si="37"/>
        <v>574119.18999999994</v>
      </c>
      <c r="L110" s="130">
        <f>L111+L112</f>
        <v>489312.17</v>
      </c>
      <c r="M110" s="130">
        <f t="shared" ref="M110" si="38">M111+M112</f>
        <v>84807.02</v>
      </c>
      <c r="N110" s="120">
        <f t="shared" ref="N110:P110" si="39">N111+N112</f>
        <v>0</v>
      </c>
      <c r="O110" s="120">
        <f>O111+O112</f>
        <v>0</v>
      </c>
      <c r="P110" s="120">
        <f t="shared" si="39"/>
        <v>0</v>
      </c>
      <c r="Q110" s="120">
        <v>0</v>
      </c>
      <c r="R110" s="229" t="s">
        <v>122</v>
      </c>
    </row>
    <row r="111" spans="1:19" ht="58.5" customHeight="1" x14ac:dyDescent="0.25">
      <c r="A111" s="229"/>
      <c r="B111" s="229"/>
      <c r="C111" s="229"/>
      <c r="D111" s="229"/>
      <c r="E111" s="229"/>
      <c r="F111" s="226"/>
      <c r="G111" s="226"/>
      <c r="H111" s="245"/>
      <c r="I111" s="122">
        <f>129275.36811+113479.1747</f>
        <v>242754.54281000001</v>
      </c>
      <c r="J111" s="119" t="s">
        <v>136</v>
      </c>
      <c r="K111" s="120">
        <f t="shared" si="37"/>
        <v>359972.73</v>
      </c>
      <c r="L111" s="130">
        <v>306798.73</v>
      </c>
      <c r="M111" s="130">
        <v>53174</v>
      </c>
      <c r="N111" s="34">
        <v>0</v>
      </c>
      <c r="O111" s="34">
        <v>0</v>
      </c>
      <c r="P111" s="34">
        <v>0</v>
      </c>
      <c r="Q111" s="120">
        <v>0</v>
      </c>
      <c r="R111" s="229"/>
    </row>
    <row r="112" spans="1:19" ht="69" customHeight="1" x14ac:dyDescent="0.4">
      <c r="A112" s="229"/>
      <c r="B112" s="229"/>
      <c r="C112" s="229"/>
      <c r="D112" s="229"/>
      <c r="E112" s="229"/>
      <c r="F112" s="226"/>
      <c r="G112" s="226"/>
      <c r="H112" s="245"/>
      <c r="I112" s="122">
        <f>76905.44227+23974.69888</f>
        <v>100880.14115</v>
      </c>
      <c r="J112" s="119" t="s">
        <v>18</v>
      </c>
      <c r="K112" s="120">
        <f t="shared" si="37"/>
        <v>214146.46</v>
      </c>
      <c r="L112" s="130">
        <v>182513.44</v>
      </c>
      <c r="M112" s="130">
        <v>31633.02</v>
      </c>
      <c r="N112" s="34">
        <v>0</v>
      </c>
      <c r="O112" s="34">
        <v>0</v>
      </c>
      <c r="P112" s="34">
        <v>0</v>
      </c>
      <c r="Q112" s="120">
        <v>0</v>
      </c>
      <c r="R112" s="229"/>
      <c r="S112" s="35"/>
    </row>
    <row r="113" spans="1:19" ht="30" hidden="1" customHeight="1" x14ac:dyDescent="0.4">
      <c r="A113" s="229">
        <v>3</v>
      </c>
      <c r="B113" s="229" t="s">
        <v>295</v>
      </c>
      <c r="C113" s="229" t="s">
        <v>336</v>
      </c>
      <c r="D113" s="229" t="s">
        <v>296</v>
      </c>
      <c r="E113" s="229" t="s">
        <v>146</v>
      </c>
      <c r="F113" s="229" t="s">
        <v>297</v>
      </c>
      <c r="G113" s="244">
        <v>47117</v>
      </c>
      <c r="H113" s="245">
        <v>0</v>
      </c>
      <c r="I113" s="122">
        <v>0</v>
      </c>
      <c r="J113" s="119" t="s">
        <v>14</v>
      </c>
      <c r="K113" s="120">
        <f t="shared" si="37"/>
        <v>0</v>
      </c>
      <c r="L113" s="120">
        <f t="shared" ref="L113:P113" si="40">L114+L115</f>
        <v>0</v>
      </c>
      <c r="M113" s="120">
        <f t="shared" si="40"/>
        <v>0</v>
      </c>
      <c r="N113" s="120">
        <f t="shared" si="40"/>
        <v>0</v>
      </c>
      <c r="O113" s="34">
        <f t="shared" si="40"/>
        <v>0</v>
      </c>
      <c r="P113" s="34">
        <f t="shared" si="40"/>
        <v>0</v>
      </c>
      <c r="Q113" s="120">
        <v>0</v>
      </c>
      <c r="R113" s="229" t="s">
        <v>122</v>
      </c>
      <c r="S113" s="35"/>
    </row>
    <row r="114" spans="1:19" ht="40.5" hidden="1" customHeight="1" x14ac:dyDescent="0.4">
      <c r="A114" s="229"/>
      <c r="B114" s="229"/>
      <c r="C114" s="229"/>
      <c r="D114" s="229"/>
      <c r="E114" s="229"/>
      <c r="F114" s="229"/>
      <c r="G114" s="229"/>
      <c r="H114" s="245"/>
      <c r="I114" s="122">
        <v>0</v>
      </c>
      <c r="J114" s="119" t="s">
        <v>136</v>
      </c>
      <c r="K114" s="120">
        <f t="shared" si="37"/>
        <v>0</v>
      </c>
      <c r="L114" s="120">
        <v>0</v>
      </c>
      <c r="M114" s="120">
        <v>0</v>
      </c>
      <c r="N114" s="34">
        <v>0</v>
      </c>
      <c r="O114" s="34">
        <v>0</v>
      </c>
      <c r="P114" s="34">
        <v>0</v>
      </c>
      <c r="Q114" s="120">
        <v>0</v>
      </c>
      <c r="R114" s="229"/>
      <c r="S114" s="35"/>
    </row>
    <row r="115" spans="1:19" ht="65.25" hidden="1" customHeight="1" x14ac:dyDescent="0.4">
      <c r="A115" s="229"/>
      <c r="B115" s="229"/>
      <c r="C115" s="229"/>
      <c r="D115" s="229"/>
      <c r="E115" s="229"/>
      <c r="F115" s="229"/>
      <c r="G115" s="229"/>
      <c r="H115" s="245"/>
      <c r="I115" s="122">
        <v>0</v>
      </c>
      <c r="J115" s="119" t="s">
        <v>18</v>
      </c>
      <c r="K115" s="120">
        <f t="shared" si="37"/>
        <v>0</v>
      </c>
      <c r="L115" s="120">
        <v>0</v>
      </c>
      <c r="M115" s="120">
        <v>0</v>
      </c>
      <c r="N115" s="34">
        <v>0</v>
      </c>
      <c r="O115" s="34">
        <v>0</v>
      </c>
      <c r="P115" s="34">
        <v>0</v>
      </c>
      <c r="Q115" s="120">
        <v>0</v>
      </c>
      <c r="R115" s="229"/>
      <c r="S115" s="35"/>
    </row>
    <row r="116" spans="1:19" ht="30" customHeight="1" x14ac:dyDescent="0.4">
      <c r="A116" s="229">
        <v>3</v>
      </c>
      <c r="B116" s="229" t="s">
        <v>373</v>
      </c>
      <c r="C116" s="229" t="s">
        <v>374</v>
      </c>
      <c r="D116" s="229" t="s">
        <v>375</v>
      </c>
      <c r="E116" s="229" t="s">
        <v>146</v>
      </c>
      <c r="F116" s="229" t="s">
        <v>334</v>
      </c>
      <c r="G116" s="244">
        <v>46721</v>
      </c>
      <c r="H116" s="245">
        <f>K116</f>
        <v>349007.31</v>
      </c>
      <c r="I116" s="122">
        <v>0</v>
      </c>
      <c r="J116" s="119" t="s">
        <v>14</v>
      </c>
      <c r="K116" s="120">
        <f t="shared" ref="K116:K118" si="41">L116+M116+N116+O116+P116</f>
        <v>349007.31</v>
      </c>
      <c r="L116" s="120">
        <f t="shared" ref="L116:P116" si="42">L117+L118</f>
        <v>34900.729999999996</v>
      </c>
      <c r="M116" s="120">
        <f t="shared" si="42"/>
        <v>314106.58</v>
      </c>
      <c r="N116" s="120">
        <f t="shared" si="42"/>
        <v>0</v>
      </c>
      <c r="O116" s="34">
        <f t="shared" si="42"/>
        <v>0</v>
      </c>
      <c r="P116" s="34">
        <f t="shared" si="42"/>
        <v>0</v>
      </c>
      <c r="Q116" s="120">
        <v>0</v>
      </c>
      <c r="R116" s="229" t="s">
        <v>122</v>
      </c>
      <c r="S116" s="35"/>
    </row>
    <row r="117" spans="1:19" ht="40.5" customHeight="1" x14ac:dyDescent="0.35">
      <c r="A117" s="229"/>
      <c r="B117" s="229"/>
      <c r="C117" s="229"/>
      <c r="D117" s="229"/>
      <c r="E117" s="229"/>
      <c r="F117" s="229"/>
      <c r="G117" s="229"/>
      <c r="H117" s="245"/>
      <c r="I117" s="122">
        <v>0</v>
      </c>
      <c r="J117" s="119" t="s">
        <v>136</v>
      </c>
      <c r="K117" s="120">
        <f t="shared" si="41"/>
        <v>217082.54</v>
      </c>
      <c r="L117" s="120">
        <f>49285.25-27577</f>
        <v>21708.25</v>
      </c>
      <c r="M117" s="120">
        <f>167797.29+27577</f>
        <v>195374.29</v>
      </c>
      <c r="N117" s="34">
        <v>0</v>
      </c>
      <c r="O117" s="34">
        <v>0</v>
      </c>
      <c r="P117" s="34">
        <v>0</v>
      </c>
      <c r="Q117" s="120">
        <v>0</v>
      </c>
      <c r="R117" s="229"/>
      <c r="S117" s="37"/>
    </row>
    <row r="118" spans="1:19" ht="65.25" customHeight="1" x14ac:dyDescent="0.25">
      <c r="A118" s="229"/>
      <c r="B118" s="229"/>
      <c r="C118" s="229"/>
      <c r="D118" s="229"/>
      <c r="E118" s="229"/>
      <c r="F118" s="229"/>
      <c r="G118" s="229"/>
      <c r="H118" s="245"/>
      <c r="I118" s="122">
        <v>0</v>
      </c>
      <c r="J118" s="119" t="s">
        <v>18</v>
      </c>
      <c r="K118" s="120">
        <f t="shared" si="41"/>
        <v>131924.77000000002</v>
      </c>
      <c r="L118" s="120">
        <f>29951.5-16759.02</f>
        <v>13192.48</v>
      </c>
      <c r="M118" s="120">
        <f>101973.27+16759.02</f>
        <v>118732.29000000001</v>
      </c>
      <c r="N118" s="34">
        <v>0</v>
      </c>
      <c r="O118" s="34">
        <v>0</v>
      </c>
      <c r="P118" s="34">
        <v>0</v>
      </c>
      <c r="Q118" s="120">
        <v>0</v>
      </c>
      <c r="R118" s="229"/>
    </row>
    <row r="119" spans="1:19" ht="32.25" customHeight="1" x14ac:dyDescent="0.25">
      <c r="A119" s="243" t="s">
        <v>169</v>
      </c>
      <c r="B119" s="243"/>
      <c r="C119" s="243"/>
      <c r="D119" s="243"/>
      <c r="E119" s="243"/>
      <c r="F119" s="243"/>
      <c r="G119" s="243"/>
      <c r="H119" s="243"/>
      <c r="I119" s="243"/>
      <c r="J119" s="119" t="s">
        <v>8</v>
      </c>
      <c r="K119" s="120">
        <f>L119+M119+N119+O119+P119</f>
        <v>1198134.47</v>
      </c>
      <c r="L119" s="132">
        <f>L107+L110+L113+L116</f>
        <v>524212.89999999997</v>
      </c>
      <c r="M119" s="132">
        <f>M107+M110+M113+M116</f>
        <v>579239.62</v>
      </c>
      <c r="N119" s="122">
        <f>N107+N110+N113+N116</f>
        <v>94681.95</v>
      </c>
      <c r="O119" s="122">
        <f t="shared" ref="O119:Q119" si="43">O107+O110+O113+O116</f>
        <v>0</v>
      </c>
      <c r="P119" s="122">
        <f t="shared" si="43"/>
        <v>0</v>
      </c>
      <c r="Q119" s="122">
        <f t="shared" si="43"/>
        <v>0</v>
      </c>
      <c r="R119" s="229"/>
    </row>
    <row r="120" spans="1:19" ht="40.5" customHeight="1" x14ac:dyDescent="0.25">
      <c r="A120" s="243"/>
      <c r="B120" s="243"/>
      <c r="C120" s="243"/>
      <c r="D120" s="243"/>
      <c r="E120" s="243"/>
      <c r="F120" s="243"/>
      <c r="G120" s="243"/>
      <c r="H120" s="243"/>
      <c r="I120" s="243"/>
      <c r="J120" s="119" t="s">
        <v>10</v>
      </c>
      <c r="K120" s="120">
        <f t="shared" si="37"/>
        <v>788945.5199999999</v>
      </c>
      <c r="L120" s="132">
        <f>L108+L111+L114+L117</f>
        <v>328506.98</v>
      </c>
      <c r="M120" s="132">
        <f>M108+M111+M114+M117</f>
        <v>401262.32999999996</v>
      </c>
      <c r="N120" s="122">
        <f t="shared" ref="N120:Q120" si="44">N108+N111+N114+N117</f>
        <v>59176.21</v>
      </c>
      <c r="O120" s="122">
        <f t="shared" si="44"/>
        <v>0</v>
      </c>
      <c r="P120" s="122">
        <f t="shared" si="44"/>
        <v>0</v>
      </c>
      <c r="Q120" s="122">
        <f t="shared" si="44"/>
        <v>0</v>
      </c>
      <c r="R120" s="229"/>
    </row>
    <row r="121" spans="1:19" ht="60" customHeight="1" x14ac:dyDescent="0.25">
      <c r="A121" s="243"/>
      <c r="B121" s="243"/>
      <c r="C121" s="243"/>
      <c r="D121" s="243"/>
      <c r="E121" s="243"/>
      <c r="F121" s="243"/>
      <c r="G121" s="243"/>
      <c r="H121" s="243"/>
      <c r="I121" s="243"/>
      <c r="J121" s="119" t="s">
        <v>11</v>
      </c>
      <c r="K121" s="120">
        <f>L121+M121+N121+O121+P121</f>
        <v>409188.95</v>
      </c>
      <c r="L121" s="132">
        <f>L109+L112+L115+L118</f>
        <v>195705.92</v>
      </c>
      <c r="M121" s="132">
        <f>M109+M112+M115+M118</f>
        <v>177977.29</v>
      </c>
      <c r="N121" s="122">
        <f t="shared" ref="N121:Q121" si="45">N109+N112+N115+N118</f>
        <v>35505.74</v>
      </c>
      <c r="O121" s="122">
        <f t="shared" si="45"/>
        <v>0</v>
      </c>
      <c r="P121" s="122">
        <f t="shared" si="45"/>
        <v>0</v>
      </c>
      <c r="Q121" s="122">
        <f t="shared" si="45"/>
        <v>0</v>
      </c>
      <c r="R121" s="229"/>
    </row>
    <row r="122" spans="1:19" ht="34.5" customHeight="1" x14ac:dyDescent="0.25">
      <c r="A122" s="268" t="s">
        <v>100</v>
      </c>
      <c r="B122" s="268"/>
      <c r="C122" s="268"/>
      <c r="D122" s="268"/>
      <c r="E122" s="268"/>
      <c r="F122" s="268"/>
      <c r="G122" s="268"/>
      <c r="H122" s="268"/>
      <c r="I122" s="268"/>
      <c r="J122" s="268"/>
      <c r="K122" s="268"/>
      <c r="L122" s="268"/>
      <c r="M122" s="268"/>
      <c r="N122" s="268"/>
      <c r="O122" s="268"/>
      <c r="P122" s="268"/>
      <c r="Q122" s="268"/>
      <c r="R122" s="268"/>
    </row>
    <row r="123" spans="1:19" ht="33" customHeight="1" x14ac:dyDescent="0.25">
      <c r="A123" s="229">
        <v>1</v>
      </c>
      <c r="B123" s="229" t="s">
        <v>73</v>
      </c>
      <c r="C123" s="236" t="s">
        <v>151</v>
      </c>
      <c r="D123" s="236" t="s">
        <v>152</v>
      </c>
      <c r="E123" s="236" t="s">
        <v>146</v>
      </c>
      <c r="F123" s="236" t="s">
        <v>553</v>
      </c>
      <c r="G123" s="240">
        <v>46721</v>
      </c>
      <c r="H123" s="277">
        <v>4138618.83</v>
      </c>
      <c r="I123" s="126">
        <f>I124+I125+I126</f>
        <v>2128267.5861800001</v>
      </c>
      <c r="J123" s="119" t="s">
        <v>14</v>
      </c>
      <c r="K123" s="120">
        <f>L123+M123+N123+O123+P123</f>
        <v>2010351.23</v>
      </c>
      <c r="L123" s="120">
        <f t="shared" ref="L123" si="46">L125+L126+L124</f>
        <v>1101259.31</v>
      </c>
      <c r="M123" s="120">
        <f t="shared" ref="M123:P123" si="47">M125+M126+M124</f>
        <v>909091.92</v>
      </c>
      <c r="N123" s="120">
        <f>N125+N126+N124</f>
        <v>0</v>
      </c>
      <c r="O123" s="120">
        <f t="shared" si="47"/>
        <v>0</v>
      </c>
      <c r="P123" s="120">
        <f t="shared" si="47"/>
        <v>0</v>
      </c>
      <c r="Q123" s="120">
        <v>0</v>
      </c>
      <c r="R123" s="236" t="s">
        <v>122</v>
      </c>
    </row>
    <row r="124" spans="1:19" ht="49.5" customHeight="1" x14ac:dyDescent="0.25">
      <c r="A124" s="229"/>
      <c r="B124" s="229"/>
      <c r="C124" s="237"/>
      <c r="D124" s="237"/>
      <c r="E124" s="237"/>
      <c r="F124" s="237"/>
      <c r="G124" s="237"/>
      <c r="H124" s="278"/>
      <c r="I124" s="120">
        <f>200000+312943.79979</f>
        <v>512943.79979000002</v>
      </c>
      <c r="J124" s="119" t="s">
        <v>9</v>
      </c>
      <c r="K124" s="120">
        <f t="shared" ref="K124" si="48">L124+M124+N124+O124+P124</f>
        <v>0</v>
      </c>
      <c r="L124" s="120">
        <v>0</v>
      </c>
      <c r="M124" s="120">
        <v>0</v>
      </c>
      <c r="N124" s="120">
        <v>0</v>
      </c>
      <c r="O124" s="120">
        <v>0</v>
      </c>
      <c r="P124" s="120">
        <v>0</v>
      </c>
      <c r="Q124" s="120">
        <v>0</v>
      </c>
      <c r="R124" s="237"/>
    </row>
    <row r="125" spans="1:19" ht="43.5" customHeight="1" x14ac:dyDescent="0.25">
      <c r="A125" s="229"/>
      <c r="B125" s="229"/>
      <c r="C125" s="237"/>
      <c r="D125" s="237"/>
      <c r="E125" s="237"/>
      <c r="F125" s="237"/>
      <c r="G125" s="237"/>
      <c r="H125" s="278"/>
      <c r="I125" s="120">
        <f>157142.86+1139121.52731+297772.98196</f>
        <v>1594037.3692700001</v>
      </c>
      <c r="J125" s="119" t="s">
        <v>136</v>
      </c>
      <c r="K125" s="120">
        <f t="shared" ref="K125:K130" si="49">L125+M125+N125+O125+P125</f>
        <v>1990245.53</v>
      </c>
      <c r="L125" s="120">
        <v>1090245.53</v>
      </c>
      <c r="M125" s="120">
        <v>900000</v>
      </c>
      <c r="N125" s="34">
        <v>0</v>
      </c>
      <c r="O125" s="34">
        <v>0</v>
      </c>
      <c r="P125" s="34">
        <v>0</v>
      </c>
      <c r="Q125" s="120">
        <v>0</v>
      </c>
      <c r="R125" s="237"/>
    </row>
    <row r="126" spans="1:19" ht="57" customHeight="1" x14ac:dyDescent="0.25">
      <c r="A126" s="229"/>
      <c r="B126" s="229"/>
      <c r="C126" s="238"/>
      <c r="D126" s="238"/>
      <c r="E126" s="238"/>
      <c r="F126" s="238"/>
      <c r="G126" s="238"/>
      <c r="H126" s="279"/>
      <c r="I126" s="120">
        <f>3607.51+14667.32725+3011.57987</f>
        <v>21286.417120000002</v>
      </c>
      <c r="J126" s="119" t="s">
        <v>18</v>
      </c>
      <c r="K126" s="120">
        <f t="shared" si="49"/>
        <v>20105.7</v>
      </c>
      <c r="L126" s="120">
        <v>11013.78</v>
      </c>
      <c r="M126" s="120">
        <v>9091.92</v>
      </c>
      <c r="N126" s="34">
        <v>0</v>
      </c>
      <c r="O126" s="34">
        <v>0</v>
      </c>
      <c r="P126" s="34">
        <v>0</v>
      </c>
      <c r="Q126" s="120">
        <v>0</v>
      </c>
      <c r="R126" s="238"/>
    </row>
    <row r="127" spans="1:19" ht="27" customHeight="1" x14ac:dyDescent="0.25">
      <c r="A127" s="243" t="s">
        <v>170</v>
      </c>
      <c r="B127" s="243"/>
      <c r="C127" s="243"/>
      <c r="D127" s="243"/>
      <c r="E127" s="243"/>
      <c r="F127" s="243"/>
      <c r="G127" s="243"/>
      <c r="H127" s="243"/>
      <c r="I127" s="243"/>
      <c r="J127" s="119" t="s">
        <v>8</v>
      </c>
      <c r="K127" s="120">
        <f t="shared" si="49"/>
        <v>2010351.23</v>
      </c>
      <c r="L127" s="122">
        <f>L123</f>
        <v>1101259.31</v>
      </c>
      <c r="M127" s="122">
        <f t="shared" ref="M127:P127" si="50">M123</f>
        <v>909091.92</v>
      </c>
      <c r="N127" s="122">
        <f t="shared" si="50"/>
        <v>0</v>
      </c>
      <c r="O127" s="122">
        <f t="shared" si="50"/>
        <v>0</v>
      </c>
      <c r="P127" s="122">
        <f t="shared" si="50"/>
        <v>0</v>
      </c>
      <c r="Q127" s="122">
        <f>Q29+Q33+Q76+Q105+Q109+Q119+Q123</f>
        <v>0</v>
      </c>
      <c r="R127" s="229"/>
    </row>
    <row r="128" spans="1:19" ht="45" customHeight="1" x14ac:dyDescent="0.25">
      <c r="A128" s="243"/>
      <c r="B128" s="243"/>
      <c r="C128" s="243"/>
      <c r="D128" s="243"/>
      <c r="E128" s="243"/>
      <c r="F128" s="243"/>
      <c r="G128" s="243"/>
      <c r="H128" s="243"/>
      <c r="I128" s="243"/>
      <c r="J128" s="119" t="s">
        <v>9</v>
      </c>
      <c r="K128" s="120">
        <f t="shared" si="49"/>
        <v>0</v>
      </c>
      <c r="L128" s="122">
        <f t="shared" ref="L128:P130" si="51">L124</f>
        <v>0</v>
      </c>
      <c r="M128" s="122">
        <f t="shared" si="51"/>
        <v>0</v>
      </c>
      <c r="N128" s="122">
        <f t="shared" si="51"/>
        <v>0</v>
      </c>
      <c r="O128" s="122">
        <f t="shared" si="51"/>
        <v>0</v>
      </c>
      <c r="P128" s="122">
        <f t="shared" si="51"/>
        <v>0</v>
      </c>
      <c r="Q128" s="122">
        <f>Q30+Q34+Q77+Q106+Q110+Q120+Q124</f>
        <v>0</v>
      </c>
      <c r="R128" s="229"/>
    </row>
    <row r="129" spans="1:21" ht="40.5" customHeight="1" x14ac:dyDescent="0.25">
      <c r="A129" s="243"/>
      <c r="B129" s="243"/>
      <c r="C129" s="243"/>
      <c r="D129" s="243"/>
      <c r="E129" s="243"/>
      <c r="F129" s="243"/>
      <c r="G129" s="243"/>
      <c r="H129" s="243"/>
      <c r="I129" s="243"/>
      <c r="J129" s="119" t="s">
        <v>10</v>
      </c>
      <c r="K129" s="120">
        <f t="shared" si="49"/>
        <v>1990245.53</v>
      </c>
      <c r="L129" s="122">
        <f t="shared" si="51"/>
        <v>1090245.53</v>
      </c>
      <c r="M129" s="122">
        <f t="shared" si="51"/>
        <v>900000</v>
      </c>
      <c r="N129" s="122">
        <f t="shared" si="51"/>
        <v>0</v>
      </c>
      <c r="O129" s="122">
        <f t="shared" si="51"/>
        <v>0</v>
      </c>
      <c r="P129" s="122">
        <f t="shared" si="51"/>
        <v>0</v>
      </c>
      <c r="Q129" s="122">
        <f>Q31+Q35+Q78+Q107+Q111+Q121+Q125</f>
        <v>0</v>
      </c>
      <c r="R129" s="229"/>
    </row>
    <row r="130" spans="1:21" ht="67.5" customHeight="1" x14ac:dyDescent="0.25">
      <c r="A130" s="243"/>
      <c r="B130" s="243"/>
      <c r="C130" s="243"/>
      <c r="D130" s="243"/>
      <c r="E130" s="243"/>
      <c r="F130" s="243"/>
      <c r="G130" s="243"/>
      <c r="H130" s="243"/>
      <c r="I130" s="243"/>
      <c r="J130" s="119" t="s">
        <v>11</v>
      </c>
      <c r="K130" s="120">
        <f t="shared" si="49"/>
        <v>20105.7</v>
      </c>
      <c r="L130" s="122">
        <f t="shared" si="51"/>
        <v>11013.78</v>
      </c>
      <c r="M130" s="122">
        <f t="shared" si="51"/>
        <v>9091.92</v>
      </c>
      <c r="N130" s="122">
        <f>N126</f>
        <v>0</v>
      </c>
      <c r="O130" s="122">
        <f>O126</f>
        <v>0</v>
      </c>
      <c r="P130" s="122">
        <f t="shared" si="51"/>
        <v>0</v>
      </c>
      <c r="Q130" s="122">
        <f>Q32+Q36+Q79+Q108+Q112+Q122+Q126</f>
        <v>0</v>
      </c>
      <c r="R130" s="229"/>
    </row>
    <row r="131" spans="1:21" ht="26.25" customHeight="1" x14ac:dyDescent="0.25">
      <c r="A131" s="268" t="s">
        <v>65</v>
      </c>
      <c r="B131" s="268"/>
      <c r="C131" s="268"/>
      <c r="D131" s="268"/>
      <c r="E131" s="268"/>
      <c r="F131" s="268"/>
      <c r="G131" s="268"/>
      <c r="H131" s="268"/>
      <c r="I131" s="268"/>
      <c r="J131" s="268"/>
      <c r="K131" s="268"/>
      <c r="L131" s="268"/>
      <c r="M131" s="268"/>
      <c r="N131" s="268"/>
      <c r="O131" s="268"/>
      <c r="P131" s="268"/>
      <c r="Q131" s="268"/>
      <c r="R131" s="268"/>
    </row>
    <row r="132" spans="1:21" ht="31.5" customHeight="1" x14ac:dyDescent="0.25">
      <c r="A132" s="229">
        <v>1</v>
      </c>
      <c r="B132" s="229" t="s">
        <v>403</v>
      </c>
      <c r="C132" s="229" t="s">
        <v>457</v>
      </c>
      <c r="D132" s="229" t="s">
        <v>404</v>
      </c>
      <c r="E132" s="229" t="s">
        <v>406</v>
      </c>
      <c r="F132" s="229" t="s">
        <v>561</v>
      </c>
      <c r="G132" s="244">
        <v>47452</v>
      </c>
      <c r="H132" s="245">
        <f>K132</f>
        <v>440000</v>
      </c>
      <c r="I132" s="39">
        <v>0</v>
      </c>
      <c r="J132" s="119" t="s">
        <v>14</v>
      </c>
      <c r="K132" s="120">
        <f t="shared" ref="K132:K152" si="52">N132+O132+P132+L132+M132</f>
        <v>440000</v>
      </c>
      <c r="L132" s="120">
        <f>L133+L134</f>
        <v>0</v>
      </c>
      <c r="M132" s="120">
        <f t="shared" ref="M132:N132" si="53">M133+M134</f>
        <v>154000</v>
      </c>
      <c r="N132" s="120">
        <f t="shared" si="53"/>
        <v>154000</v>
      </c>
      <c r="O132" s="120">
        <f t="shared" ref="O132:Q132" si="54">O133+O134</f>
        <v>132000</v>
      </c>
      <c r="P132" s="120">
        <f t="shared" si="54"/>
        <v>0</v>
      </c>
      <c r="Q132" s="120">
        <f t="shared" si="54"/>
        <v>0</v>
      </c>
      <c r="R132" s="229" t="s">
        <v>122</v>
      </c>
    </row>
    <row r="133" spans="1:21" ht="57.75" customHeight="1" x14ac:dyDescent="0.25">
      <c r="A133" s="229"/>
      <c r="B133" s="229"/>
      <c r="C133" s="229"/>
      <c r="D133" s="229"/>
      <c r="E133" s="229"/>
      <c r="F133" s="229"/>
      <c r="G133" s="229"/>
      <c r="H133" s="245"/>
      <c r="I133" s="39">
        <v>0</v>
      </c>
      <c r="J133" s="119" t="s">
        <v>136</v>
      </c>
      <c r="K133" s="120">
        <f t="shared" si="52"/>
        <v>273679.99</v>
      </c>
      <c r="L133" s="120">
        <v>0</v>
      </c>
      <c r="M133" s="120">
        <v>95788</v>
      </c>
      <c r="N133" s="34">
        <v>95788</v>
      </c>
      <c r="O133" s="34">
        <f>55962.27+26141.72</f>
        <v>82103.989999999991</v>
      </c>
      <c r="P133" s="34">
        <v>0</v>
      </c>
      <c r="Q133" s="120">
        <v>0</v>
      </c>
      <c r="R133" s="229"/>
      <c r="S133" s="40"/>
      <c r="T133" s="40"/>
      <c r="U133" s="40"/>
    </row>
    <row r="134" spans="1:21" ht="75.75" customHeight="1" x14ac:dyDescent="0.25">
      <c r="A134" s="229"/>
      <c r="B134" s="229"/>
      <c r="C134" s="229"/>
      <c r="D134" s="229"/>
      <c r="E134" s="229"/>
      <c r="F134" s="229"/>
      <c r="G134" s="229"/>
      <c r="H134" s="245"/>
      <c r="I134" s="39">
        <v>0</v>
      </c>
      <c r="J134" s="119" t="s">
        <v>18</v>
      </c>
      <c r="K134" s="120">
        <f t="shared" si="52"/>
        <v>166320.01</v>
      </c>
      <c r="L134" s="120">
        <v>0</v>
      </c>
      <c r="M134" s="120">
        <v>58212</v>
      </c>
      <c r="N134" s="34">
        <v>58212</v>
      </c>
      <c r="O134" s="34">
        <f>34009.23+15886.78</f>
        <v>49896.01</v>
      </c>
      <c r="P134" s="34">
        <v>0</v>
      </c>
      <c r="Q134" s="120">
        <v>0</v>
      </c>
      <c r="R134" s="229"/>
      <c r="S134" s="40"/>
      <c r="T134" s="40"/>
      <c r="U134" s="40"/>
    </row>
    <row r="135" spans="1:21" ht="31.5" customHeight="1" x14ac:dyDescent="0.25">
      <c r="A135" s="229">
        <v>2</v>
      </c>
      <c r="B135" s="229" t="s">
        <v>405</v>
      </c>
      <c r="C135" s="229" t="s">
        <v>456</v>
      </c>
      <c r="D135" s="229" t="s">
        <v>407</v>
      </c>
      <c r="E135" s="229" t="s">
        <v>406</v>
      </c>
      <c r="F135" s="229" t="s">
        <v>402</v>
      </c>
      <c r="G135" s="244">
        <v>47087</v>
      </c>
      <c r="H135" s="245">
        <f t="shared" ref="H135" si="55">K135</f>
        <v>305000</v>
      </c>
      <c r="I135" s="39">
        <v>0</v>
      </c>
      <c r="J135" s="119" t="s">
        <v>14</v>
      </c>
      <c r="K135" s="120">
        <f>N135+O135+P135+L135+M135</f>
        <v>305000</v>
      </c>
      <c r="L135" s="120">
        <f t="shared" ref="L135:Q135" si="56">L136+L137</f>
        <v>0</v>
      </c>
      <c r="M135" s="120">
        <f t="shared" si="56"/>
        <v>152500</v>
      </c>
      <c r="N135" s="120">
        <f t="shared" si="56"/>
        <v>152500</v>
      </c>
      <c r="O135" s="120">
        <f t="shared" si="56"/>
        <v>0</v>
      </c>
      <c r="P135" s="120">
        <f t="shared" si="56"/>
        <v>0</v>
      </c>
      <c r="Q135" s="120">
        <f t="shared" si="56"/>
        <v>0</v>
      </c>
      <c r="R135" s="229" t="s">
        <v>122</v>
      </c>
    </row>
    <row r="136" spans="1:21" ht="57.75" customHeight="1" x14ac:dyDescent="0.25">
      <c r="A136" s="229"/>
      <c r="B136" s="229"/>
      <c r="C136" s="229"/>
      <c r="D136" s="229"/>
      <c r="E136" s="229"/>
      <c r="F136" s="229"/>
      <c r="G136" s="229"/>
      <c r="H136" s="245"/>
      <c r="I136" s="39">
        <v>0</v>
      </c>
      <c r="J136" s="119" t="s">
        <v>136</v>
      </c>
      <c r="K136" s="120">
        <f t="shared" si="52"/>
        <v>189710</v>
      </c>
      <c r="L136" s="120">
        <v>0</v>
      </c>
      <c r="M136" s="120">
        <v>94855</v>
      </c>
      <c r="N136" s="34">
        <v>94855</v>
      </c>
      <c r="O136" s="34">
        <v>0</v>
      </c>
      <c r="P136" s="34">
        <v>0</v>
      </c>
      <c r="Q136" s="120">
        <v>0</v>
      </c>
      <c r="R136" s="229"/>
      <c r="S136" s="40"/>
      <c r="T136" s="40"/>
      <c r="U136" s="40"/>
    </row>
    <row r="137" spans="1:21" ht="75.75" customHeight="1" x14ac:dyDescent="0.25">
      <c r="A137" s="229"/>
      <c r="B137" s="229"/>
      <c r="C137" s="229"/>
      <c r="D137" s="229"/>
      <c r="E137" s="229"/>
      <c r="F137" s="229"/>
      <c r="G137" s="229"/>
      <c r="H137" s="245"/>
      <c r="I137" s="39">
        <v>0</v>
      </c>
      <c r="J137" s="119" t="s">
        <v>18</v>
      </c>
      <c r="K137" s="120">
        <f t="shared" si="52"/>
        <v>115290</v>
      </c>
      <c r="L137" s="120">
        <v>0</v>
      </c>
      <c r="M137" s="120">
        <v>57645</v>
      </c>
      <c r="N137" s="34">
        <v>57645</v>
      </c>
      <c r="O137" s="34">
        <v>0</v>
      </c>
      <c r="P137" s="34">
        <v>0</v>
      </c>
      <c r="Q137" s="120">
        <v>0</v>
      </c>
      <c r="R137" s="229"/>
      <c r="S137" s="40"/>
      <c r="T137" s="40"/>
      <c r="U137" s="40"/>
    </row>
    <row r="138" spans="1:21" ht="31.5" customHeight="1" x14ac:dyDescent="0.25">
      <c r="A138" s="229">
        <v>3</v>
      </c>
      <c r="B138" s="229" t="s">
        <v>408</v>
      </c>
      <c r="C138" s="229" t="s">
        <v>453</v>
      </c>
      <c r="D138" s="229" t="s">
        <v>167</v>
      </c>
      <c r="E138" s="229" t="s">
        <v>406</v>
      </c>
      <c r="F138" s="229" t="s">
        <v>397</v>
      </c>
      <c r="G138" s="244">
        <v>47087</v>
      </c>
      <c r="H138" s="245">
        <f t="shared" ref="H138" si="57">K138</f>
        <v>42500</v>
      </c>
      <c r="I138" s="39">
        <v>0</v>
      </c>
      <c r="J138" s="119" t="s">
        <v>14</v>
      </c>
      <c r="K138" s="120">
        <f t="shared" si="52"/>
        <v>42500</v>
      </c>
      <c r="L138" s="120">
        <f t="shared" ref="L138:Q138" si="58">L139+L140</f>
        <v>0</v>
      </c>
      <c r="M138" s="120">
        <f t="shared" si="58"/>
        <v>0</v>
      </c>
      <c r="N138" s="120">
        <f t="shared" si="58"/>
        <v>42500</v>
      </c>
      <c r="O138" s="120">
        <f t="shared" si="58"/>
        <v>0</v>
      </c>
      <c r="P138" s="120">
        <f t="shared" si="58"/>
        <v>0</v>
      </c>
      <c r="Q138" s="120">
        <f t="shared" si="58"/>
        <v>0</v>
      </c>
      <c r="R138" s="229" t="s">
        <v>122</v>
      </c>
    </row>
    <row r="139" spans="1:21" ht="57.75" customHeight="1" x14ac:dyDescent="0.25">
      <c r="A139" s="229"/>
      <c r="B139" s="229"/>
      <c r="C139" s="229"/>
      <c r="D139" s="229"/>
      <c r="E139" s="229"/>
      <c r="F139" s="229"/>
      <c r="G139" s="229"/>
      <c r="H139" s="245"/>
      <c r="I139" s="39">
        <v>0</v>
      </c>
      <c r="J139" s="119" t="s">
        <v>136</v>
      </c>
      <c r="K139" s="120">
        <f t="shared" si="52"/>
        <v>26435</v>
      </c>
      <c r="L139" s="120">
        <v>0</v>
      </c>
      <c r="M139" s="120">
        <v>0</v>
      </c>
      <c r="N139" s="34">
        <v>26435</v>
      </c>
      <c r="O139" s="34">
        <v>0</v>
      </c>
      <c r="P139" s="34">
        <v>0</v>
      </c>
      <c r="Q139" s="120">
        <v>0</v>
      </c>
      <c r="R139" s="229"/>
      <c r="S139" s="40"/>
      <c r="T139" s="40"/>
      <c r="U139" s="40"/>
    </row>
    <row r="140" spans="1:21" ht="75.75" customHeight="1" x14ac:dyDescent="0.25">
      <c r="A140" s="229"/>
      <c r="B140" s="229"/>
      <c r="C140" s="229"/>
      <c r="D140" s="229"/>
      <c r="E140" s="229"/>
      <c r="F140" s="229"/>
      <c r="G140" s="229"/>
      <c r="H140" s="245"/>
      <c r="I140" s="39">
        <v>0</v>
      </c>
      <c r="J140" s="119" t="s">
        <v>18</v>
      </c>
      <c r="K140" s="120">
        <f t="shared" si="52"/>
        <v>16065</v>
      </c>
      <c r="L140" s="120">
        <v>0</v>
      </c>
      <c r="M140" s="120">
        <v>0</v>
      </c>
      <c r="N140" s="34">
        <v>16065</v>
      </c>
      <c r="O140" s="34">
        <v>0</v>
      </c>
      <c r="P140" s="34">
        <v>0</v>
      </c>
      <c r="Q140" s="120">
        <v>0</v>
      </c>
      <c r="R140" s="229"/>
      <c r="S140" s="40"/>
      <c r="T140" s="40"/>
      <c r="U140" s="40"/>
    </row>
    <row r="141" spans="1:21" ht="31.15" customHeight="1" x14ac:dyDescent="0.25">
      <c r="A141" s="229">
        <v>4</v>
      </c>
      <c r="B141" s="229" t="s">
        <v>409</v>
      </c>
      <c r="C141" s="229" t="s">
        <v>454</v>
      </c>
      <c r="D141" s="229" t="s">
        <v>410</v>
      </c>
      <c r="E141" s="229" t="s">
        <v>401</v>
      </c>
      <c r="F141" s="229" t="s">
        <v>397</v>
      </c>
      <c r="G141" s="244">
        <v>47087</v>
      </c>
      <c r="H141" s="245">
        <f t="shared" ref="H141" si="59">K141</f>
        <v>34325</v>
      </c>
      <c r="I141" s="39">
        <v>0</v>
      </c>
      <c r="J141" s="119" t="s">
        <v>14</v>
      </c>
      <c r="K141" s="120">
        <f t="shared" si="52"/>
        <v>34325</v>
      </c>
      <c r="L141" s="120">
        <f t="shared" ref="L141:Q141" si="60">L142+L143</f>
        <v>0</v>
      </c>
      <c r="M141" s="120">
        <f t="shared" si="60"/>
        <v>0</v>
      </c>
      <c r="N141" s="120">
        <f t="shared" si="60"/>
        <v>34325</v>
      </c>
      <c r="O141" s="120">
        <f t="shared" si="60"/>
        <v>0</v>
      </c>
      <c r="P141" s="120">
        <f t="shared" si="60"/>
        <v>0</v>
      </c>
      <c r="Q141" s="120">
        <f t="shared" si="60"/>
        <v>0</v>
      </c>
      <c r="R141" s="229" t="s">
        <v>122</v>
      </c>
    </row>
    <row r="142" spans="1:21" ht="57.75" customHeight="1" x14ac:dyDescent="0.25">
      <c r="A142" s="229"/>
      <c r="B142" s="229"/>
      <c r="C142" s="229"/>
      <c r="D142" s="229"/>
      <c r="E142" s="229"/>
      <c r="F142" s="229"/>
      <c r="G142" s="229"/>
      <c r="H142" s="245"/>
      <c r="I142" s="39">
        <v>0</v>
      </c>
      <c r="J142" s="119" t="s">
        <v>136</v>
      </c>
      <c r="K142" s="120">
        <f t="shared" si="52"/>
        <v>21350.15</v>
      </c>
      <c r="L142" s="120">
        <v>0</v>
      </c>
      <c r="M142" s="120">
        <v>0</v>
      </c>
      <c r="N142" s="34">
        <v>21350.15</v>
      </c>
      <c r="O142" s="34">
        <v>0</v>
      </c>
      <c r="P142" s="34">
        <v>0</v>
      </c>
      <c r="Q142" s="120">
        <v>0</v>
      </c>
      <c r="R142" s="229"/>
      <c r="S142" s="40"/>
      <c r="T142" s="40"/>
      <c r="U142" s="40"/>
    </row>
    <row r="143" spans="1:21" ht="75.75" customHeight="1" x14ac:dyDescent="0.25">
      <c r="A143" s="229"/>
      <c r="B143" s="229"/>
      <c r="C143" s="229"/>
      <c r="D143" s="229"/>
      <c r="E143" s="229"/>
      <c r="F143" s="229"/>
      <c r="G143" s="229"/>
      <c r="H143" s="245"/>
      <c r="I143" s="39">
        <v>0</v>
      </c>
      <c r="J143" s="119" t="s">
        <v>18</v>
      </c>
      <c r="K143" s="120">
        <f t="shared" si="52"/>
        <v>12974.85</v>
      </c>
      <c r="L143" s="120">
        <v>0</v>
      </c>
      <c r="M143" s="120">
        <v>0</v>
      </c>
      <c r="N143" s="34">
        <v>12974.85</v>
      </c>
      <c r="O143" s="34">
        <v>0</v>
      </c>
      <c r="P143" s="34">
        <v>0</v>
      </c>
      <c r="Q143" s="120">
        <v>0</v>
      </c>
      <c r="R143" s="229"/>
      <c r="S143" s="40"/>
      <c r="T143" s="40"/>
      <c r="U143" s="40"/>
    </row>
    <row r="144" spans="1:21" ht="31.15" customHeight="1" x14ac:dyDescent="0.25">
      <c r="A144" s="229">
        <v>5</v>
      </c>
      <c r="B144" s="229" t="s">
        <v>411</v>
      </c>
      <c r="C144" s="229" t="s">
        <v>458</v>
      </c>
      <c r="D144" s="229" t="s">
        <v>410</v>
      </c>
      <c r="E144" s="229" t="s">
        <v>401</v>
      </c>
      <c r="F144" s="229" t="s">
        <v>397</v>
      </c>
      <c r="G144" s="244">
        <v>47087</v>
      </c>
      <c r="H144" s="245">
        <f t="shared" ref="H144" si="61">K144</f>
        <v>17700</v>
      </c>
      <c r="I144" s="39">
        <v>0</v>
      </c>
      <c r="J144" s="119" t="s">
        <v>14</v>
      </c>
      <c r="K144" s="120">
        <f t="shared" si="52"/>
        <v>17700</v>
      </c>
      <c r="L144" s="120">
        <f t="shared" ref="L144:Q144" si="62">L145+L146</f>
        <v>0</v>
      </c>
      <c r="M144" s="120">
        <f t="shared" si="62"/>
        <v>0</v>
      </c>
      <c r="N144" s="120">
        <f t="shared" si="62"/>
        <v>17700</v>
      </c>
      <c r="O144" s="120">
        <f t="shared" si="62"/>
        <v>0</v>
      </c>
      <c r="P144" s="120">
        <f t="shared" si="62"/>
        <v>0</v>
      </c>
      <c r="Q144" s="120">
        <f t="shared" si="62"/>
        <v>0</v>
      </c>
      <c r="R144" s="229" t="s">
        <v>122</v>
      </c>
    </row>
    <row r="145" spans="1:21" ht="57.75" customHeight="1" x14ac:dyDescent="0.25">
      <c r="A145" s="229"/>
      <c r="B145" s="229"/>
      <c r="C145" s="229"/>
      <c r="D145" s="229"/>
      <c r="E145" s="229"/>
      <c r="F145" s="229"/>
      <c r="G145" s="229"/>
      <c r="H145" s="245"/>
      <c r="I145" s="39">
        <v>0</v>
      </c>
      <c r="J145" s="119" t="s">
        <v>136</v>
      </c>
      <c r="K145" s="120">
        <f t="shared" si="52"/>
        <v>11009.4</v>
      </c>
      <c r="L145" s="120">
        <v>0</v>
      </c>
      <c r="M145" s="120">
        <v>0</v>
      </c>
      <c r="N145" s="34">
        <v>11009.4</v>
      </c>
      <c r="O145" s="34">
        <v>0</v>
      </c>
      <c r="P145" s="34">
        <v>0</v>
      </c>
      <c r="Q145" s="120">
        <v>0</v>
      </c>
      <c r="R145" s="229"/>
      <c r="S145" s="40"/>
      <c r="T145" s="40"/>
      <c r="U145" s="40"/>
    </row>
    <row r="146" spans="1:21" ht="75.75" customHeight="1" x14ac:dyDescent="0.25">
      <c r="A146" s="229"/>
      <c r="B146" s="229"/>
      <c r="C146" s="229"/>
      <c r="D146" s="229"/>
      <c r="E146" s="229"/>
      <c r="F146" s="229"/>
      <c r="G146" s="229"/>
      <c r="H146" s="245"/>
      <c r="I146" s="39">
        <v>0</v>
      </c>
      <c r="J146" s="119" t="s">
        <v>18</v>
      </c>
      <c r="K146" s="120">
        <f t="shared" si="52"/>
        <v>6690.6</v>
      </c>
      <c r="L146" s="120">
        <v>0</v>
      </c>
      <c r="M146" s="120">
        <v>0</v>
      </c>
      <c r="N146" s="34">
        <v>6690.6</v>
      </c>
      <c r="O146" s="34">
        <v>0</v>
      </c>
      <c r="P146" s="34">
        <v>0</v>
      </c>
      <c r="Q146" s="120">
        <v>0</v>
      </c>
      <c r="R146" s="229"/>
      <c r="S146" s="40"/>
      <c r="T146" s="40"/>
      <c r="U146" s="40"/>
    </row>
    <row r="147" spans="1:21" ht="31.5" customHeight="1" x14ac:dyDescent="0.25">
      <c r="A147" s="229">
        <v>6</v>
      </c>
      <c r="B147" s="229" t="s">
        <v>412</v>
      </c>
      <c r="C147" s="229" t="s">
        <v>455</v>
      </c>
      <c r="D147" s="229" t="s">
        <v>167</v>
      </c>
      <c r="E147" s="229" t="s">
        <v>406</v>
      </c>
      <c r="F147" s="229" t="s">
        <v>397</v>
      </c>
      <c r="G147" s="244">
        <v>47087</v>
      </c>
      <c r="H147" s="245">
        <f t="shared" ref="H147" si="63">K147</f>
        <v>42500</v>
      </c>
      <c r="I147" s="39">
        <v>0</v>
      </c>
      <c r="J147" s="119" t="s">
        <v>14</v>
      </c>
      <c r="K147" s="120">
        <f t="shared" si="52"/>
        <v>42500</v>
      </c>
      <c r="L147" s="120">
        <f t="shared" ref="L147:Q147" si="64">L148+L149</f>
        <v>0</v>
      </c>
      <c r="M147" s="120">
        <f t="shared" si="64"/>
        <v>0</v>
      </c>
      <c r="N147" s="120">
        <f t="shared" si="64"/>
        <v>42500</v>
      </c>
      <c r="O147" s="120">
        <f t="shared" si="64"/>
        <v>0</v>
      </c>
      <c r="P147" s="120">
        <f t="shared" si="64"/>
        <v>0</v>
      </c>
      <c r="Q147" s="120">
        <f t="shared" si="64"/>
        <v>0</v>
      </c>
      <c r="R147" s="229" t="s">
        <v>122</v>
      </c>
    </row>
    <row r="148" spans="1:21" ht="57.75" customHeight="1" x14ac:dyDescent="0.25">
      <c r="A148" s="229"/>
      <c r="B148" s="229"/>
      <c r="C148" s="229"/>
      <c r="D148" s="229"/>
      <c r="E148" s="229"/>
      <c r="F148" s="229"/>
      <c r="G148" s="229"/>
      <c r="H148" s="245"/>
      <c r="I148" s="39">
        <v>0</v>
      </c>
      <c r="J148" s="119" t="s">
        <v>136</v>
      </c>
      <c r="K148" s="120">
        <f t="shared" si="52"/>
        <v>26435</v>
      </c>
      <c r="L148" s="120">
        <v>0</v>
      </c>
      <c r="M148" s="120">
        <v>0</v>
      </c>
      <c r="N148" s="34">
        <v>26435</v>
      </c>
      <c r="O148" s="34">
        <v>0</v>
      </c>
      <c r="P148" s="34">
        <v>0</v>
      </c>
      <c r="Q148" s="120">
        <v>0</v>
      </c>
      <c r="R148" s="229"/>
      <c r="S148" s="40"/>
      <c r="T148" s="40"/>
      <c r="U148" s="40"/>
    </row>
    <row r="149" spans="1:21" ht="75.75" customHeight="1" x14ac:dyDescent="0.25">
      <c r="A149" s="229"/>
      <c r="B149" s="229"/>
      <c r="C149" s="229"/>
      <c r="D149" s="229"/>
      <c r="E149" s="229"/>
      <c r="F149" s="229"/>
      <c r="G149" s="229"/>
      <c r="H149" s="245"/>
      <c r="I149" s="39">
        <v>0</v>
      </c>
      <c r="J149" s="119" t="s">
        <v>18</v>
      </c>
      <c r="K149" s="120">
        <f t="shared" si="52"/>
        <v>16065</v>
      </c>
      <c r="L149" s="120">
        <v>0</v>
      </c>
      <c r="M149" s="120">
        <v>0</v>
      </c>
      <c r="N149" s="34">
        <v>16065</v>
      </c>
      <c r="O149" s="34">
        <v>0</v>
      </c>
      <c r="P149" s="34">
        <v>0</v>
      </c>
      <c r="Q149" s="120">
        <v>0</v>
      </c>
      <c r="R149" s="229"/>
      <c r="S149" s="40"/>
      <c r="T149" s="40"/>
      <c r="U149" s="40"/>
    </row>
    <row r="150" spans="1:21" ht="31.5" customHeight="1" x14ac:dyDescent="0.25">
      <c r="A150" s="229">
        <v>7</v>
      </c>
      <c r="B150" s="229" t="s">
        <v>174</v>
      </c>
      <c r="C150" s="229" t="s">
        <v>327</v>
      </c>
      <c r="D150" s="229" t="s">
        <v>153</v>
      </c>
      <c r="E150" s="229" t="s">
        <v>337</v>
      </c>
      <c r="F150" s="229" t="s">
        <v>399</v>
      </c>
      <c r="G150" s="244">
        <v>47087</v>
      </c>
      <c r="H150" s="245">
        <f>K150</f>
        <v>177109.32</v>
      </c>
      <c r="I150" s="39">
        <v>0</v>
      </c>
      <c r="J150" s="119" t="s">
        <v>14</v>
      </c>
      <c r="K150" s="120">
        <f>N150+O150+P150+L150+M150</f>
        <v>177109.32</v>
      </c>
      <c r="L150" s="120">
        <f t="shared" ref="L150:Q150" si="65">L151+L152</f>
        <v>59000</v>
      </c>
      <c r="M150" s="120">
        <f t="shared" si="65"/>
        <v>41855.199999999997</v>
      </c>
      <c r="N150" s="120">
        <f t="shared" si="65"/>
        <v>76254.12</v>
      </c>
      <c r="O150" s="120">
        <f t="shared" si="65"/>
        <v>0</v>
      </c>
      <c r="P150" s="120">
        <f t="shared" si="65"/>
        <v>0</v>
      </c>
      <c r="Q150" s="120">
        <f t="shared" si="65"/>
        <v>0</v>
      </c>
      <c r="R150" s="229" t="s">
        <v>122</v>
      </c>
    </row>
    <row r="151" spans="1:21" ht="57.75" customHeight="1" x14ac:dyDescent="0.25">
      <c r="A151" s="229"/>
      <c r="B151" s="229"/>
      <c r="C151" s="229"/>
      <c r="D151" s="229"/>
      <c r="E151" s="229"/>
      <c r="F151" s="229"/>
      <c r="G151" s="229"/>
      <c r="H151" s="245"/>
      <c r="I151" s="39">
        <v>0</v>
      </c>
      <c r="J151" s="119" t="s">
        <v>136</v>
      </c>
      <c r="K151" s="120">
        <f t="shared" si="52"/>
        <v>119775.51999999999</v>
      </c>
      <c r="L151" s="120">
        <v>36108</v>
      </c>
      <c r="M151" s="120">
        <v>37000</v>
      </c>
      <c r="N151" s="34">
        <v>46667.519999999997</v>
      </c>
      <c r="O151" s="34">
        <v>0</v>
      </c>
      <c r="P151" s="34">
        <v>0</v>
      </c>
      <c r="Q151" s="120">
        <v>0</v>
      </c>
      <c r="R151" s="229"/>
      <c r="S151" s="40"/>
      <c r="T151" s="40"/>
      <c r="U151" s="40"/>
    </row>
    <row r="152" spans="1:21" ht="75.75" customHeight="1" x14ac:dyDescent="0.25">
      <c r="A152" s="229"/>
      <c r="B152" s="229"/>
      <c r="C152" s="229"/>
      <c r="D152" s="229"/>
      <c r="E152" s="229"/>
      <c r="F152" s="229"/>
      <c r="G152" s="229"/>
      <c r="H152" s="245"/>
      <c r="I152" s="39">
        <v>0</v>
      </c>
      <c r="J152" s="119" t="s">
        <v>18</v>
      </c>
      <c r="K152" s="120">
        <f t="shared" si="52"/>
        <v>57333.799999999996</v>
      </c>
      <c r="L152" s="120">
        <v>22892</v>
      </c>
      <c r="M152" s="120">
        <v>4855.2</v>
      </c>
      <c r="N152" s="34">
        <v>29586.6</v>
      </c>
      <c r="O152" s="34">
        <v>0</v>
      </c>
      <c r="P152" s="34">
        <v>0</v>
      </c>
      <c r="Q152" s="120">
        <v>0</v>
      </c>
      <c r="R152" s="229"/>
      <c r="S152" s="40"/>
      <c r="T152" s="40"/>
      <c r="U152" s="40"/>
    </row>
    <row r="153" spans="1:21" ht="27.75" customHeight="1" x14ac:dyDescent="0.25">
      <c r="A153" s="246" t="s">
        <v>168</v>
      </c>
      <c r="B153" s="247"/>
      <c r="C153" s="247"/>
      <c r="D153" s="247"/>
      <c r="E153" s="247"/>
      <c r="F153" s="247"/>
      <c r="G153" s="247"/>
      <c r="H153" s="247"/>
      <c r="I153" s="248"/>
      <c r="J153" s="119" t="s">
        <v>8</v>
      </c>
      <c r="K153" s="122">
        <f>K132+K135+K138+K141+K144+K147+K150</f>
        <v>1059134.32</v>
      </c>
      <c r="L153" s="122">
        <f t="shared" ref="L153:N153" si="66">L132+L135+L138+L141+L144+L147+L150</f>
        <v>59000</v>
      </c>
      <c r="M153" s="122">
        <f t="shared" si="66"/>
        <v>348355.2</v>
      </c>
      <c r="N153" s="122">
        <f t="shared" si="66"/>
        <v>519779.12</v>
      </c>
      <c r="O153" s="122">
        <f t="shared" ref="O153:Q153" si="67">O132+O135+O138+O141+O144+O147</f>
        <v>132000</v>
      </c>
      <c r="P153" s="122">
        <f t="shared" si="67"/>
        <v>0</v>
      </c>
      <c r="Q153" s="122">
        <f t="shared" si="67"/>
        <v>0</v>
      </c>
      <c r="R153" s="236"/>
    </row>
    <row r="154" spans="1:21" ht="40.5" customHeight="1" x14ac:dyDescent="0.25">
      <c r="A154" s="249"/>
      <c r="B154" s="250"/>
      <c r="C154" s="250"/>
      <c r="D154" s="250"/>
      <c r="E154" s="250"/>
      <c r="F154" s="250"/>
      <c r="G154" s="250"/>
      <c r="H154" s="250"/>
      <c r="I154" s="251"/>
      <c r="J154" s="119" t="s">
        <v>10</v>
      </c>
      <c r="K154" s="122">
        <f t="shared" ref="K154:O155" si="68">K133+K136+K139+K142+K145+K148+K151</f>
        <v>668395.06000000006</v>
      </c>
      <c r="L154" s="122">
        <f t="shared" si="68"/>
        <v>36108</v>
      </c>
      <c r="M154" s="122">
        <f t="shared" si="68"/>
        <v>227643</v>
      </c>
      <c r="N154" s="122">
        <f t="shared" si="68"/>
        <v>322540.07</v>
      </c>
      <c r="O154" s="122">
        <f t="shared" si="68"/>
        <v>82103.989999999991</v>
      </c>
      <c r="P154" s="122">
        <f t="shared" ref="P154:Q154" si="69">P133+P136+P139+P142+P145+P148</f>
        <v>0</v>
      </c>
      <c r="Q154" s="122">
        <f t="shared" si="69"/>
        <v>0</v>
      </c>
      <c r="R154" s="237"/>
    </row>
    <row r="155" spans="1:21" ht="60" customHeight="1" x14ac:dyDescent="0.25">
      <c r="A155" s="252"/>
      <c r="B155" s="253"/>
      <c r="C155" s="253"/>
      <c r="D155" s="253"/>
      <c r="E155" s="253"/>
      <c r="F155" s="253"/>
      <c r="G155" s="253"/>
      <c r="H155" s="253"/>
      <c r="I155" s="254"/>
      <c r="J155" s="119" t="s">
        <v>11</v>
      </c>
      <c r="K155" s="122">
        <f t="shared" si="68"/>
        <v>390739.25999999995</v>
      </c>
      <c r="L155" s="122">
        <f t="shared" si="68"/>
        <v>22892</v>
      </c>
      <c r="M155" s="122">
        <f t="shared" si="68"/>
        <v>120712.2</v>
      </c>
      <c r="N155" s="122">
        <f t="shared" si="68"/>
        <v>197239.05000000002</v>
      </c>
      <c r="O155" s="122">
        <f t="shared" ref="O155:Q155" si="70">O134+O137+O140+O143+O146+O149</f>
        <v>49896.01</v>
      </c>
      <c r="P155" s="122">
        <f t="shared" si="70"/>
        <v>0</v>
      </c>
      <c r="Q155" s="122">
        <f t="shared" si="70"/>
        <v>0</v>
      </c>
      <c r="R155" s="238"/>
    </row>
    <row r="156" spans="1:21" ht="23.25" customHeight="1" x14ac:dyDescent="0.3">
      <c r="A156" s="256" t="s">
        <v>102</v>
      </c>
      <c r="B156" s="256"/>
      <c r="C156" s="256"/>
      <c r="D156" s="256"/>
      <c r="E156" s="256"/>
      <c r="F156" s="256"/>
      <c r="G156" s="256"/>
      <c r="H156" s="256"/>
      <c r="I156" s="256"/>
      <c r="J156" s="256"/>
      <c r="K156" s="256"/>
      <c r="L156" s="256"/>
      <c r="M156" s="256"/>
      <c r="N156" s="256"/>
      <c r="O156" s="256"/>
      <c r="P156" s="256"/>
      <c r="Q156" s="256"/>
      <c r="R156" s="256"/>
    </row>
    <row r="157" spans="1:21" ht="24.75" customHeight="1" x14ac:dyDescent="0.3">
      <c r="A157" s="257" t="s">
        <v>173</v>
      </c>
      <c r="B157" s="258"/>
      <c r="C157" s="258"/>
      <c r="D157" s="258"/>
      <c r="E157" s="258"/>
      <c r="F157" s="258"/>
      <c r="G157" s="258"/>
      <c r="H157" s="258"/>
      <c r="I157" s="258"/>
      <c r="J157" s="258"/>
      <c r="K157" s="258"/>
      <c r="L157" s="258"/>
      <c r="M157" s="258"/>
      <c r="N157" s="258"/>
      <c r="O157" s="258"/>
      <c r="P157" s="258"/>
      <c r="Q157" s="258"/>
      <c r="R157" s="259"/>
    </row>
    <row r="158" spans="1:21" ht="27.75" customHeight="1" x14ac:dyDescent="0.25">
      <c r="A158" s="229">
        <v>1</v>
      </c>
      <c r="B158" s="229" t="s">
        <v>472</v>
      </c>
      <c r="C158" s="229" t="s">
        <v>473</v>
      </c>
      <c r="D158" s="236" t="s">
        <v>474</v>
      </c>
      <c r="E158" s="236" t="s">
        <v>146</v>
      </c>
      <c r="F158" s="236" t="s">
        <v>478</v>
      </c>
      <c r="G158" s="240">
        <v>46174</v>
      </c>
      <c r="H158" s="245">
        <v>294153.03000000003</v>
      </c>
      <c r="I158" s="120">
        <f>I159+I160</f>
        <v>172219.20973</v>
      </c>
      <c r="J158" s="119" t="s">
        <v>14</v>
      </c>
      <c r="K158" s="120">
        <f t="shared" ref="K158:K160" si="71">L158+M158+N158+O158+P158</f>
        <v>54925.979999999996</v>
      </c>
      <c r="L158" s="120">
        <f t="shared" ref="L158:O158" si="72">L159+L160</f>
        <v>54925.979999999996</v>
      </c>
      <c r="M158" s="120">
        <f t="shared" si="72"/>
        <v>0</v>
      </c>
      <c r="N158" s="120">
        <f t="shared" si="72"/>
        <v>0</v>
      </c>
      <c r="O158" s="120">
        <f t="shared" si="72"/>
        <v>0</v>
      </c>
      <c r="P158" s="120">
        <f>P159+P160</f>
        <v>0</v>
      </c>
      <c r="Q158" s="120">
        <f>Q159+Q160</f>
        <v>0</v>
      </c>
      <c r="R158" s="229" t="s">
        <v>122</v>
      </c>
    </row>
    <row r="159" spans="1:21" ht="39" customHeight="1" x14ac:dyDescent="0.25">
      <c r="A159" s="229"/>
      <c r="B159" s="229"/>
      <c r="C159" s="229"/>
      <c r="D159" s="237"/>
      <c r="E159" s="237"/>
      <c r="F159" s="237"/>
      <c r="G159" s="237"/>
      <c r="H159" s="245"/>
      <c r="I159" s="120">
        <f>33445.8+71952.34304</f>
        <v>105398.14304000001</v>
      </c>
      <c r="J159" s="119" t="s">
        <v>136</v>
      </c>
      <c r="K159" s="120">
        <f t="shared" si="71"/>
        <v>33614.71</v>
      </c>
      <c r="L159" s="120">
        <v>33614.71</v>
      </c>
      <c r="M159" s="120">
        <v>0</v>
      </c>
      <c r="N159" s="120">
        <v>0</v>
      </c>
      <c r="O159" s="120">
        <v>0</v>
      </c>
      <c r="P159" s="120">
        <v>0</v>
      </c>
      <c r="Q159" s="39">
        <v>0</v>
      </c>
      <c r="R159" s="229"/>
      <c r="S159" s="40"/>
    </row>
    <row r="160" spans="1:21" ht="63.75" customHeight="1" x14ac:dyDescent="0.35">
      <c r="A160" s="229"/>
      <c r="B160" s="229"/>
      <c r="C160" s="229"/>
      <c r="D160" s="238"/>
      <c r="E160" s="238"/>
      <c r="F160" s="238"/>
      <c r="G160" s="238"/>
      <c r="H160" s="245"/>
      <c r="I160" s="120">
        <f>21204.2+45616.86669</f>
        <v>66821.066690000007</v>
      </c>
      <c r="J160" s="119" t="s">
        <v>18</v>
      </c>
      <c r="K160" s="120">
        <f t="shared" si="71"/>
        <v>21311.27</v>
      </c>
      <c r="L160" s="120">
        <v>21311.27</v>
      </c>
      <c r="M160" s="120">
        <v>0</v>
      </c>
      <c r="N160" s="120">
        <v>0</v>
      </c>
      <c r="O160" s="120">
        <v>0</v>
      </c>
      <c r="P160" s="120">
        <v>0</v>
      </c>
      <c r="Q160" s="39">
        <v>0</v>
      </c>
      <c r="R160" s="229"/>
      <c r="S160" s="41"/>
    </row>
    <row r="161" spans="1:19" ht="41.25" customHeight="1" x14ac:dyDescent="0.25">
      <c r="A161" s="229">
        <v>2</v>
      </c>
      <c r="B161" s="229" t="s">
        <v>475</v>
      </c>
      <c r="C161" s="229" t="s">
        <v>476</v>
      </c>
      <c r="D161" s="236" t="s">
        <v>477</v>
      </c>
      <c r="E161" s="236" t="s">
        <v>150</v>
      </c>
      <c r="F161" s="236" t="s">
        <v>479</v>
      </c>
      <c r="G161" s="240">
        <v>46174</v>
      </c>
      <c r="H161" s="245">
        <v>105274.4</v>
      </c>
      <c r="I161" s="120">
        <f>I162+I163</f>
        <v>72448.934309999997</v>
      </c>
      <c r="J161" s="119" t="s">
        <v>14</v>
      </c>
      <c r="K161" s="120">
        <f t="shared" ref="K161:K163" si="73">L161+M161+N161+O161+P161</f>
        <v>11485.88</v>
      </c>
      <c r="L161" s="120">
        <f t="shared" ref="L161:O161" si="74">L162+L163</f>
        <v>11485.88</v>
      </c>
      <c r="M161" s="120">
        <f t="shared" si="74"/>
        <v>0</v>
      </c>
      <c r="N161" s="120">
        <f t="shared" si="74"/>
        <v>0</v>
      </c>
      <c r="O161" s="120">
        <f t="shared" si="74"/>
        <v>0</v>
      </c>
      <c r="P161" s="120">
        <f>P162+P163</f>
        <v>0</v>
      </c>
      <c r="Q161" s="120">
        <f>Q162+Q163</f>
        <v>0</v>
      </c>
      <c r="R161" s="229" t="s">
        <v>122</v>
      </c>
    </row>
    <row r="162" spans="1:19" ht="48" customHeight="1" x14ac:dyDescent="0.25">
      <c r="A162" s="229"/>
      <c r="B162" s="229"/>
      <c r="C162" s="229"/>
      <c r="D162" s="237"/>
      <c r="E162" s="237"/>
      <c r="F162" s="237"/>
      <c r="G162" s="237"/>
      <c r="H162" s="245"/>
      <c r="I162" s="120">
        <f>18819+26020.1372</f>
        <v>44839.137199999997</v>
      </c>
      <c r="J162" s="119" t="s">
        <v>136</v>
      </c>
      <c r="K162" s="120">
        <f t="shared" si="73"/>
        <v>7167.19</v>
      </c>
      <c r="L162" s="120">
        <v>7167.19</v>
      </c>
      <c r="M162" s="120">
        <v>0</v>
      </c>
      <c r="N162" s="120">
        <v>0</v>
      </c>
      <c r="O162" s="120">
        <v>0</v>
      </c>
      <c r="P162" s="120">
        <v>0</v>
      </c>
      <c r="Q162" s="39">
        <v>0</v>
      </c>
      <c r="R162" s="229"/>
      <c r="S162" s="40"/>
    </row>
    <row r="163" spans="1:19" ht="66.75" customHeight="1" x14ac:dyDescent="0.35">
      <c r="A163" s="229"/>
      <c r="B163" s="229"/>
      <c r="C163" s="229"/>
      <c r="D163" s="238"/>
      <c r="E163" s="238"/>
      <c r="F163" s="238"/>
      <c r="G163" s="238"/>
      <c r="H163" s="245"/>
      <c r="I163" s="120">
        <f>11931+15678.79711</f>
        <v>27609.79711</v>
      </c>
      <c r="J163" s="119" t="s">
        <v>18</v>
      </c>
      <c r="K163" s="120">
        <f t="shared" si="73"/>
        <v>4318.6899999999996</v>
      </c>
      <c r="L163" s="120">
        <v>4318.6899999999996</v>
      </c>
      <c r="M163" s="120">
        <v>0</v>
      </c>
      <c r="N163" s="120">
        <v>0</v>
      </c>
      <c r="O163" s="120">
        <v>0</v>
      </c>
      <c r="P163" s="120">
        <v>0</v>
      </c>
      <c r="Q163" s="39">
        <v>0</v>
      </c>
      <c r="R163" s="229"/>
      <c r="S163" s="41"/>
    </row>
    <row r="164" spans="1:19" ht="27.75" customHeight="1" x14ac:dyDescent="0.25">
      <c r="A164" s="243" t="s">
        <v>169</v>
      </c>
      <c r="B164" s="243"/>
      <c r="C164" s="243"/>
      <c r="D164" s="243"/>
      <c r="E164" s="243"/>
      <c r="F164" s="243"/>
      <c r="G164" s="243"/>
      <c r="H164" s="243"/>
      <c r="I164" s="243"/>
      <c r="J164" s="119" t="s">
        <v>8</v>
      </c>
      <c r="K164" s="122">
        <f>K158+K161</f>
        <v>66411.86</v>
      </c>
      <c r="L164" s="122">
        <f>L158+L161</f>
        <v>66411.86</v>
      </c>
      <c r="M164" s="122">
        <f t="shared" ref="M164:Q164" si="75">M158</f>
        <v>0</v>
      </c>
      <c r="N164" s="122">
        <f t="shared" si="75"/>
        <v>0</v>
      </c>
      <c r="O164" s="122">
        <f t="shared" si="75"/>
        <v>0</v>
      </c>
      <c r="P164" s="122">
        <f t="shared" si="75"/>
        <v>0</v>
      </c>
      <c r="Q164" s="122">
        <f t="shared" si="75"/>
        <v>0</v>
      </c>
      <c r="R164" s="229"/>
    </row>
    <row r="165" spans="1:19" ht="40.5" customHeight="1" x14ac:dyDescent="0.25">
      <c r="A165" s="243"/>
      <c r="B165" s="243"/>
      <c r="C165" s="243"/>
      <c r="D165" s="243"/>
      <c r="E165" s="243"/>
      <c r="F165" s="243"/>
      <c r="G165" s="243"/>
      <c r="H165" s="243"/>
      <c r="I165" s="243"/>
      <c r="J165" s="119" t="s">
        <v>10</v>
      </c>
      <c r="K165" s="122">
        <f t="shared" ref="K165:K166" si="76">K159+K162</f>
        <v>40781.9</v>
      </c>
      <c r="L165" s="122">
        <f t="shared" ref="L165:L166" si="77">L159+L162</f>
        <v>40781.9</v>
      </c>
      <c r="M165" s="122">
        <f t="shared" ref="M165:Q165" si="78">M159</f>
        <v>0</v>
      </c>
      <c r="N165" s="122">
        <f t="shared" si="78"/>
        <v>0</v>
      </c>
      <c r="O165" s="122">
        <f t="shared" si="78"/>
        <v>0</v>
      </c>
      <c r="P165" s="122">
        <f t="shared" si="78"/>
        <v>0</v>
      </c>
      <c r="Q165" s="122">
        <f t="shared" si="78"/>
        <v>0</v>
      </c>
      <c r="R165" s="229"/>
    </row>
    <row r="166" spans="1:19" ht="60" customHeight="1" x14ac:dyDescent="0.25">
      <c r="A166" s="243"/>
      <c r="B166" s="243"/>
      <c r="C166" s="243"/>
      <c r="D166" s="243"/>
      <c r="E166" s="243"/>
      <c r="F166" s="243"/>
      <c r="G166" s="243"/>
      <c r="H166" s="243"/>
      <c r="I166" s="243"/>
      <c r="J166" s="119" t="s">
        <v>11</v>
      </c>
      <c r="K166" s="122">
        <f t="shared" si="76"/>
        <v>25629.96</v>
      </c>
      <c r="L166" s="122">
        <f t="shared" si="77"/>
        <v>25629.96</v>
      </c>
      <c r="M166" s="122">
        <f t="shared" ref="M166:Q166" si="79">M160</f>
        <v>0</v>
      </c>
      <c r="N166" s="122">
        <f t="shared" si="79"/>
        <v>0</v>
      </c>
      <c r="O166" s="122">
        <f t="shared" si="79"/>
        <v>0</v>
      </c>
      <c r="P166" s="122">
        <f t="shared" si="79"/>
        <v>0</v>
      </c>
      <c r="Q166" s="122">
        <f t="shared" si="79"/>
        <v>0</v>
      </c>
      <c r="R166" s="229"/>
    </row>
    <row r="167" spans="1:19" ht="24.75" customHeight="1" x14ac:dyDescent="0.3">
      <c r="A167" s="256" t="s">
        <v>227</v>
      </c>
      <c r="B167" s="256"/>
      <c r="C167" s="256"/>
      <c r="D167" s="256"/>
      <c r="E167" s="256"/>
      <c r="F167" s="256"/>
      <c r="G167" s="256"/>
      <c r="H167" s="256"/>
      <c r="I167" s="256"/>
      <c r="J167" s="256"/>
      <c r="K167" s="256"/>
      <c r="L167" s="256"/>
      <c r="M167" s="256"/>
      <c r="N167" s="256"/>
      <c r="O167" s="256"/>
      <c r="P167" s="256"/>
      <c r="Q167" s="256"/>
      <c r="R167" s="256"/>
    </row>
    <row r="168" spans="1:19" ht="27.75" customHeight="1" x14ac:dyDescent="0.25">
      <c r="A168" s="229">
        <v>1</v>
      </c>
      <c r="B168" s="229" t="s">
        <v>464</v>
      </c>
      <c r="C168" s="229" t="s">
        <v>465</v>
      </c>
      <c r="D168" s="236" t="s">
        <v>466</v>
      </c>
      <c r="E168" s="236" t="s">
        <v>150</v>
      </c>
      <c r="F168" s="236" t="s">
        <v>538</v>
      </c>
      <c r="G168" s="240">
        <v>46310</v>
      </c>
      <c r="H168" s="245">
        <v>0</v>
      </c>
      <c r="I168" s="39">
        <v>0</v>
      </c>
      <c r="J168" s="119" t="s">
        <v>14</v>
      </c>
      <c r="K168" s="120">
        <f t="shared" ref="K168:K170" si="80">L168+M168+N168+O168+P168</f>
        <v>0</v>
      </c>
      <c r="L168" s="120">
        <f t="shared" ref="L168:O168" si="81">L169+L170</f>
        <v>0</v>
      </c>
      <c r="M168" s="120">
        <f t="shared" si="81"/>
        <v>0</v>
      </c>
      <c r="N168" s="120">
        <f t="shared" si="81"/>
        <v>0</v>
      </c>
      <c r="O168" s="120">
        <f t="shared" si="81"/>
        <v>0</v>
      </c>
      <c r="P168" s="120">
        <f>P169+P170</f>
        <v>0</v>
      </c>
      <c r="Q168" s="120">
        <f>Q169+Q170</f>
        <v>0</v>
      </c>
      <c r="R168" s="229" t="s">
        <v>122</v>
      </c>
    </row>
    <row r="169" spans="1:19" ht="39" customHeight="1" x14ac:dyDescent="0.25">
      <c r="A169" s="229"/>
      <c r="B169" s="229"/>
      <c r="C169" s="229"/>
      <c r="D169" s="237"/>
      <c r="E169" s="237"/>
      <c r="F169" s="237"/>
      <c r="G169" s="237"/>
      <c r="H169" s="245"/>
      <c r="I169" s="39">
        <v>0</v>
      </c>
      <c r="J169" s="119" t="s">
        <v>136</v>
      </c>
      <c r="K169" s="120">
        <f t="shared" si="80"/>
        <v>0</v>
      </c>
      <c r="L169" s="120">
        <v>0</v>
      </c>
      <c r="M169" s="120">
        <v>0</v>
      </c>
      <c r="N169" s="120">
        <v>0</v>
      </c>
      <c r="O169" s="120">
        <v>0</v>
      </c>
      <c r="P169" s="120">
        <v>0</v>
      </c>
      <c r="Q169" s="39">
        <v>0</v>
      </c>
      <c r="R169" s="229"/>
      <c r="S169" s="40"/>
    </row>
    <row r="170" spans="1:19" ht="63.75" customHeight="1" x14ac:dyDescent="0.35">
      <c r="A170" s="229"/>
      <c r="B170" s="229"/>
      <c r="C170" s="229"/>
      <c r="D170" s="238"/>
      <c r="E170" s="238"/>
      <c r="F170" s="238"/>
      <c r="G170" s="238"/>
      <c r="H170" s="245"/>
      <c r="I170" s="39">
        <v>0</v>
      </c>
      <c r="J170" s="119" t="s">
        <v>18</v>
      </c>
      <c r="K170" s="120">
        <f t="shared" si="80"/>
        <v>0</v>
      </c>
      <c r="L170" s="120">
        <v>0</v>
      </c>
      <c r="M170" s="120">
        <v>0</v>
      </c>
      <c r="N170" s="120">
        <v>0</v>
      </c>
      <c r="O170" s="120">
        <v>0</v>
      </c>
      <c r="P170" s="120">
        <v>0</v>
      </c>
      <c r="Q170" s="39">
        <v>0</v>
      </c>
      <c r="R170" s="229"/>
      <c r="S170" s="41"/>
    </row>
    <row r="171" spans="1:19" ht="27.75" customHeight="1" x14ac:dyDescent="0.25">
      <c r="A171" s="243" t="s">
        <v>463</v>
      </c>
      <c r="B171" s="243"/>
      <c r="C171" s="243"/>
      <c r="D171" s="243"/>
      <c r="E171" s="243"/>
      <c r="F171" s="243"/>
      <c r="G171" s="243"/>
      <c r="H171" s="243"/>
      <c r="I171" s="243"/>
      <c r="J171" s="119" t="s">
        <v>8</v>
      </c>
      <c r="K171" s="122">
        <f>K168</f>
        <v>0</v>
      </c>
      <c r="L171" s="122">
        <f t="shared" ref="L171:Q171" si="82">L168</f>
        <v>0</v>
      </c>
      <c r="M171" s="122">
        <f t="shared" si="82"/>
        <v>0</v>
      </c>
      <c r="N171" s="122">
        <f t="shared" si="82"/>
        <v>0</v>
      </c>
      <c r="O171" s="122">
        <f t="shared" si="82"/>
        <v>0</v>
      </c>
      <c r="P171" s="122">
        <f t="shared" si="82"/>
        <v>0</v>
      </c>
      <c r="Q171" s="122">
        <f t="shared" si="82"/>
        <v>0</v>
      </c>
      <c r="R171" s="229"/>
    </row>
    <row r="172" spans="1:19" ht="40.5" customHeight="1" x14ac:dyDescent="0.25">
      <c r="A172" s="243"/>
      <c r="B172" s="243"/>
      <c r="C172" s="243"/>
      <c r="D172" s="243"/>
      <c r="E172" s="243"/>
      <c r="F172" s="243"/>
      <c r="G172" s="243"/>
      <c r="H172" s="243"/>
      <c r="I172" s="243"/>
      <c r="J172" s="119" t="s">
        <v>10</v>
      </c>
      <c r="K172" s="122">
        <f t="shared" ref="K172:Q173" si="83">K169</f>
        <v>0</v>
      </c>
      <c r="L172" s="122">
        <f t="shared" si="83"/>
        <v>0</v>
      </c>
      <c r="M172" s="122">
        <f t="shared" si="83"/>
        <v>0</v>
      </c>
      <c r="N172" s="122">
        <f t="shared" si="83"/>
        <v>0</v>
      </c>
      <c r="O172" s="122">
        <f t="shared" si="83"/>
        <v>0</v>
      </c>
      <c r="P172" s="122">
        <f t="shared" si="83"/>
        <v>0</v>
      </c>
      <c r="Q172" s="122">
        <f t="shared" si="83"/>
        <v>0</v>
      </c>
      <c r="R172" s="229"/>
    </row>
    <row r="173" spans="1:19" ht="60" customHeight="1" x14ac:dyDescent="0.25">
      <c r="A173" s="243"/>
      <c r="B173" s="243"/>
      <c r="C173" s="243"/>
      <c r="D173" s="243"/>
      <c r="E173" s="243"/>
      <c r="F173" s="243"/>
      <c r="G173" s="243"/>
      <c r="H173" s="243"/>
      <c r="I173" s="243"/>
      <c r="J173" s="119" t="s">
        <v>11</v>
      </c>
      <c r="K173" s="122">
        <f t="shared" si="83"/>
        <v>0</v>
      </c>
      <c r="L173" s="122">
        <f t="shared" si="83"/>
        <v>0</v>
      </c>
      <c r="M173" s="122">
        <f t="shared" si="83"/>
        <v>0</v>
      </c>
      <c r="N173" s="122">
        <f t="shared" si="83"/>
        <v>0</v>
      </c>
      <c r="O173" s="122">
        <f t="shared" si="83"/>
        <v>0</v>
      </c>
      <c r="P173" s="122">
        <f t="shared" si="83"/>
        <v>0</v>
      </c>
      <c r="Q173" s="122">
        <f t="shared" si="83"/>
        <v>0</v>
      </c>
      <c r="R173" s="229"/>
    </row>
    <row r="174" spans="1:19" ht="24.75" customHeight="1" x14ac:dyDescent="0.3">
      <c r="A174" s="256" t="s">
        <v>320</v>
      </c>
      <c r="B174" s="256"/>
      <c r="C174" s="256"/>
      <c r="D174" s="256"/>
      <c r="E174" s="256"/>
      <c r="F174" s="256"/>
      <c r="G174" s="256"/>
      <c r="H174" s="256"/>
      <c r="I174" s="256"/>
      <c r="J174" s="256"/>
      <c r="K174" s="256"/>
      <c r="L174" s="256"/>
      <c r="M174" s="256"/>
      <c r="N174" s="256"/>
      <c r="O174" s="256"/>
      <c r="P174" s="256"/>
      <c r="Q174" s="256"/>
      <c r="R174" s="256"/>
    </row>
    <row r="175" spans="1:19" ht="27.75" customHeight="1" x14ac:dyDescent="0.25">
      <c r="A175" s="229">
        <v>1</v>
      </c>
      <c r="B175" s="229" t="s">
        <v>229</v>
      </c>
      <c r="C175" s="229" t="s">
        <v>233</v>
      </c>
      <c r="D175" s="236" t="s">
        <v>230</v>
      </c>
      <c r="E175" s="236" t="s">
        <v>146</v>
      </c>
      <c r="F175" s="236" t="s">
        <v>493</v>
      </c>
      <c r="G175" s="240">
        <v>46675</v>
      </c>
      <c r="H175" s="245">
        <v>265801.64</v>
      </c>
      <c r="I175" s="120">
        <f>I176+I177</f>
        <v>78943.087079999998</v>
      </c>
      <c r="J175" s="119" t="s">
        <v>14</v>
      </c>
      <c r="K175" s="120">
        <f t="shared" ref="K175:K186" si="84">L175+M175+N175+O175+P175</f>
        <v>186858.54</v>
      </c>
      <c r="L175" s="120">
        <f t="shared" ref="L175" si="85">L176+L177</f>
        <v>67247.790000000008</v>
      </c>
      <c r="M175" s="120">
        <f t="shared" ref="M175:O175" si="86">M176+M177</f>
        <v>119610.75</v>
      </c>
      <c r="N175" s="120">
        <f t="shared" si="86"/>
        <v>0</v>
      </c>
      <c r="O175" s="120">
        <f t="shared" si="86"/>
        <v>0</v>
      </c>
      <c r="P175" s="120">
        <f>P176+P177</f>
        <v>0</v>
      </c>
      <c r="Q175" s="120">
        <f>Q176+Q177</f>
        <v>0</v>
      </c>
      <c r="R175" s="229" t="s">
        <v>122</v>
      </c>
    </row>
    <row r="176" spans="1:19" ht="39" customHeight="1" x14ac:dyDescent="0.25">
      <c r="A176" s="229"/>
      <c r="B176" s="229"/>
      <c r="C176" s="229"/>
      <c r="D176" s="237"/>
      <c r="E176" s="237"/>
      <c r="F176" s="237"/>
      <c r="G176" s="237"/>
      <c r="H176" s="245"/>
      <c r="I176" s="120">
        <v>47911.273860000001</v>
      </c>
      <c r="J176" s="119" t="s">
        <v>136</v>
      </c>
      <c r="K176" s="120">
        <f t="shared" si="84"/>
        <v>115450.4</v>
      </c>
      <c r="L176" s="120">
        <v>41351.54</v>
      </c>
      <c r="M176" s="120">
        <v>74098.86</v>
      </c>
      <c r="N176" s="120">
        <v>0</v>
      </c>
      <c r="O176" s="120">
        <v>0</v>
      </c>
      <c r="P176" s="120">
        <v>0</v>
      </c>
      <c r="Q176" s="39">
        <v>0</v>
      </c>
      <c r="R176" s="229"/>
      <c r="S176" s="40"/>
    </row>
    <row r="177" spans="1:19" ht="63.75" customHeight="1" x14ac:dyDescent="0.35">
      <c r="A177" s="229"/>
      <c r="B177" s="229"/>
      <c r="C177" s="229"/>
      <c r="D177" s="238"/>
      <c r="E177" s="238"/>
      <c r="F177" s="238"/>
      <c r="G177" s="238"/>
      <c r="H177" s="245"/>
      <c r="I177" s="120">
        <v>31031.81322</v>
      </c>
      <c r="J177" s="119" t="s">
        <v>18</v>
      </c>
      <c r="K177" s="120">
        <f t="shared" si="84"/>
        <v>71408.14</v>
      </c>
      <c r="L177" s="120">
        <v>25896.25</v>
      </c>
      <c r="M177" s="120">
        <v>45511.89</v>
      </c>
      <c r="N177" s="120">
        <v>0</v>
      </c>
      <c r="O177" s="120">
        <v>0</v>
      </c>
      <c r="P177" s="120">
        <v>0</v>
      </c>
      <c r="Q177" s="39">
        <v>0</v>
      </c>
      <c r="R177" s="229"/>
      <c r="S177" s="41"/>
    </row>
    <row r="178" spans="1:19" ht="27.75" customHeight="1" x14ac:dyDescent="0.35">
      <c r="A178" s="229">
        <v>2</v>
      </c>
      <c r="B178" s="229" t="s">
        <v>231</v>
      </c>
      <c r="C178" s="229" t="s">
        <v>242</v>
      </c>
      <c r="D178" s="229" t="s">
        <v>232</v>
      </c>
      <c r="E178" s="229" t="s">
        <v>146</v>
      </c>
      <c r="F178" s="236" t="s">
        <v>493</v>
      </c>
      <c r="G178" s="240">
        <v>46675</v>
      </c>
      <c r="H178" s="245">
        <v>56867.8</v>
      </c>
      <c r="I178" s="120">
        <f>I179+I180</f>
        <v>17060.34</v>
      </c>
      <c r="J178" s="119" t="s">
        <v>14</v>
      </c>
      <c r="K178" s="120">
        <f t="shared" si="84"/>
        <v>39807.46</v>
      </c>
      <c r="L178" s="120">
        <f>L179+L180</f>
        <v>0</v>
      </c>
      <c r="M178" s="120">
        <f t="shared" ref="M178" si="87">M179+M180</f>
        <v>39807.46</v>
      </c>
      <c r="N178" s="120">
        <f>N179+N180</f>
        <v>0</v>
      </c>
      <c r="O178" s="120">
        <f>O179+O180</f>
        <v>0</v>
      </c>
      <c r="P178" s="120">
        <f>P179+P180</f>
        <v>0</v>
      </c>
      <c r="Q178" s="120">
        <f>Q179+Q180</f>
        <v>0</v>
      </c>
      <c r="R178" s="229" t="s">
        <v>122</v>
      </c>
      <c r="S178" s="37"/>
    </row>
    <row r="179" spans="1:19" ht="54" customHeight="1" x14ac:dyDescent="0.25">
      <c r="A179" s="229"/>
      <c r="B179" s="229"/>
      <c r="C179" s="229"/>
      <c r="D179" s="229"/>
      <c r="E179" s="229"/>
      <c r="F179" s="237"/>
      <c r="G179" s="237"/>
      <c r="H179" s="245"/>
      <c r="I179" s="120">
        <v>10111.09</v>
      </c>
      <c r="J179" s="119" t="s">
        <v>136</v>
      </c>
      <c r="K179" s="120">
        <f t="shared" si="84"/>
        <v>24839.86</v>
      </c>
      <c r="L179" s="120">
        <v>0</v>
      </c>
      <c r="M179" s="120">
        <v>24839.86</v>
      </c>
      <c r="N179" s="120">
        <v>0</v>
      </c>
      <c r="O179" s="120">
        <v>0</v>
      </c>
      <c r="P179" s="120">
        <v>0</v>
      </c>
      <c r="Q179" s="39">
        <v>0</v>
      </c>
      <c r="R179" s="229"/>
      <c r="S179" s="40"/>
    </row>
    <row r="180" spans="1:19" ht="72" customHeight="1" x14ac:dyDescent="0.35">
      <c r="A180" s="229"/>
      <c r="B180" s="229"/>
      <c r="C180" s="229"/>
      <c r="D180" s="229"/>
      <c r="E180" s="229"/>
      <c r="F180" s="238"/>
      <c r="G180" s="238"/>
      <c r="H180" s="245"/>
      <c r="I180" s="120">
        <v>6949.25</v>
      </c>
      <c r="J180" s="119" t="s">
        <v>18</v>
      </c>
      <c r="K180" s="120">
        <f t="shared" si="84"/>
        <v>14967.6</v>
      </c>
      <c r="L180" s="120">
        <v>0</v>
      </c>
      <c r="M180" s="120">
        <v>14967.6</v>
      </c>
      <c r="N180" s="120">
        <v>0</v>
      </c>
      <c r="O180" s="120">
        <v>0</v>
      </c>
      <c r="P180" s="120">
        <v>0</v>
      </c>
      <c r="Q180" s="39">
        <v>0</v>
      </c>
      <c r="R180" s="229"/>
      <c r="S180" s="41"/>
    </row>
    <row r="181" spans="1:19" ht="27.75" customHeight="1" x14ac:dyDescent="0.35">
      <c r="A181" s="229">
        <v>3</v>
      </c>
      <c r="B181" s="229" t="s">
        <v>234</v>
      </c>
      <c r="C181" s="229" t="s">
        <v>468</v>
      </c>
      <c r="D181" s="229" t="s">
        <v>235</v>
      </c>
      <c r="E181" s="229" t="s">
        <v>146</v>
      </c>
      <c r="F181" s="236" t="s">
        <v>493</v>
      </c>
      <c r="G181" s="240">
        <v>46675</v>
      </c>
      <c r="H181" s="245">
        <v>168477.34</v>
      </c>
      <c r="I181" s="120">
        <f>I182+I183</f>
        <v>50543.199999999997</v>
      </c>
      <c r="J181" s="119" t="s">
        <v>14</v>
      </c>
      <c r="K181" s="120">
        <f t="shared" si="84"/>
        <v>117934.13999999998</v>
      </c>
      <c r="L181" s="120">
        <f t="shared" ref="L181" si="88">L182+L183</f>
        <v>0</v>
      </c>
      <c r="M181" s="120">
        <f t="shared" ref="M181:O181" si="89">M182+M183</f>
        <v>117934.13999999998</v>
      </c>
      <c r="N181" s="120">
        <f t="shared" si="89"/>
        <v>0</v>
      </c>
      <c r="O181" s="120">
        <f t="shared" si="89"/>
        <v>0</v>
      </c>
      <c r="P181" s="120">
        <f>P182+P183</f>
        <v>0</v>
      </c>
      <c r="Q181" s="120">
        <f>Q182+Q183</f>
        <v>0</v>
      </c>
      <c r="R181" s="229" t="s">
        <v>122</v>
      </c>
      <c r="S181" s="37"/>
    </row>
    <row r="182" spans="1:19" ht="39" customHeight="1" x14ac:dyDescent="0.25">
      <c r="A182" s="229"/>
      <c r="B182" s="229"/>
      <c r="C182" s="229"/>
      <c r="D182" s="229"/>
      <c r="E182" s="229"/>
      <c r="F182" s="237"/>
      <c r="G182" s="237"/>
      <c r="H182" s="245"/>
      <c r="I182" s="120">
        <v>31538.959999999999</v>
      </c>
      <c r="J182" s="119" t="s">
        <v>136</v>
      </c>
      <c r="K182" s="120">
        <f t="shared" si="84"/>
        <v>73590.899999999994</v>
      </c>
      <c r="L182" s="120">
        <v>0</v>
      </c>
      <c r="M182" s="120">
        <v>73590.899999999994</v>
      </c>
      <c r="N182" s="120">
        <v>0</v>
      </c>
      <c r="O182" s="120">
        <v>0</v>
      </c>
      <c r="P182" s="120">
        <v>0</v>
      </c>
      <c r="Q182" s="39">
        <v>0</v>
      </c>
      <c r="R182" s="229"/>
      <c r="S182" s="40"/>
    </row>
    <row r="183" spans="1:19" ht="63.75" customHeight="1" x14ac:dyDescent="0.35">
      <c r="A183" s="229"/>
      <c r="B183" s="229"/>
      <c r="C183" s="229"/>
      <c r="D183" s="229"/>
      <c r="E183" s="229"/>
      <c r="F183" s="238"/>
      <c r="G183" s="238"/>
      <c r="H183" s="245"/>
      <c r="I183" s="120">
        <v>19004.240000000002</v>
      </c>
      <c r="J183" s="119" t="s">
        <v>18</v>
      </c>
      <c r="K183" s="120">
        <f t="shared" si="84"/>
        <v>44343.24</v>
      </c>
      <c r="L183" s="120">
        <v>0</v>
      </c>
      <c r="M183" s="120">
        <v>44343.24</v>
      </c>
      <c r="N183" s="120">
        <v>0</v>
      </c>
      <c r="O183" s="120">
        <v>0</v>
      </c>
      <c r="P183" s="120">
        <v>0</v>
      </c>
      <c r="Q183" s="39">
        <v>0</v>
      </c>
      <c r="R183" s="229"/>
      <c r="S183" s="41"/>
    </row>
    <row r="184" spans="1:19" ht="27.75" customHeight="1" x14ac:dyDescent="0.35">
      <c r="A184" s="229">
        <v>4</v>
      </c>
      <c r="B184" s="229" t="s">
        <v>262</v>
      </c>
      <c r="C184" s="229" t="s">
        <v>263</v>
      </c>
      <c r="D184" s="229" t="s">
        <v>264</v>
      </c>
      <c r="E184" s="236" t="s">
        <v>146</v>
      </c>
      <c r="F184" s="236" t="s">
        <v>493</v>
      </c>
      <c r="G184" s="240">
        <v>46675</v>
      </c>
      <c r="H184" s="245">
        <v>213123.89</v>
      </c>
      <c r="I184" s="120">
        <f>I185+I186</f>
        <v>10656.2</v>
      </c>
      <c r="J184" s="119" t="s">
        <v>14</v>
      </c>
      <c r="K184" s="120">
        <f t="shared" si="84"/>
        <v>202467.69</v>
      </c>
      <c r="L184" s="120">
        <f t="shared" ref="L184" si="90">L185+L186</f>
        <v>40134.199999999997</v>
      </c>
      <c r="M184" s="120">
        <f t="shared" ref="M184:O184" si="91">M185+M186</f>
        <v>162333.49</v>
      </c>
      <c r="N184" s="120">
        <f>N185+N186</f>
        <v>0</v>
      </c>
      <c r="O184" s="120">
        <f t="shared" si="91"/>
        <v>0</v>
      </c>
      <c r="P184" s="120">
        <f>P185+P186</f>
        <v>0</v>
      </c>
      <c r="Q184" s="120">
        <f>Q185+Q186</f>
        <v>0</v>
      </c>
      <c r="R184" s="229" t="s">
        <v>122</v>
      </c>
      <c r="S184" s="37"/>
    </row>
    <row r="185" spans="1:19" ht="39" customHeight="1" x14ac:dyDescent="0.25">
      <c r="A185" s="229"/>
      <c r="B185" s="229"/>
      <c r="C185" s="229"/>
      <c r="D185" s="229"/>
      <c r="E185" s="237"/>
      <c r="F185" s="237"/>
      <c r="G185" s="237"/>
      <c r="H185" s="245"/>
      <c r="I185" s="120">
        <v>4704.45</v>
      </c>
      <c r="J185" s="119" t="s">
        <v>136</v>
      </c>
      <c r="K185" s="120">
        <f t="shared" si="84"/>
        <v>126339.84</v>
      </c>
      <c r="L185" s="120">
        <v>25043.75</v>
      </c>
      <c r="M185" s="120">
        <v>101296.09</v>
      </c>
      <c r="N185" s="120">
        <v>0</v>
      </c>
      <c r="O185" s="120">
        <v>0</v>
      </c>
      <c r="P185" s="120">
        <v>0</v>
      </c>
      <c r="Q185" s="39">
        <v>0</v>
      </c>
      <c r="R185" s="229"/>
      <c r="S185" s="40"/>
    </row>
    <row r="186" spans="1:19" ht="63.75" customHeight="1" x14ac:dyDescent="0.35">
      <c r="A186" s="229"/>
      <c r="B186" s="229"/>
      <c r="C186" s="229"/>
      <c r="D186" s="229"/>
      <c r="E186" s="238"/>
      <c r="F186" s="238"/>
      <c r="G186" s="238"/>
      <c r="H186" s="245"/>
      <c r="I186" s="120">
        <v>5951.75</v>
      </c>
      <c r="J186" s="119" t="s">
        <v>18</v>
      </c>
      <c r="K186" s="120">
        <f t="shared" si="84"/>
        <v>76127.850000000006</v>
      </c>
      <c r="L186" s="120">
        <v>15090.45</v>
      </c>
      <c r="M186" s="120">
        <v>61037.4</v>
      </c>
      <c r="N186" s="120">
        <v>0</v>
      </c>
      <c r="O186" s="120">
        <v>0</v>
      </c>
      <c r="P186" s="120">
        <v>0</v>
      </c>
      <c r="Q186" s="39">
        <v>0</v>
      </c>
      <c r="R186" s="229"/>
      <c r="S186" s="41"/>
    </row>
    <row r="187" spans="1:19" ht="35.450000000000003" customHeight="1" x14ac:dyDescent="0.35">
      <c r="A187" s="229">
        <v>5</v>
      </c>
      <c r="B187" s="229" t="s">
        <v>377</v>
      </c>
      <c r="C187" s="229" t="s">
        <v>378</v>
      </c>
      <c r="D187" s="229" t="s">
        <v>379</v>
      </c>
      <c r="E187" s="236" t="s">
        <v>146</v>
      </c>
      <c r="F187" s="236" t="s">
        <v>343</v>
      </c>
      <c r="G187" s="240">
        <v>46310</v>
      </c>
      <c r="H187" s="245">
        <v>136827.25</v>
      </c>
      <c r="I187" s="120">
        <f>I188+I189</f>
        <v>21457.681410000001</v>
      </c>
      <c r="J187" s="119" t="s">
        <v>14</v>
      </c>
      <c r="K187" s="120">
        <f t="shared" ref="K187:K189" si="92">L187+M187+N187+O187+P187</f>
        <v>115369.55</v>
      </c>
      <c r="L187" s="120">
        <f t="shared" ref="L187:M187" si="93">L188+L189</f>
        <v>115369.55</v>
      </c>
      <c r="M187" s="120">
        <f t="shared" si="93"/>
        <v>0</v>
      </c>
      <c r="N187" s="120">
        <f>N188+N189</f>
        <v>0</v>
      </c>
      <c r="O187" s="120">
        <f t="shared" ref="O187" si="94">O188+O189</f>
        <v>0</v>
      </c>
      <c r="P187" s="120">
        <f>P188+P189</f>
        <v>0</v>
      </c>
      <c r="Q187" s="120">
        <f>Q188+Q189</f>
        <v>0</v>
      </c>
      <c r="R187" s="229" t="s">
        <v>122</v>
      </c>
      <c r="S187" s="37"/>
    </row>
    <row r="188" spans="1:19" ht="42" customHeight="1" x14ac:dyDescent="0.25">
      <c r="A188" s="229"/>
      <c r="B188" s="229"/>
      <c r="C188" s="229"/>
      <c r="D188" s="229"/>
      <c r="E188" s="237"/>
      <c r="F188" s="237"/>
      <c r="G188" s="237"/>
      <c r="H188" s="245"/>
      <c r="I188" s="120">
        <v>13187.89133</v>
      </c>
      <c r="J188" s="119" t="s">
        <v>136</v>
      </c>
      <c r="K188" s="120">
        <f t="shared" si="92"/>
        <v>70906.13</v>
      </c>
      <c r="L188" s="120">
        <v>70906.13</v>
      </c>
      <c r="M188" s="120">
        <v>0</v>
      </c>
      <c r="N188" s="120">
        <v>0</v>
      </c>
      <c r="O188" s="120">
        <v>0</v>
      </c>
      <c r="P188" s="120">
        <v>0</v>
      </c>
      <c r="Q188" s="39">
        <v>0</v>
      </c>
      <c r="R188" s="229"/>
      <c r="S188" s="40"/>
    </row>
    <row r="189" spans="1:19" ht="74.45" customHeight="1" x14ac:dyDescent="0.35">
      <c r="A189" s="229"/>
      <c r="B189" s="229"/>
      <c r="C189" s="229"/>
      <c r="D189" s="229"/>
      <c r="E189" s="238"/>
      <c r="F189" s="238"/>
      <c r="G189" s="238"/>
      <c r="H189" s="245"/>
      <c r="I189" s="120">
        <v>8269.7900800000007</v>
      </c>
      <c r="J189" s="119" t="s">
        <v>18</v>
      </c>
      <c r="K189" s="120">
        <f t="shared" si="92"/>
        <v>44463.42</v>
      </c>
      <c r="L189" s="120">
        <v>44463.42</v>
      </c>
      <c r="M189" s="120">
        <v>0</v>
      </c>
      <c r="N189" s="120">
        <v>0</v>
      </c>
      <c r="O189" s="120">
        <v>0</v>
      </c>
      <c r="P189" s="120">
        <v>0</v>
      </c>
      <c r="Q189" s="39">
        <v>0</v>
      </c>
      <c r="R189" s="229"/>
      <c r="S189" s="41"/>
    </row>
    <row r="190" spans="1:19" ht="27.75" customHeight="1" x14ac:dyDescent="0.35">
      <c r="A190" s="229">
        <v>6</v>
      </c>
      <c r="B190" s="229" t="s">
        <v>383</v>
      </c>
      <c r="C190" s="229" t="s">
        <v>384</v>
      </c>
      <c r="D190" s="229" t="s">
        <v>385</v>
      </c>
      <c r="E190" s="236" t="s">
        <v>146</v>
      </c>
      <c r="F190" s="236" t="s">
        <v>343</v>
      </c>
      <c r="G190" s="240">
        <v>46310</v>
      </c>
      <c r="H190" s="245">
        <v>99366.63</v>
      </c>
      <c r="I190" s="120">
        <f>I191+I192</f>
        <v>27000</v>
      </c>
      <c r="J190" s="119" t="s">
        <v>14</v>
      </c>
      <c r="K190" s="120">
        <f t="shared" ref="K190:K192" si="95">L190+M190+N190+O190+P190</f>
        <v>72366.63</v>
      </c>
      <c r="L190" s="120">
        <f t="shared" ref="L190:M190" si="96">L191+L192</f>
        <v>72366.63</v>
      </c>
      <c r="M190" s="120">
        <f t="shared" si="96"/>
        <v>0</v>
      </c>
      <c r="N190" s="120">
        <f>N191+N192</f>
        <v>0</v>
      </c>
      <c r="O190" s="120">
        <f t="shared" ref="O190" si="97">O191+O192</f>
        <v>0</v>
      </c>
      <c r="P190" s="120">
        <f>P191+P192</f>
        <v>0</v>
      </c>
      <c r="Q190" s="120">
        <f>Q191+Q192</f>
        <v>0</v>
      </c>
      <c r="R190" s="229" t="s">
        <v>122</v>
      </c>
      <c r="S190" s="37"/>
    </row>
    <row r="191" spans="1:19" ht="39" customHeight="1" x14ac:dyDescent="0.25">
      <c r="A191" s="229"/>
      <c r="B191" s="229"/>
      <c r="C191" s="229"/>
      <c r="D191" s="229"/>
      <c r="E191" s="237"/>
      <c r="F191" s="237"/>
      <c r="G191" s="237"/>
      <c r="H191" s="245"/>
      <c r="I191" s="120">
        <v>16594.2</v>
      </c>
      <c r="J191" s="119" t="s">
        <v>136</v>
      </c>
      <c r="K191" s="120">
        <f t="shared" si="95"/>
        <v>44476.53</v>
      </c>
      <c r="L191" s="120">
        <v>44476.53</v>
      </c>
      <c r="M191" s="120">
        <v>0</v>
      </c>
      <c r="N191" s="120">
        <v>0</v>
      </c>
      <c r="O191" s="120">
        <v>0</v>
      </c>
      <c r="P191" s="120">
        <v>0</v>
      </c>
      <c r="Q191" s="39">
        <v>0</v>
      </c>
      <c r="R191" s="229"/>
      <c r="S191" s="40"/>
    </row>
    <row r="192" spans="1:19" ht="63.75" customHeight="1" x14ac:dyDescent="0.35">
      <c r="A192" s="229"/>
      <c r="B192" s="229"/>
      <c r="C192" s="229"/>
      <c r="D192" s="229"/>
      <c r="E192" s="238"/>
      <c r="F192" s="238"/>
      <c r="G192" s="238"/>
      <c r="H192" s="245"/>
      <c r="I192" s="120">
        <v>10405.799999999999</v>
      </c>
      <c r="J192" s="119" t="s">
        <v>18</v>
      </c>
      <c r="K192" s="120">
        <f t="shared" si="95"/>
        <v>27890.1</v>
      </c>
      <c r="L192" s="120">
        <v>27890.1</v>
      </c>
      <c r="M192" s="120">
        <v>0</v>
      </c>
      <c r="N192" s="120">
        <v>0</v>
      </c>
      <c r="O192" s="120">
        <v>0</v>
      </c>
      <c r="P192" s="120">
        <v>0</v>
      </c>
      <c r="Q192" s="39">
        <v>0</v>
      </c>
      <c r="R192" s="229"/>
      <c r="S192" s="41"/>
    </row>
    <row r="193" spans="1:19" ht="27.75" customHeight="1" x14ac:dyDescent="0.35">
      <c r="A193" s="229">
        <v>7</v>
      </c>
      <c r="B193" s="229" t="s">
        <v>431</v>
      </c>
      <c r="C193" s="229" t="s">
        <v>432</v>
      </c>
      <c r="D193" s="229" t="s">
        <v>264</v>
      </c>
      <c r="E193" s="229" t="s">
        <v>146</v>
      </c>
      <c r="F193" s="229" t="s">
        <v>469</v>
      </c>
      <c r="G193" s="244">
        <v>46310</v>
      </c>
      <c r="H193" s="228">
        <v>33843.14</v>
      </c>
      <c r="I193" s="120">
        <f>I194+I195</f>
        <v>16365.045</v>
      </c>
      <c r="J193" s="119" t="s">
        <v>14</v>
      </c>
      <c r="K193" s="120">
        <f t="shared" ref="K193:K195" si="98">L193+M193+N193+O193+P193</f>
        <v>17478.090000000004</v>
      </c>
      <c r="L193" s="127">
        <f t="shared" ref="L193:M193" si="99">L194+L195</f>
        <v>17478.090000000004</v>
      </c>
      <c r="M193" s="120">
        <f t="shared" si="99"/>
        <v>0</v>
      </c>
      <c r="N193" s="120">
        <f>N194+N195</f>
        <v>0</v>
      </c>
      <c r="O193" s="120">
        <f t="shared" ref="O193" si="100">O194+O195</f>
        <v>0</v>
      </c>
      <c r="P193" s="120">
        <f>P194+P195</f>
        <v>0</v>
      </c>
      <c r="Q193" s="120">
        <f>Q194+Q195</f>
        <v>0</v>
      </c>
      <c r="R193" s="229" t="s">
        <v>122</v>
      </c>
      <c r="S193" s="37"/>
    </row>
    <row r="194" spans="1:19" ht="39" customHeight="1" x14ac:dyDescent="0.25">
      <c r="A194" s="229"/>
      <c r="B194" s="229"/>
      <c r="C194" s="229"/>
      <c r="D194" s="229"/>
      <c r="E194" s="229"/>
      <c r="F194" s="229"/>
      <c r="G194" s="229"/>
      <c r="H194" s="228"/>
      <c r="I194" s="120">
        <v>10057.956</v>
      </c>
      <c r="J194" s="119" t="s">
        <v>136</v>
      </c>
      <c r="K194" s="120">
        <f t="shared" si="98"/>
        <v>10742.03</v>
      </c>
      <c r="L194" s="127">
        <f>23468.56-12726.53</f>
        <v>10742.03</v>
      </c>
      <c r="M194" s="120">
        <v>0</v>
      </c>
      <c r="N194" s="120">
        <v>0</v>
      </c>
      <c r="O194" s="120">
        <v>0</v>
      </c>
      <c r="P194" s="120">
        <v>0</v>
      </c>
      <c r="Q194" s="39">
        <v>0</v>
      </c>
      <c r="R194" s="229"/>
      <c r="S194" s="40"/>
    </row>
    <row r="195" spans="1:19" ht="63.75" customHeight="1" x14ac:dyDescent="0.35">
      <c r="A195" s="229"/>
      <c r="B195" s="229"/>
      <c r="C195" s="229"/>
      <c r="D195" s="229"/>
      <c r="E195" s="229"/>
      <c r="F195" s="229"/>
      <c r="G195" s="229"/>
      <c r="H195" s="228"/>
      <c r="I195" s="120">
        <v>6307.0889999999999</v>
      </c>
      <c r="J195" s="119" t="s">
        <v>18</v>
      </c>
      <c r="K195" s="120">
        <f t="shared" si="98"/>
        <v>6736.0600000000013</v>
      </c>
      <c r="L195" s="127">
        <f>14716.54-7980.48</f>
        <v>6736.0600000000013</v>
      </c>
      <c r="M195" s="120">
        <v>0</v>
      </c>
      <c r="N195" s="120">
        <v>0</v>
      </c>
      <c r="O195" s="120">
        <v>0</v>
      </c>
      <c r="P195" s="120">
        <v>0</v>
      </c>
      <c r="Q195" s="39">
        <v>0</v>
      </c>
      <c r="R195" s="229"/>
      <c r="S195" s="41"/>
    </row>
    <row r="196" spans="1:19" ht="35.25" customHeight="1" x14ac:dyDescent="0.35">
      <c r="A196" s="229">
        <v>8</v>
      </c>
      <c r="B196" s="229" t="s">
        <v>501</v>
      </c>
      <c r="C196" s="229" t="s">
        <v>378</v>
      </c>
      <c r="D196" s="229" t="s">
        <v>503</v>
      </c>
      <c r="E196" s="229" t="s">
        <v>146</v>
      </c>
      <c r="F196" s="229" t="s">
        <v>502</v>
      </c>
      <c r="G196" s="244">
        <v>46174</v>
      </c>
      <c r="H196" s="245">
        <v>301279.36499999999</v>
      </c>
      <c r="I196" s="120">
        <f>I197+I198</f>
        <v>71084.755000000005</v>
      </c>
      <c r="J196" s="119" t="s">
        <v>14</v>
      </c>
      <c r="K196" s="120">
        <f t="shared" ref="K196:K198" si="101">L196+M196+N196+O196+P196</f>
        <v>230194.61</v>
      </c>
      <c r="L196" s="120">
        <f t="shared" ref="L196:M196" si="102">L197+L198</f>
        <v>230194.61</v>
      </c>
      <c r="M196" s="120">
        <f t="shared" si="102"/>
        <v>0</v>
      </c>
      <c r="N196" s="120">
        <f>N197+N198</f>
        <v>0</v>
      </c>
      <c r="O196" s="120">
        <f t="shared" ref="O196" si="103">O197+O198</f>
        <v>0</v>
      </c>
      <c r="P196" s="120">
        <f>P197+P198</f>
        <v>0</v>
      </c>
      <c r="Q196" s="120">
        <f>Q197+Q198</f>
        <v>0</v>
      </c>
      <c r="R196" s="229" t="s">
        <v>122</v>
      </c>
      <c r="S196" s="37"/>
    </row>
    <row r="197" spans="1:19" ht="54" customHeight="1" x14ac:dyDescent="0.25">
      <c r="A197" s="229"/>
      <c r="B197" s="229"/>
      <c r="C197" s="229"/>
      <c r="D197" s="229"/>
      <c r="E197" s="229"/>
      <c r="F197" s="229"/>
      <c r="G197" s="229"/>
      <c r="H197" s="245"/>
      <c r="I197" s="120">
        <v>43688.684999999998</v>
      </c>
      <c r="J197" s="119" t="s">
        <v>136</v>
      </c>
      <c r="K197" s="120">
        <f t="shared" si="101"/>
        <v>142972.68</v>
      </c>
      <c r="L197" s="120">
        <v>142972.68</v>
      </c>
      <c r="M197" s="120">
        <v>0</v>
      </c>
      <c r="N197" s="120">
        <v>0</v>
      </c>
      <c r="O197" s="120">
        <v>0</v>
      </c>
      <c r="P197" s="120">
        <v>0</v>
      </c>
      <c r="Q197" s="39">
        <v>0</v>
      </c>
      <c r="R197" s="229"/>
      <c r="S197" s="40"/>
    </row>
    <row r="198" spans="1:19" ht="63.75" customHeight="1" x14ac:dyDescent="0.35">
      <c r="A198" s="229"/>
      <c r="B198" s="229"/>
      <c r="C198" s="229"/>
      <c r="D198" s="229"/>
      <c r="E198" s="229"/>
      <c r="F198" s="229"/>
      <c r="G198" s="229"/>
      <c r="H198" s="245"/>
      <c r="I198" s="120">
        <v>27396.07</v>
      </c>
      <c r="J198" s="119" t="s">
        <v>18</v>
      </c>
      <c r="K198" s="120">
        <f t="shared" si="101"/>
        <v>87221.93</v>
      </c>
      <c r="L198" s="120">
        <v>87221.93</v>
      </c>
      <c r="M198" s="120">
        <v>0</v>
      </c>
      <c r="N198" s="120">
        <v>0</v>
      </c>
      <c r="O198" s="120">
        <v>0</v>
      </c>
      <c r="P198" s="120">
        <v>0</v>
      </c>
      <c r="Q198" s="39">
        <v>0</v>
      </c>
      <c r="R198" s="229"/>
      <c r="S198" s="41"/>
    </row>
    <row r="199" spans="1:19" ht="27.75" customHeight="1" x14ac:dyDescent="0.25">
      <c r="A199" s="246" t="s">
        <v>248</v>
      </c>
      <c r="B199" s="247"/>
      <c r="C199" s="247"/>
      <c r="D199" s="247"/>
      <c r="E199" s="247"/>
      <c r="F199" s="247"/>
      <c r="G199" s="247"/>
      <c r="H199" s="247"/>
      <c r="I199" s="248"/>
      <c r="J199" s="119" t="s">
        <v>8</v>
      </c>
      <c r="K199" s="122">
        <f t="shared" ref="K199:L201" si="104">K175+K178+K181+K184+K187+K190+K193+K196</f>
        <v>982476.71000000008</v>
      </c>
      <c r="L199" s="132">
        <f t="shared" si="104"/>
        <v>542790.87000000011</v>
      </c>
      <c r="M199" s="122">
        <f t="shared" ref="M199:N199" si="105">M175+M178+M181+M184+M187+M190+M193</f>
        <v>439685.83999999997</v>
      </c>
      <c r="N199" s="122">
        <f t="shared" si="105"/>
        <v>0</v>
      </c>
      <c r="O199" s="122">
        <f t="shared" ref="O199:Q199" si="106">O175+O178+O181+O184+O187+O190</f>
        <v>0</v>
      </c>
      <c r="P199" s="122">
        <f t="shared" si="106"/>
        <v>0</v>
      </c>
      <c r="Q199" s="122">
        <f t="shared" si="106"/>
        <v>0</v>
      </c>
      <c r="R199" s="236"/>
    </row>
    <row r="200" spans="1:19" ht="40.5" customHeight="1" x14ac:dyDescent="0.25">
      <c r="A200" s="249"/>
      <c r="B200" s="250"/>
      <c r="C200" s="250"/>
      <c r="D200" s="250"/>
      <c r="E200" s="250"/>
      <c r="F200" s="250"/>
      <c r="G200" s="250"/>
      <c r="H200" s="250"/>
      <c r="I200" s="251"/>
      <c r="J200" s="119" t="s">
        <v>10</v>
      </c>
      <c r="K200" s="122">
        <f t="shared" si="104"/>
        <v>609318.37000000011</v>
      </c>
      <c r="L200" s="132">
        <f t="shared" si="104"/>
        <v>335492.66000000003</v>
      </c>
      <c r="M200" s="122">
        <f t="shared" ref="M200:O200" si="107">M176+M179+M182+M185+M188+M191+M194</f>
        <v>273825.70999999996</v>
      </c>
      <c r="N200" s="122">
        <f t="shared" si="107"/>
        <v>0</v>
      </c>
      <c r="O200" s="122">
        <f t="shared" si="107"/>
        <v>0</v>
      </c>
      <c r="P200" s="122">
        <f t="shared" ref="P200:Q200" si="108">P176+P179+P182+P185+P188+P191</f>
        <v>0</v>
      </c>
      <c r="Q200" s="122">
        <f t="shared" si="108"/>
        <v>0</v>
      </c>
      <c r="R200" s="237"/>
    </row>
    <row r="201" spans="1:19" ht="60" customHeight="1" x14ac:dyDescent="0.25">
      <c r="A201" s="252"/>
      <c r="B201" s="253"/>
      <c r="C201" s="253"/>
      <c r="D201" s="253"/>
      <c r="E201" s="253"/>
      <c r="F201" s="253"/>
      <c r="G201" s="253"/>
      <c r="H201" s="253"/>
      <c r="I201" s="254"/>
      <c r="J201" s="119" t="s">
        <v>11</v>
      </c>
      <c r="K201" s="122">
        <f t="shared" si="104"/>
        <v>373158.33999999997</v>
      </c>
      <c r="L201" s="132">
        <f t="shared" si="104"/>
        <v>207298.21</v>
      </c>
      <c r="M201" s="122">
        <f t="shared" ref="M201:N201" si="109">M177+M180+M183+M186+M189+M192+M195</f>
        <v>165860.13</v>
      </c>
      <c r="N201" s="122">
        <f t="shared" si="109"/>
        <v>0</v>
      </c>
      <c r="O201" s="122">
        <f t="shared" ref="O201:Q201" si="110">O177+O180+O183+O186+O189+O192</f>
        <v>0</v>
      </c>
      <c r="P201" s="122">
        <f t="shared" si="110"/>
        <v>0</v>
      </c>
      <c r="Q201" s="122">
        <f t="shared" si="110"/>
        <v>0</v>
      </c>
      <c r="R201" s="238"/>
    </row>
    <row r="202" spans="1:19" ht="25.5" customHeight="1" x14ac:dyDescent="0.25">
      <c r="A202" s="255" t="s">
        <v>376</v>
      </c>
      <c r="B202" s="255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</row>
    <row r="203" spans="1:19" ht="25.5" customHeight="1" x14ac:dyDescent="0.25">
      <c r="A203" s="229">
        <v>1</v>
      </c>
      <c r="B203" s="229" t="s">
        <v>377</v>
      </c>
      <c r="C203" s="229" t="s">
        <v>378</v>
      </c>
      <c r="D203" s="229" t="s">
        <v>379</v>
      </c>
      <c r="E203" s="229" t="s">
        <v>380</v>
      </c>
      <c r="F203" s="244" t="s">
        <v>381</v>
      </c>
      <c r="G203" s="244">
        <v>46387</v>
      </c>
      <c r="H203" s="245">
        <f>K203+981.28594</f>
        <v>67976.068430000014</v>
      </c>
      <c r="I203" s="120">
        <f>I204+I205</f>
        <v>981.28593999999998</v>
      </c>
      <c r="J203" s="119" t="s">
        <v>14</v>
      </c>
      <c r="K203" s="120">
        <f>K204+K205</f>
        <v>66994.782490000012</v>
      </c>
      <c r="L203" s="120">
        <f t="shared" ref="L203" si="111">L204+L205</f>
        <v>30687.359380000002</v>
      </c>
      <c r="M203" s="120">
        <f>M204+M205</f>
        <v>36307.423110000003</v>
      </c>
      <c r="N203" s="120">
        <f t="shared" ref="N203:P203" si="112">N204+N205</f>
        <v>0</v>
      </c>
      <c r="O203" s="120">
        <f t="shared" si="112"/>
        <v>0</v>
      </c>
      <c r="P203" s="120">
        <f t="shared" si="112"/>
        <v>0</v>
      </c>
      <c r="Q203" s="39">
        <v>0</v>
      </c>
      <c r="R203" s="229" t="s">
        <v>122</v>
      </c>
    </row>
    <row r="204" spans="1:19" ht="45.75" customHeight="1" x14ac:dyDescent="0.4">
      <c r="A204" s="229"/>
      <c r="B204" s="229"/>
      <c r="C204" s="229"/>
      <c r="D204" s="239"/>
      <c r="E204" s="229"/>
      <c r="F204" s="229"/>
      <c r="G204" s="244"/>
      <c r="H204" s="245"/>
      <c r="I204" s="120">
        <v>0</v>
      </c>
      <c r="J204" s="119" t="s">
        <v>136</v>
      </c>
      <c r="K204" s="120">
        <f>L204+M204+N204+O204+P204</f>
        <v>0</v>
      </c>
      <c r="L204" s="120">
        <v>0</v>
      </c>
      <c r="M204" s="120">
        <v>0</v>
      </c>
      <c r="N204" s="120">
        <v>0</v>
      </c>
      <c r="O204" s="120">
        <v>0</v>
      </c>
      <c r="P204" s="120">
        <v>0</v>
      </c>
      <c r="Q204" s="39">
        <v>0</v>
      </c>
      <c r="R204" s="229"/>
      <c r="S204" s="35"/>
    </row>
    <row r="205" spans="1:19" ht="64.5" customHeight="1" x14ac:dyDescent="0.25">
      <c r="A205" s="229"/>
      <c r="B205" s="229"/>
      <c r="C205" s="229"/>
      <c r="D205" s="239"/>
      <c r="E205" s="229"/>
      <c r="F205" s="229"/>
      <c r="G205" s="244"/>
      <c r="H205" s="245"/>
      <c r="I205" s="120">
        <v>981.28593999999998</v>
      </c>
      <c r="J205" s="119" t="s">
        <v>18</v>
      </c>
      <c r="K205" s="120">
        <f>L205+M205+N205+O205+P205</f>
        <v>66994.782490000012</v>
      </c>
      <c r="L205" s="120">
        <f>981.28593+29706.07345</f>
        <v>30687.359380000002</v>
      </c>
      <c r="M205" s="120">
        <v>36307.423110000003</v>
      </c>
      <c r="N205" s="120">
        <v>0</v>
      </c>
      <c r="O205" s="120">
        <v>0</v>
      </c>
      <c r="P205" s="120"/>
      <c r="Q205" s="39">
        <v>0</v>
      </c>
      <c r="R205" s="229"/>
    </row>
    <row r="206" spans="1:19" ht="25.5" customHeight="1" x14ac:dyDescent="0.25">
      <c r="A206" s="229">
        <v>2</v>
      </c>
      <c r="B206" s="229" t="s">
        <v>382</v>
      </c>
      <c r="C206" s="229" t="s">
        <v>233</v>
      </c>
      <c r="D206" s="229" t="s">
        <v>230</v>
      </c>
      <c r="E206" s="229" t="s">
        <v>380</v>
      </c>
      <c r="F206" s="244" t="s">
        <v>381</v>
      </c>
      <c r="G206" s="244">
        <v>46387</v>
      </c>
      <c r="H206" s="245">
        <v>132.60484</v>
      </c>
      <c r="I206" s="120">
        <f>I207+I208</f>
        <v>33.151209999999999</v>
      </c>
      <c r="J206" s="119" t="s">
        <v>14</v>
      </c>
      <c r="K206" s="120">
        <f>K207+K208</f>
        <v>66.302419999999998</v>
      </c>
      <c r="L206" s="120">
        <f t="shared" ref="L206" si="113">L207+L208</f>
        <v>66.302419999999998</v>
      </c>
      <c r="M206" s="120">
        <f>M207+M208</f>
        <v>0</v>
      </c>
      <c r="N206" s="120">
        <f t="shared" ref="N206:P206" si="114">N207+N208</f>
        <v>0</v>
      </c>
      <c r="O206" s="120">
        <f t="shared" si="114"/>
        <v>0</v>
      </c>
      <c r="P206" s="120">
        <f t="shared" si="114"/>
        <v>0</v>
      </c>
      <c r="Q206" s="39">
        <v>0</v>
      </c>
      <c r="R206" s="229" t="s">
        <v>122</v>
      </c>
    </row>
    <row r="207" spans="1:19" ht="45.75" customHeight="1" x14ac:dyDescent="0.4">
      <c r="A207" s="229"/>
      <c r="B207" s="229"/>
      <c r="C207" s="229"/>
      <c r="D207" s="229"/>
      <c r="E207" s="229"/>
      <c r="F207" s="229"/>
      <c r="G207" s="244"/>
      <c r="H207" s="245"/>
      <c r="I207" s="120">
        <v>0</v>
      </c>
      <c r="J207" s="119" t="s">
        <v>136</v>
      </c>
      <c r="K207" s="120">
        <f>L207+M207+N207+O207+P207</f>
        <v>0</v>
      </c>
      <c r="L207" s="120">
        <v>0</v>
      </c>
      <c r="M207" s="120">
        <v>0</v>
      </c>
      <c r="N207" s="120">
        <v>0</v>
      </c>
      <c r="O207" s="120">
        <v>0</v>
      </c>
      <c r="P207" s="120">
        <v>0</v>
      </c>
      <c r="Q207" s="39">
        <v>0</v>
      </c>
      <c r="R207" s="229"/>
      <c r="S207" s="35"/>
    </row>
    <row r="208" spans="1:19" ht="64.5" customHeight="1" x14ac:dyDescent="0.25">
      <c r="A208" s="229"/>
      <c r="B208" s="229"/>
      <c r="C208" s="229"/>
      <c r="D208" s="229"/>
      <c r="E208" s="229"/>
      <c r="F208" s="229"/>
      <c r="G208" s="244"/>
      <c r="H208" s="245"/>
      <c r="I208" s="120">
        <v>33.151209999999999</v>
      </c>
      <c r="J208" s="119" t="s">
        <v>18</v>
      </c>
      <c r="K208" s="120">
        <f>L208+M208+N208+O208+P208</f>
        <v>66.302419999999998</v>
      </c>
      <c r="L208" s="120">
        <v>66.302419999999998</v>
      </c>
      <c r="M208" s="120">
        <v>0</v>
      </c>
      <c r="N208" s="120">
        <v>0</v>
      </c>
      <c r="O208" s="120">
        <v>0</v>
      </c>
      <c r="P208" s="120">
        <v>0</v>
      </c>
      <c r="Q208" s="39">
        <v>0</v>
      </c>
      <c r="R208" s="229"/>
    </row>
    <row r="209" spans="1:19" ht="25.5" customHeight="1" x14ac:dyDescent="0.25">
      <c r="A209" s="236">
        <v>3</v>
      </c>
      <c r="B209" s="236" t="s">
        <v>383</v>
      </c>
      <c r="C209" s="236" t="s">
        <v>384</v>
      </c>
      <c r="D209" s="236" t="s">
        <v>385</v>
      </c>
      <c r="E209" s="236" t="s">
        <v>380</v>
      </c>
      <c r="F209" s="240" t="s">
        <v>381</v>
      </c>
      <c r="G209" s="244">
        <v>46387</v>
      </c>
      <c r="H209" s="277">
        <f>23827.09045+11170.87841</f>
        <v>34997.968860000001</v>
      </c>
      <c r="I209" s="120">
        <f>I210+I211</f>
        <v>14828.787560000001</v>
      </c>
      <c r="J209" s="119" t="s">
        <v>14</v>
      </c>
      <c r="K209" s="120">
        <f>K210+K211</f>
        <v>16823.767379999998</v>
      </c>
      <c r="L209" s="120">
        <f t="shared" ref="L209" si="115">L210+L211</f>
        <v>16823.767379999998</v>
      </c>
      <c r="M209" s="120">
        <f>M210+M211</f>
        <v>0</v>
      </c>
      <c r="N209" s="120">
        <f t="shared" ref="N209:P209" si="116">N210+N211</f>
        <v>0</v>
      </c>
      <c r="O209" s="120">
        <f t="shared" si="116"/>
        <v>0</v>
      </c>
      <c r="P209" s="120">
        <f t="shared" si="116"/>
        <v>0</v>
      </c>
      <c r="Q209" s="39">
        <v>0</v>
      </c>
      <c r="R209" s="236" t="s">
        <v>122</v>
      </c>
    </row>
    <row r="210" spans="1:19" ht="45.75" customHeight="1" x14ac:dyDescent="0.4">
      <c r="A210" s="237"/>
      <c r="B210" s="237"/>
      <c r="C210" s="237"/>
      <c r="D210" s="280"/>
      <c r="E210" s="237"/>
      <c r="F210" s="237"/>
      <c r="G210" s="244"/>
      <c r="H210" s="278"/>
      <c r="I210" s="120">
        <v>0</v>
      </c>
      <c r="J210" s="119" t="s">
        <v>136</v>
      </c>
      <c r="K210" s="120">
        <f>L210+M210+N210+O210+P210</f>
        <v>0</v>
      </c>
      <c r="L210" s="120">
        <v>0</v>
      </c>
      <c r="M210" s="120">
        <v>0</v>
      </c>
      <c r="N210" s="120">
        <v>0</v>
      </c>
      <c r="O210" s="120">
        <v>0</v>
      </c>
      <c r="P210" s="120">
        <v>0</v>
      </c>
      <c r="Q210" s="39">
        <v>0</v>
      </c>
      <c r="R210" s="237"/>
      <c r="S210" s="35"/>
    </row>
    <row r="211" spans="1:19" ht="64.5" customHeight="1" x14ac:dyDescent="0.25">
      <c r="A211" s="238"/>
      <c r="B211" s="238"/>
      <c r="C211" s="238"/>
      <c r="D211" s="281"/>
      <c r="E211" s="238"/>
      <c r="F211" s="238"/>
      <c r="G211" s="244"/>
      <c r="H211" s="279"/>
      <c r="I211" s="120">
        <v>14828.787560000001</v>
      </c>
      <c r="J211" s="119" t="s">
        <v>18</v>
      </c>
      <c r="K211" s="120">
        <f>L211+M211+N211+O211+P211</f>
        <v>16823.767379999998</v>
      </c>
      <c r="L211" s="120">
        <f>5652.88897+11170.87841</f>
        <v>16823.767379999998</v>
      </c>
      <c r="M211" s="120">
        <v>0</v>
      </c>
      <c r="N211" s="120">
        <v>0</v>
      </c>
      <c r="O211" s="120">
        <v>0</v>
      </c>
      <c r="P211" s="120">
        <v>0</v>
      </c>
      <c r="Q211" s="39">
        <v>0</v>
      </c>
      <c r="R211" s="238"/>
    </row>
    <row r="212" spans="1:19" ht="25.5" customHeight="1" x14ac:dyDescent="0.25">
      <c r="A212" s="236">
        <v>4</v>
      </c>
      <c r="B212" s="236" t="s">
        <v>431</v>
      </c>
      <c r="C212" s="236" t="s">
        <v>432</v>
      </c>
      <c r="D212" s="236" t="s">
        <v>264</v>
      </c>
      <c r="E212" s="236" t="s">
        <v>380</v>
      </c>
      <c r="F212" s="240" t="s">
        <v>506</v>
      </c>
      <c r="G212" s="244">
        <v>46387</v>
      </c>
      <c r="H212" s="277">
        <f>K212</f>
        <v>1950.93426</v>
      </c>
      <c r="I212" s="120">
        <f>I213+I214</f>
        <v>0</v>
      </c>
      <c r="J212" s="119" t="s">
        <v>14</v>
      </c>
      <c r="K212" s="120">
        <f>K213+K214</f>
        <v>1950.93426</v>
      </c>
      <c r="L212" s="120">
        <f t="shared" ref="L212" si="117">L213+L214</f>
        <v>1950.93426</v>
      </c>
      <c r="M212" s="120">
        <f>M213+M214</f>
        <v>0</v>
      </c>
      <c r="N212" s="120">
        <f t="shared" ref="N212:P212" si="118">N213+N214</f>
        <v>0</v>
      </c>
      <c r="O212" s="120">
        <f t="shared" si="118"/>
        <v>0</v>
      </c>
      <c r="P212" s="120">
        <f t="shared" si="118"/>
        <v>0</v>
      </c>
      <c r="Q212" s="39">
        <v>0</v>
      </c>
      <c r="R212" s="236" t="s">
        <v>122</v>
      </c>
    </row>
    <row r="213" spans="1:19" ht="45.75" customHeight="1" x14ac:dyDescent="0.4">
      <c r="A213" s="237"/>
      <c r="B213" s="237"/>
      <c r="C213" s="237"/>
      <c r="D213" s="280"/>
      <c r="E213" s="237"/>
      <c r="F213" s="237"/>
      <c r="G213" s="244"/>
      <c r="H213" s="278"/>
      <c r="I213" s="120">
        <v>0</v>
      </c>
      <c r="J213" s="119" t="s">
        <v>136</v>
      </c>
      <c r="K213" s="120">
        <f>L213+M213+N213+O213+P213</f>
        <v>0</v>
      </c>
      <c r="L213" s="120">
        <v>0</v>
      </c>
      <c r="M213" s="120">
        <v>0</v>
      </c>
      <c r="N213" s="120">
        <v>0</v>
      </c>
      <c r="O213" s="120">
        <v>0</v>
      </c>
      <c r="P213" s="120">
        <v>0</v>
      </c>
      <c r="Q213" s="39">
        <v>0</v>
      </c>
      <c r="R213" s="237"/>
      <c r="S213" s="35"/>
    </row>
    <row r="214" spans="1:19" ht="64.5" customHeight="1" x14ac:dyDescent="0.25">
      <c r="A214" s="238"/>
      <c r="B214" s="238"/>
      <c r="C214" s="238"/>
      <c r="D214" s="281"/>
      <c r="E214" s="238"/>
      <c r="F214" s="238"/>
      <c r="G214" s="244"/>
      <c r="H214" s="279"/>
      <c r="I214" s="120">
        <v>0</v>
      </c>
      <c r="J214" s="119" t="s">
        <v>18</v>
      </c>
      <c r="K214" s="120">
        <f>L214+M214+N214+O214+P214</f>
        <v>1950.93426</v>
      </c>
      <c r="L214" s="120">
        <v>1950.93426</v>
      </c>
      <c r="M214" s="120">
        <v>0</v>
      </c>
      <c r="N214" s="120">
        <v>0</v>
      </c>
      <c r="O214" s="120">
        <v>0</v>
      </c>
      <c r="P214" s="120">
        <v>0</v>
      </c>
      <c r="Q214" s="39">
        <v>0</v>
      </c>
      <c r="R214" s="238"/>
    </row>
    <row r="215" spans="1:19" ht="25.5" customHeight="1" x14ac:dyDescent="0.25">
      <c r="A215" s="236">
        <v>5</v>
      </c>
      <c r="B215" s="236" t="s">
        <v>231</v>
      </c>
      <c r="C215" s="236" t="s">
        <v>242</v>
      </c>
      <c r="D215" s="236" t="s">
        <v>232</v>
      </c>
      <c r="E215" s="236" t="s">
        <v>380</v>
      </c>
      <c r="F215" s="240" t="s">
        <v>493</v>
      </c>
      <c r="G215" s="244">
        <v>46675</v>
      </c>
      <c r="H215" s="277">
        <f>K215</f>
        <v>10446.31055</v>
      </c>
      <c r="I215" s="120">
        <f>I216+I217</f>
        <v>0</v>
      </c>
      <c r="J215" s="119" t="s">
        <v>14</v>
      </c>
      <c r="K215" s="120">
        <f>K216+K217</f>
        <v>10446.31055</v>
      </c>
      <c r="L215" s="120">
        <f t="shared" ref="L215" si="119">L216+L217</f>
        <v>3200</v>
      </c>
      <c r="M215" s="120">
        <f>M216+M217</f>
        <v>7246.3105500000001</v>
      </c>
      <c r="N215" s="120">
        <f t="shared" ref="N215:P215" si="120">N216+N217</f>
        <v>0</v>
      </c>
      <c r="O215" s="120">
        <f t="shared" si="120"/>
        <v>0</v>
      </c>
      <c r="P215" s="120">
        <f t="shared" si="120"/>
        <v>0</v>
      </c>
      <c r="Q215" s="39">
        <v>0</v>
      </c>
      <c r="R215" s="236" t="s">
        <v>122</v>
      </c>
    </row>
    <row r="216" spans="1:19" ht="45.75" customHeight="1" x14ac:dyDescent="0.4">
      <c r="A216" s="237"/>
      <c r="B216" s="237"/>
      <c r="C216" s="237"/>
      <c r="D216" s="280"/>
      <c r="E216" s="237"/>
      <c r="F216" s="237"/>
      <c r="G216" s="244"/>
      <c r="H216" s="278"/>
      <c r="I216" s="120">
        <v>0</v>
      </c>
      <c r="J216" s="119" t="s">
        <v>136</v>
      </c>
      <c r="K216" s="120">
        <f>L216+M216+N216+O216+P216</f>
        <v>0</v>
      </c>
      <c r="L216" s="120">
        <v>0</v>
      </c>
      <c r="M216" s="120">
        <v>0</v>
      </c>
      <c r="N216" s="120">
        <v>0</v>
      </c>
      <c r="O216" s="120">
        <v>0</v>
      </c>
      <c r="P216" s="120">
        <v>0</v>
      </c>
      <c r="Q216" s="39">
        <v>0</v>
      </c>
      <c r="R216" s="237"/>
      <c r="S216" s="35"/>
    </row>
    <row r="217" spans="1:19" ht="64.5" customHeight="1" x14ac:dyDescent="0.25">
      <c r="A217" s="238"/>
      <c r="B217" s="238"/>
      <c r="C217" s="238"/>
      <c r="D217" s="281"/>
      <c r="E217" s="238"/>
      <c r="F217" s="238"/>
      <c r="G217" s="244"/>
      <c r="H217" s="279"/>
      <c r="I217" s="120">
        <v>0</v>
      </c>
      <c r="J217" s="119" t="s">
        <v>18</v>
      </c>
      <c r="K217" s="120">
        <f>L217+M217</f>
        <v>10446.31055</v>
      </c>
      <c r="L217" s="120">
        <v>3200</v>
      </c>
      <c r="M217" s="120">
        <v>7246.3105500000001</v>
      </c>
      <c r="N217" s="120">
        <v>0</v>
      </c>
      <c r="O217" s="120">
        <v>0</v>
      </c>
      <c r="P217" s="120">
        <v>0</v>
      </c>
      <c r="Q217" s="39">
        <v>0</v>
      </c>
      <c r="R217" s="238"/>
    </row>
    <row r="218" spans="1:19" ht="36.75" customHeight="1" x14ac:dyDescent="0.25">
      <c r="A218" s="236">
        <v>6</v>
      </c>
      <c r="B218" s="236" t="s">
        <v>563</v>
      </c>
      <c r="C218" s="236" t="s">
        <v>378</v>
      </c>
      <c r="D218" s="236" t="s">
        <v>503</v>
      </c>
      <c r="E218" s="236" t="s">
        <v>380</v>
      </c>
      <c r="F218" s="240" t="s">
        <v>502</v>
      </c>
      <c r="G218" s="244">
        <v>46174</v>
      </c>
      <c r="H218" s="277">
        <f>K218</f>
        <v>45206.104030000002</v>
      </c>
      <c r="I218" s="120">
        <f>I219+I220</f>
        <v>0</v>
      </c>
      <c r="J218" s="119" t="s">
        <v>14</v>
      </c>
      <c r="K218" s="120">
        <f>K219+K220</f>
        <v>45206.104030000002</v>
      </c>
      <c r="L218" s="120">
        <f t="shared" ref="L218" si="121">L219+L220</f>
        <v>45206.104030000002</v>
      </c>
      <c r="M218" s="120">
        <f>M219+M220</f>
        <v>0</v>
      </c>
      <c r="N218" s="120">
        <f t="shared" ref="N218:P218" si="122">N219+N220</f>
        <v>0</v>
      </c>
      <c r="O218" s="120">
        <f t="shared" si="122"/>
        <v>0</v>
      </c>
      <c r="P218" s="120">
        <f t="shared" si="122"/>
        <v>0</v>
      </c>
      <c r="Q218" s="39">
        <v>0</v>
      </c>
      <c r="R218" s="236" t="s">
        <v>122</v>
      </c>
    </row>
    <row r="219" spans="1:19" ht="55.5" customHeight="1" x14ac:dyDescent="0.4">
      <c r="A219" s="237"/>
      <c r="B219" s="237"/>
      <c r="C219" s="237"/>
      <c r="D219" s="280"/>
      <c r="E219" s="237"/>
      <c r="F219" s="237"/>
      <c r="G219" s="244"/>
      <c r="H219" s="278"/>
      <c r="I219" s="120">
        <v>0</v>
      </c>
      <c r="J219" s="119" t="s">
        <v>136</v>
      </c>
      <c r="K219" s="120">
        <f>L219+M219+N219+O219+P219</f>
        <v>0</v>
      </c>
      <c r="L219" s="120">
        <v>0</v>
      </c>
      <c r="M219" s="120">
        <v>0</v>
      </c>
      <c r="N219" s="120">
        <v>0</v>
      </c>
      <c r="O219" s="120">
        <v>0</v>
      </c>
      <c r="P219" s="120">
        <v>0</v>
      </c>
      <c r="Q219" s="39">
        <v>0</v>
      </c>
      <c r="R219" s="237"/>
      <c r="S219" s="35"/>
    </row>
    <row r="220" spans="1:19" ht="64.5" customHeight="1" x14ac:dyDescent="0.25">
      <c r="A220" s="238"/>
      <c r="B220" s="238"/>
      <c r="C220" s="238"/>
      <c r="D220" s="281"/>
      <c r="E220" s="238"/>
      <c r="F220" s="238"/>
      <c r="G220" s="244"/>
      <c r="H220" s="279"/>
      <c r="I220" s="120">
        <v>0</v>
      </c>
      <c r="J220" s="119" t="s">
        <v>18</v>
      </c>
      <c r="K220" s="120">
        <f>L220+M220+N220+O220+P220</f>
        <v>45206.104030000002</v>
      </c>
      <c r="L220" s="120">
        <v>45206.104030000002</v>
      </c>
      <c r="M220" s="120">
        <v>0</v>
      </c>
      <c r="N220" s="120">
        <v>0</v>
      </c>
      <c r="O220" s="120">
        <v>0</v>
      </c>
      <c r="P220" s="120">
        <v>0</v>
      </c>
      <c r="Q220" s="39">
        <v>0</v>
      </c>
      <c r="R220" s="238"/>
    </row>
    <row r="221" spans="1:19" ht="30.75" customHeight="1" x14ac:dyDescent="0.25">
      <c r="A221" s="243" t="s">
        <v>386</v>
      </c>
      <c r="B221" s="243"/>
      <c r="C221" s="243"/>
      <c r="D221" s="243"/>
      <c r="E221" s="243"/>
      <c r="F221" s="243"/>
      <c r="G221" s="243"/>
      <c r="H221" s="243"/>
      <c r="I221" s="243"/>
      <c r="J221" s="119" t="s">
        <v>8</v>
      </c>
      <c r="K221" s="122">
        <f>K203+K206+K209+K212+K215+K218</f>
        <v>141488.20113</v>
      </c>
      <c r="L221" s="122">
        <f>L203+L206+L209+L212+L215+L218</f>
        <v>97934.467470000003</v>
      </c>
      <c r="M221" s="122">
        <f>M203+M206+M209+M212+M215+M218</f>
        <v>43553.733660000005</v>
      </c>
      <c r="N221" s="122">
        <f>N203+N206+N209</f>
        <v>0</v>
      </c>
      <c r="O221" s="122">
        <f>O203+O206+O209</f>
        <v>0</v>
      </c>
      <c r="P221" s="122">
        <f>P203</f>
        <v>0</v>
      </c>
      <c r="Q221" s="122">
        <v>0</v>
      </c>
      <c r="R221" s="229"/>
    </row>
    <row r="222" spans="1:19" ht="40.5" customHeight="1" x14ac:dyDescent="0.25">
      <c r="A222" s="243"/>
      <c r="B222" s="243"/>
      <c r="C222" s="243"/>
      <c r="D222" s="243"/>
      <c r="E222" s="243"/>
      <c r="F222" s="243"/>
      <c r="G222" s="243"/>
      <c r="H222" s="243"/>
      <c r="I222" s="243"/>
      <c r="J222" s="119" t="s">
        <v>10</v>
      </c>
      <c r="K222" s="122">
        <f>K204</f>
        <v>0</v>
      </c>
      <c r="L222" s="122">
        <f>L204+L207+L210</f>
        <v>0</v>
      </c>
      <c r="M222" s="122">
        <f>M204</f>
        <v>0</v>
      </c>
      <c r="N222" s="122">
        <f>N204</f>
        <v>0</v>
      </c>
      <c r="O222" s="122">
        <f>O204</f>
        <v>0</v>
      </c>
      <c r="P222" s="122">
        <f>P204</f>
        <v>0</v>
      </c>
      <c r="Q222" s="122">
        <v>0</v>
      </c>
      <c r="R222" s="229"/>
    </row>
    <row r="223" spans="1:19" ht="60" customHeight="1" x14ac:dyDescent="0.25">
      <c r="A223" s="243"/>
      <c r="B223" s="243"/>
      <c r="C223" s="243"/>
      <c r="D223" s="243"/>
      <c r="E223" s="243"/>
      <c r="F223" s="243"/>
      <c r="G223" s="243"/>
      <c r="H223" s="243"/>
      <c r="I223" s="243"/>
      <c r="J223" s="119" t="s">
        <v>11</v>
      </c>
      <c r="K223" s="122">
        <f>K205+K208+K211+K214+K217+K220</f>
        <v>141488.20113</v>
      </c>
      <c r="L223" s="122">
        <f>L205+L208+L211+L214+L217+L220</f>
        <v>97934.467470000003</v>
      </c>
      <c r="M223" s="122">
        <f>M205+M208+M211+M214+M217+M220</f>
        <v>43553.733660000005</v>
      </c>
      <c r="N223" s="122">
        <f>N205+N208+N211</f>
        <v>0</v>
      </c>
      <c r="O223" s="122">
        <f>O205+O208+O211</f>
        <v>0</v>
      </c>
      <c r="P223" s="122">
        <f>P205</f>
        <v>0</v>
      </c>
      <c r="Q223" s="122">
        <v>0</v>
      </c>
      <c r="R223" s="229"/>
    </row>
    <row r="224" spans="1:19" ht="25.5" customHeight="1" x14ac:dyDescent="0.3">
      <c r="A224" s="256" t="s">
        <v>68</v>
      </c>
      <c r="B224" s="256"/>
      <c r="C224" s="256"/>
      <c r="D224" s="256"/>
      <c r="E224" s="256"/>
      <c r="F224" s="256"/>
      <c r="G224" s="256"/>
      <c r="H224" s="256"/>
      <c r="I224" s="256"/>
      <c r="J224" s="256"/>
      <c r="K224" s="256"/>
      <c r="L224" s="256"/>
      <c r="M224" s="256"/>
      <c r="N224" s="256"/>
      <c r="O224" s="256"/>
      <c r="P224" s="256"/>
      <c r="Q224" s="256"/>
      <c r="R224" s="256"/>
    </row>
    <row r="225" spans="1:19" ht="22.5" customHeight="1" x14ac:dyDescent="0.25">
      <c r="A225" s="236">
        <v>1</v>
      </c>
      <c r="B225" s="229" t="s">
        <v>340</v>
      </c>
      <c r="C225" s="229" t="s">
        <v>460</v>
      </c>
      <c r="D225" s="236" t="s">
        <v>154</v>
      </c>
      <c r="E225" s="236" t="s">
        <v>155</v>
      </c>
      <c r="F225" s="236" t="s">
        <v>330</v>
      </c>
      <c r="G225" s="240">
        <v>46356</v>
      </c>
      <c r="H225" s="245">
        <v>119340.34000000001</v>
      </c>
      <c r="I225" s="120">
        <f>I226+I227</f>
        <v>35802.100000000006</v>
      </c>
      <c r="J225" s="119" t="s">
        <v>14</v>
      </c>
      <c r="K225" s="120">
        <f>K227+K226</f>
        <v>83538.240000000005</v>
      </c>
      <c r="L225" s="120">
        <f>L226+L227</f>
        <v>83538.240000000005</v>
      </c>
      <c r="M225" s="120">
        <f t="shared" ref="M225:P225" si="123">M226+M227</f>
        <v>0</v>
      </c>
      <c r="N225" s="120">
        <f>N226+N227</f>
        <v>0</v>
      </c>
      <c r="O225" s="120">
        <f t="shared" si="123"/>
        <v>0</v>
      </c>
      <c r="P225" s="120">
        <f t="shared" si="123"/>
        <v>0</v>
      </c>
      <c r="Q225" s="39">
        <v>0</v>
      </c>
      <c r="R225" s="229" t="s">
        <v>122</v>
      </c>
    </row>
    <row r="226" spans="1:19" ht="45" customHeight="1" x14ac:dyDescent="0.25">
      <c r="A226" s="237"/>
      <c r="B226" s="229"/>
      <c r="C226" s="229"/>
      <c r="D226" s="237"/>
      <c r="E226" s="237"/>
      <c r="F226" s="237"/>
      <c r="G226" s="237"/>
      <c r="H226" s="245"/>
      <c r="I226" s="120">
        <v>22376.31</v>
      </c>
      <c r="J226" s="119" t="s">
        <v>136</v>
      </c>
      <c r="K226" s="120">
        <f>SUM(L226:P226)</f>
        <v>52211.4</v>
      </c>
      <c r="L226" s="120">
        <v>52211.4</v>
      </c>
      <c r="M226" s="120">
        <v>0</v>
      </c>
      <c r="N226" s="120">
        <v>0</v>
      </c>
      <c r="O226" s="120">
        <v>0</v>
      </c>
      <c r="P226" s="120">
        <v>0</v>
      </c>
      <c r="Q226" s="39">
        <v>0</v>
      </c>
      <c r="R226" s="229"/>
    </row>
    <row r="227" spans="1:19" ht="59.25" customHeight="1" x14ac:dyDescent="0.25">
      <c r="A227" s="238"/>
      <c r="B227" s="229"/>
      <c r="C227" s="229"/>
      <c r="D227" s="238"/>
      <c r="E227" s="238"/>
      <c r="F227" s="238"/>
      <c r="G227" s="238"/>
      <c r="H227" s="245"/>
      <c r="I227" s="120">
        <v>13425.79</v>
      </c>
      <c r="J227" s="119" t="s">
        <v>18</v>
      </c>
      <c r="K227" s="120">
        <f>SUM(L227:P227)</f>
        <v>31326.84</v>
      </c>
      <c r="L227" s="120">
        <v>31326.84</v>
      </c>
      <c r="M227" s="120">
        <v>0</v>
      </c>
      <c r="N227" s="120">
        <v>0</v>
      </c>
      <c r="O227" s="120">
        <v>0</v>
      </c>
      <c r="P227" s="120">
        <v>0</v>
      </c>
      <c r="Q227" s="39">
        <v>0</v>
      </c>
      <c r="R227" s="229"/>
    </row>
    <row r="228" spans="1:19" ht="27.75" customHeight="1" x14ac:dyDescent="0.25">
      <c r="A228" s="236">
        <v>2</v>
      </c>
      <c r="B228" s="229" t="s">
        <v>156</v>
      </c>
      <c r="C228" s="229" t="s">
        <v>157</v>
      </c>
      <c r="D228" s="236" t="s">
        <v>158</v>
      </c>
      <c r="E228" s="236" t="s">
        <v>159</v>
      </c>
      <c r="F228" s="236" t="s">
        <v>301</v>
      </c>
      <c r="G228" s="240">
        <v>47087</v>
      </c>
      <c r="H228" s="245">
        <v>979747.76</v>
      </c>
      <c r="I228" s="120">
        <f>I229+I230</f>
        <v>12537.9143</v>
      </c>
      <c r="J228" s="119" t="s">
        <v>14</v>
      </c>
      <c r="K228" s="120">
        <f>L228+M228+N228+O228+P228</f>
        <v>967209.83000000007</v>
      </c>
      <c r="L228" s="120">
        <f t="shared" ref="L228:M228" si="124">L229+L230</f>
        <v>134580.74</v>
      </c>
      <c r="M228" s="120">
        <f t="shared" si="124"/>
        <v>676820.78</v>
      </c>
      <c r="N228" s="120">
        <f>N229+N230</f>
        <v>155808.31</v>
      </c>
      <c r="O228" s="120">
        <f t="shared" ref="O228:P228" si="125">O229+O230</f>
        <v>0</v>
      </c>
      <c r="P228" s="120">
        <f t="shared" si="125"/>
        <v>0</v>
      </c>
      <c r="Q228" s="39">
        <v>0</v>
      </c>
      <c r="R228" s="229" t="s">
        <v>122</v>
      </c>
    </row>
    <row r="229" spans="1:19" ht="43.5" customHeight="1" x14ac:dyDescent="0.3">
      <c r="A229" s="237"/>
      <c r="B229" s="229"/>
      <c r="C229" s="229"/>
      <c r="D229" s="237"/>
      <c r="E229" s="237"/>
      <c r="F229" s="237"/>
      <c r="G229" s="237"/>
      <c r="H229" s="245"/>
      <c r="I229" s="120">
        <v>7861.2722700000004</v>
      </c>
      <c r="J229" s="119" t="s">
        <v>136</v>
      </c>
      <c r="K229" s="120">
        <f>L229+M229+N229+O229+P229</f>
        <v>679086.53</v>
      </c>
      <c r="L229" s="120">
        <v>133234.93</v>
      </c>
      <c r="M229" s="120">
        <v>448159.79</v>
      </c>
      <c r="N229" s="120">
        <v>97691.81</v>
      </c>
      <c r="O229" s="120">
        <v>0</v>
      </c>
      <c r="P229" s="120">
        <v>0</v>
      </c>
      <c r="Q229" s="39">
        <v>0</v>
      </c>
      <c r="R229" s="229"/>
      <c r="S229" s="42"/>
    </row>
    <row r="230" spans="1:19" ht="62.25" customHeight="1" x14ac:dyDescent="0.25">
      <c r="A230" s="238"/>
      <c r="B230" s="229"/>
      <c r="C230" s="229"/>
      <c r="D230" s="238"/>
      <c r="E230" s="238"/>
      <c r="F230" s="238"/>
      <c r="G230" s="238"/>
      <c r="H230" s="245"/>
      <c r="I230" s="120">
        <v>4676.64203</v>
      </c>
      <c r="J230" s="119" t="s">
        <v>18</v>
      </c>
      <c r="K230" s="120">
        <f>L230+M230+N230+O230+P230</f>
        <v>288123.3</v>
      </c>
      <c r="L230" s="120">
        <v>1345.81</v>
      </c>
      <c r="M230" s="120">
        <v>228660.99</v>
      </c>
      <c r="N230" s="120">
        <v>58116.5</v>
      </c>
      <c r="O230" s="120">
        <v>0</v>
      </c>
      <c r="P230" s="120">
        <v>0</v>
      </c>
      <c r="Q230" s="39">
        <v>0</v>
      </c>
      <c r="R230" s="229"/>
    </row>
    <row r="231" spans="1:19" ht="27.75" hidden="1" customHeight="1" x14ac:dyDescent="0.25">
      <c r="A231" s="229">
        <v>4</v>
      </c>
      <c r="B231" s="229" t="s">
        <v>60</v>
      </c>
      <c r="C231" s="229" t="s">
        <v>160</v>
      </c>
      <c r="D231" s="229" t="s">
        <v>161</v>
      </c>
      <c r="E231" s="229" t="s">
        <v>150</v>
      </c>
      <c r="F231" s="229" t="s">
        <v>86</v>
      </c>
      <c r="G231" s="244" t="s">
        <v>86</v>
      </c>
      <c r="H231" s="245">
        <f>K231</f>
        <v>0</v>
      </c>
      <c r="I231" s="39">
        <v>0</v>
      </c>
      <c r="J231" s="119" t="s">
        <v>14</v>
      </c>
      <c r="K231" s="120">
        <f t="shared" ref="K231:K239" si="126">L231+M231+N231+O231+P231</f>
        <v>0</v>
      </c>
      <c r="L231" s="120">
        <f t="shared" ref="L231:M231" si="127">L232+L233</f>
        <v>0</v>
      </c>
      <c r="M231" s="120">
        <f t="shared" si="127"/>
        <v>0</v>
      </c>
      <c r="N231" s="120">
        <f t="shared" ref="N231:P231" si="128">N232+N233</f>
        <v>0</v>
      </c>
      <c r="O231" s="120">
        <f t="shared" si="128"/>
        <v>0</v>
      </c>
      <c r="P231" s="120">
        <f t="shared" si="128"/>
        <v>0</v>
      </c>
      <c r="Q231" s="39">
        <v>0</v>
      </c>
      <c r="R231" s="229" t="s">
        <v>122</v>
      </c>
    </row>
    <row r="232" spans="1:19" ht="38.25" hidden="1" customHeight="1" x14ac:dyDescent="0.25">
      <c r="A232" s="229"/>
      <c r="B232" s="229"/>
      <c r="C232" s="229"/>
      <c r="D232" s="239"/>
      <c r="E232" s="229"/>
      <c r="F232" s="229"/>
      <c r="G232" s="229"/>
      <c r="H232" s="245"/>
      <c r="I232" s="39">
        <v>0</v>
      </c>
      <c r="J232" s="119" t="s">
        <v>136</v>
      </c>
      <c r="K232" s="120">
        <f t="shared" si="126"/>
        <v>0</v>
      </c>
      <c r="L232" s="120">
        <v>0</v>
      </c>
      <c r="M232" s="120">
        <v>0</v>
      </c>
      <c r="N232" s="120">
        <v>0</v>
      </c>
      <c r="O232" s="120">
        <v>0</v>
      </c>
      <c r="P232" s="120">
        <v>0</v>
      </c>
      <c r="Q232" s="39">
        <v>0</v>
      </c>
      <c r="R232" s="229"/>
    </row>
    <row r="233" spans="1:19" ht="77.25" hidden="1" customHeight="1" x14ac:dyDescent="0.25">
      <c r="A233" s="229"/>
      <c r="B233" s="229"/>
      <c r="C233" s="229"/>
      <c r="D233" s="239"/>
      <c r="E233" s="229"/>
      <c r="F233" s="229"/>
      <c r="G233" s="229"/>
      <c r="H233" s="245"/>
      <c r="I233" s="39">
        <v>0</v>
      </c>
      <c r="J233" s="119" t="s">
        <v>18</v>
      </c>
      <c r="K233" s="120">
        <f t="shared" si="126"/>
        <v>0</v>
      </c>
      <c r="L233" s="120">
        <v>0</v>
      </c>
      <c r="M233" s="120">
        <v>0</v>
      </c>
      <c r="N233" s="120">
        <v>0</v>
      </c>
      <c r="O233" s="120">
        <v>0</v>
      </c>
      <c r="P233" s="120">
        <v>0</v>
      </c>
      <c r="Q233" s="39">
        <v>0</v>
      </c>
      <c r="R233" s="229"/>
    </row>
    <row r="234" spans="1:19" ht="28.5" hidden="1" customHeight="1" x14ac:dyDescent="0.25">
      <c r="A234" s="229">
        <v>5</v>
      </c>
      <c r="B234" s="229" t="s">
        <v>249</v>
      </c>
      <c r="C234" s="229" t="s">
        <v>162</v>
      </c>
      <c r="D234" s="229" t="s">
        <v>163</v>
      </c>
      <c r="E234" s="229" t="s">
        <v>208</v>
      </c>
      <c r="F234" s="229" t="s">
        <v>319</v>
      </c>
      <c r="G234" s="244">
        <v>46022</v>
      </c>
      <c r="H234" s="245">
        <f>K234</f>
        <v>0</v>
      </c>
      <c r="I234" s="39">
        <v>0</v>
      </c>
      <c r="J234" s="119" t="s">
        <v>14</v>
      </c>
      <c r="K234" s="120">
        <f t="shared" si="126"/>
        <v>0</v>
      </c>
      <c r="L234" s="120">
        <f t="shared" ref="L234:M234" si="129">L235+L236</f>
        <v>0</v>
      </c>
      <c r="M234" s="120">
        <f t="shared" si="129"/>
        <v>0</v>
      </c>
      <c r="N234" s="120">
        <f t="shared" ref="N234:P234" si="130">N235+N236</f>
        <v>0</v>
      </c>
      <c r="O234" s="120">
        <f t="shared" si="130"/>
        <v>0</v>
      </c>
      <c r="P234" s="120">
        <f t="shared" si="130"/>
        <v>0</v>
      </c>
      <c r="Q234" s="39">
        <v>0</v>
      </c>
      <c r="R234" s="229" t="s">
        <v>122</v>
      </c>
    </row>
    <row r="235" spans="1:19" ht="42.75" hidden="1" customHeight="1" x14ac:dyDescent="0.25">
      <c r="A235" s="229"/>
      <c r="B235" s="229"/>
      <c r="C235" s="229"/>
      <c r="D235" s="239"/>
      <c r="E235" s="229"/>
      <c r="F235" s="229"/>
      <c r="G235" s="229"/>
      <c r="H235" s="245"/>
      <c r="I235" s="39">
        <v>0</v>
      </c>
      <c r="J235" s="119" t="s">
        <v>136</v>
      </c>
      <c r="K235" s="120">
        <f t="shared" si="126"/>
        <v>0</v>
      </c>
      <c r="L235" s="120">
        <v>0</v>
      </c>
      <c r="M235" s="120">
        <v>0</v>
      </c>
      <c r="N235" s="120">
        <v>0</v>
      </c>
      <c r="O235" s="120">
        <v>0</v>
      </c>
      <c r="P235" s="120">
        <v>0</v>
      </c>
      <c r="Q235" s="39">
        <v>0</v>
      </c>
      <c r="R235" s="229"/>
    </row>
    <row r="236" spans="1:19" ht="60" hidden="1" customHeight="1" x14ac:dyDescent="0.25">
      <c r="A236" s="229"/>
      <c r="B236" s="229"/>
      <c r="C236" s="229"/>
      <c r="D236" s="239"/>
      <c r="E236" s="229"/>
      <c r="F236" s="229"/>
      <c r="G236" s="229"/>
      <c r="H236" s="245"/>
      <c r="I236" s="39">
        <v>0</v>
      </c>
      <c r="J236" s="119" t="s">
        <v>18</v>
      </c>
      <c r="K236" s="120">
        <f t="shared" si="126"/>
        <v>0</v>
      </c>
      <c r="L236" s="120">
        <v>0</v>
      </c>
      <c r="M236" s="120">
        <v>0</v>
      </c>
      <c r="N236" s="120">
        <v>0</v>
      </c>
      <c r="O236" s="120">
        <v>0</v>
      </c>
      <c r="P236" s="120">
        <v>0</v>
      </c>
      <c r="Q236" s="39">
        <v>0</v>
      </c>
      <c r="R236" s="229"/>
    </row>
    <row r="237" spans="1:19" ht="31.5" hidden="1" customHeight="1" x14ac:dyDescent="0.25">
      <c r="A237" s="229">
        <v>6</v>
      </c>
      <c r="B237" s="229" t="s">
        <v>105</v>
      </c>
      <c r="C237" s="229" t="s">
        <v>164</v>
      </c>
      <c r="D237" s="229" t="s">
        <v>165</v>
      </c>
      <c r="E237" s="229" t="s">
        <v>208</v>
      </c>
      <c r="F237" s="229" t="s">
        <v>319</v>
      </c>
      <c r="G237" s="244">
        <v>46022</v>
      </c>
      <c r="H237" s="245">
        <f>K237</f>
        <v>0</v>
      </c>
      <c r="I237" s="39">
        <v>0</v>
      </c>
      <c r="J237" s="119" t="s">
        <v>14</v>
      </c>
      <c r="K237" s="120">
        <f t="shared" si="126"/>
        <v>0</v>
      </c>
      <c r="L237" s="120">
        <f t="shared" ref="L237:M237" si="131">L238+L239</f>
        <v>0</v>
      </c>
      <c r="M237" s="120">
        <f t="shared" si="131"/>
        <v>0</v>
      </c>
      <c r="N237" s="120">
        <f t="shared" ref="N237:P237" si="132">N238+N239</f>
        <v>0</v>
      </c>
      <c r="O237" s="120">
        <f t="shared" si="132"/>
        <v>0</v>
      </c>
      <c r="P237" s="120">
        <f t="shared" si="132"/>
        <v>0</v>
      </c>
      <c r="Q237" s="39">
        <v>0</v>
      </c>
      <c r="R237" s="229" t="s">
        <v>122</v>
      </c>
    </row>
    <row r="238" spans="1:19" ht="64.5" hidden="1" customHeight="1" x14ac:dyDescent="0.25">
      <c r="A238" s="229"/>
      <c r="B238" s="229"/>
      <c r="C238" s="229"/>
      <c r="D238" s="239"/>
      <c r="E238" s="229"/>
      <c r="F238" s="229"/>
      <c r="G238" s="229"/>
      <c r="H238" s="245"/>
      <c r="I238" s="39">
        <v>0</v>
      </c>
      <c r="J238" s="119" t="s">
        <v>136</v>
      </c>
      <c r="K238" s="120">
        <f t="shared" si="126"/>
        <v>0</v>
      </c>
      <c r="L238" s="120">
        <v>0</v>
      </c>
      <c r="M238" s="120">
        <v>0</v>
      </c>
      <c r="N238" s="120">
        <v>0</v>
      </c>
      <c r="O238" s="120">
        <v>0</v>
      </c>
      <c r="P238" s="120">
        <v>0</v>
      </c>
      <c r="Q238" s="39">
        <v>0</v>
      </c>
      <c r="R238" s="229"/>
    </row>
    <row r="239" spans="1:19" ht="62.25" hidden="1" customHeight="1" x14ac:dyDescent="0.25">
      <c r="A239" s="229"/>
      <c r="B239" s="229"/>
      <c r="C239" s="229"/>
      <c r="D239" s="239"/>
      <c r="E239" s="229"/>
      <c r="F239" s="229"/>
      <c r="G239" s="229"/>
      <c r="H239" s="245"/>
      <c r="I239" s="39">
        <v>0</v>
      </c>
      <c r="J239" s="119" t="s">
        <v>18</v>
      </c>
      <c r="K239" s="120">
        <f t="shared" si="126"/>
        <v>0</v>
      </c>
      <c r="L239" s="120">
        <v>0</v>
      </c>
      <c r="M239" s="120">
        <v>0</v>
      </c>
      <c r="N239" s="120">
        <v>0</v>
      </c>
      <c r="O239" s="120">
        <v>0</v>
      </c>
      <c r="P239" s="120">
        <v>0</v>
      </c>
      <c r="Q239" s="39">
        <v>0</v>
      </c>
      <c r="R239" s="229"/>
    </row>
    <row r="240" spans="1:19" ht="21" customHeight="1" x14ac:dyDescent="0.25">
      <c r="A240" s="236">
        <v>3</v>
      </c>
      <c r="B240" s="229" t="s">
        <v>79</v>
      </c>
      <c r="C240" s="229" t="s">
        <v>166</v>
      </c>
      <c r="D240" s="229" t="s">
        <v>167</v>
      </c>
      <c r="E240" s="229" t="s">
        <v>121</v>
      </c>
      <c r="F240" s="229" t="s">
        <v>396</v>
      </c>
      <c r="G240" s="244">
        <v>47087</v>
      </c>
      <c r="H240" s="245">
        <f>K240</f>
        <v>36530</v>
      </c>
      <c r="I240" s="39">
        <v>0</v>
      </c>
      <c r="J240" s="119" t="s">
        <v>14</v>
      </c>
      <c r="K240" s="120">
        <f t="shared" ref="K240:K251" si="133">L240+M240+N240+O240+P240</f>
        <v>36530</v>
      </c>
      <c r="L240" s="120">
        <f>L241+L242</f>
        <v>0</v>
      </c>
      <c r="M240" s="120">
        <f>M241+M242</f>
        <v>0</v>
      </c>
      <c r="N240" s="120">
        <f>N241+N242</f>
        <v>36530</v>
      </c>
      <c r="O240" s="120">
        <f>O241+O242</f>
        <v>0</v>
      </c>
      <c r="P240" s="120">
        <f>P241+P242</f>
        <v>0</v>
      </c>
      <c r="Q240" s="39">
        <v>0</v>
      </c>
      <c r="R240" s="229" t="s">
        <v>122</v>
      </c>
    </row>
    <row r="241" spans="1:21" ht="42.75" customHeight="1" x14ac:dyDescent="0.25">
      <c r="A241" s="237"/>
      <c r="B241" s="229"/>
      <c r="C241" s="229"/>
      <c r="D241" s="239"/>
      <c r="E241" s="229"/>
      <c r="F241" s="229"/>
      <c r="G241" s="244"/>
      <c r="H241" s="245"/>
      <c r="I241" s="39">
        <v>0</v>
      </c>
      <c r="J241" s="119" t="s">
        <v>136</v>
      </c>
      <c r="K241" s="120">
        <f t="shared" si="133"/>
        <v>22721.66</v>
      </c>
      <c r="L241" s="120">
        <v>0</v>
      </c>
      <c r="M241" s="120">
        <v>0</v>
      </c>
      <c r="N241" s="120">
        <v>22721.66</v>
      </c>
      <c r="O241" s="120">
        <v>0</v>
      </c>
      <c r="P241" s="120">
        <v>0</v>
      </c>
      <c r="Q241" s="39">
        <v>0</v>
      </c>
      <c r="R241" s="229"/>
    </row>
    <row r="242" spans="1:21" ht="57" customHeight="1" x14ac:dyDescent="0.25">
      <c r="A242" s="238"/>
      <c r="B242" s="229"/>
      <c r="C242" s="229"/>
      <c r="D242" s="239"/>
      <c r="E242" s="229"/>
      <c r="F242" s="229"/>
      <c r="G242" s="244"/>
      <c r="H242" s="245"/>
      <c r="I242" s="39">
        <v>0</v>
      </c>
      <c r="J242" s="119" t="s">
        <v>18</v>
      </c>
      <c r="K242" s="120">
        <f t="shared" si="133"/>
        <v>13808.34</v>
      </c>
      <c r="L242" s="120">
        <v>0</v>
      </c>
      <c r="M242" s="120">
        <v>0</v>
      </c>
      <c r="N242" s="120">
        <v>13808.34</v>
      </c>
      <c r="O242" s="120">
        <v>0</v>
      </c>
      <c r="P242" s="120">
        <v>0</v>
      </c>
      <c r="Q242" s="39">
        <v>0</v>
      </c>
      <c r="R242" s="229"/>
    </row>
    <row r="243" spans="1:21" ht="25.5" customHeight="1" x14ac:dyDescent="0.25">
      <c r="A243" s="236">
        <v>4</v>
      </c>
      <c r="B243" s="229" t="s">
        <v>210</v>
      </c>
      <c r="C243" s="229" t="s">
        <v>211</v>
      </c>
      <c r="D243" s="229" t="s">
        <v>175</v>
      </c>
      <c r="E243" s="229" t="s">
        <v>150</v>
      </c>
      <c r="F243" s="244" t="s">
        <v>562</v>
      </c>
      <c r="G243" s="244">
        <v>46721</v>
      </c>
      <c r="H243" s="245">
        <v>252739.21</v>
      </c>
      <c r="I243" s="120">
        <f>I244+I245</f>
        <v>96635.437940000003</v>
      </c>
      <c r="J243" s="119" t="s">
        <v>14</v>
      </c>
      <c r="K243" s="120">
        <f t="shared" si="133"/>
        <v>156103.73000000001</v>
      </c>
      <c r="L243" s="120">
        <f>L244+L245</f>
        <v>0</v>
      </c>
      <c r="M243" s="120">
        <f t="shared" ref="M243" si="134">M244+M245</f>
        <v>156103.73000000001</v>
      </c>
      <c r="N243" s="120">
        <v>0</v>
      </c>
      <c r="O243" s="120">
        <f>O244+O245</f>
        <v>0</v>
      </c>
      <c r="P243" s="120">
        <f t="shared" ref="P243" si="135">P244+P245</f>
        <v>0</v>
      </c>
      <c r="Q243" s="39">
        <v>0</v>
      </c>
      <c r="R243" s="229" t="s">
        <v>122</v>
      </c>
    </row>
    <row r="244" spans="1:21" ht="42" customHeight="1" x14ac:dyDescent="0.25">
      <c r="A244" s="237"/>
      <c r="B244" s="229"/>
      <c r="C244" s="229"/>
      <c r="D244" s="239"/>
      <c r="E244" s="229"/>
      <c r="F244" s="229"/>
      <c r="G244" s="244"/>
      <c r="H244" s="245"/>
      <c r="I244" s="120">
        <f>64380.2757+17759.83861</f>
        <v>82140.114310000004</v>
      </c>
      <c r="J244" s="119" t="s">
        <v>136</v>
      </c>
      <c r="K244" s="120">
        <f t="shared" si="133"/>
        <v>132688.16</v>
      </c>
      <c r="L244" s="120">
        <v>0</v>
      </c>
      <c r="M244" s="120">
        <v>132688.16</v>
      </c>
      <c r="N244" s="120">
        <v>0</v>
      </c>
      <c r="O244" s="120">
        <v>0</v>
      </c>
      <c r="P244" s="120">
        <v>0</v>
      </c>
      <c r="Q244" s="39">
        <v>0</v>
      </c>
      <c r="R244" s="229"/>
    </row>
    <row r="245" spans="1:21" ht="58.5" customHeight="1" x14ac:dyDescent="0.3">
      <c r="A245" s="238"/>
      <c r="B245" s="229"/>
      <c r="C245" s="229"/>
      <c r="D245" s="239"/>
      <c r="E245" s="229"/>
      <c r="F245" s="229"/>
      <c r="G245" s="244"/>
      <c r="H245" s="245"/>
      <c r="I245" s="120">
        <f>11361.23395+3134.08968</f>
        <v>14495.323629999999</v>
      </c>
      <c r="J245" s="119" t="s">
        <v>18</v>
      </c>
      <c r="K245" s="120">
        <f t="shared" si="133"/>
        <v>23415.57</v>
      </c>
      <c r="L245" s="120">
        <v>0</v>
      </c>
      <c r="M245" s="120">
        <v>23415.57</v>
      </c>
      <c r="N245" s="120">
        <v>0</v>
      </c>
      <c r="O245" s="120">
        <v>0</v>
      </c>
      <c r="P245" s="120">
        <v>0</v>
      </c>
      <c r="Q245" s="39">
        <v>0</v>
      </c>
      <c r="R245" s="229"/>
      <c r="S245" s="42"/>
    </row>
    <row r="246" spans="1:21" ht="25.5" customHeight="1" x14ac:dyDescent="0.25">
      <c r="A246" s="236">
        <v>5</v>
      </c>
      <c r="B246" s="236" t="s">
        <v>209</v>
      </c>
      <c r="C246" s="236" t="s">
        <v>212</v>
      </c>
      <c r="D246" s="236" t="s">
        <v>175</v>
      </c>
      <c r="E246" s="236" t="s">
        <v>150</v>
      </c>
      <c r="F246" s="240" t="s">
        <v>181</v>
      </c>
      <c r="G246" s="240">
        <v>46356</v>
      </c>
      <c r="H246" s="277">
        <v>624209.99</v>
      </c>
      <c r="I246" s="120">
        <f>I247+I248</f>
        <v>329889.44571</v>
      </c>
      <c r="J246" s="119" t="s">
        <v>14</v>
      </c>
      <c r="K246" s="120">
        <f t="shared" si="133"/>
        <v>292311.62</v>
      </c>
      <c r="L246" s="120">
        <f>L247+L248</f>
        <v>292311.62</v>
      </c>
      <c r="M246" s="120">
        <f t="shared" ref="M246" si="136">M247+M248</f>
        <v>0</v>
      </c>
      <c r="N246" s="120">
        <v>0</v>
      </c>
      <c r="O246" s="120">
        <v>0</v>
      </c>
      <c r="P246" s="120">
        <f t="shared" ref="P246" si="137">P247+P248</f>
        <v>0</v>
      </c>
      <c r="Q246" s="39">
        <v>0</v>
      </c>
      <c r="R246" s="236" t="s">
        <v>122</v>
      </c>
    </row>
    <row r="247" spans="1:21" ht="45.75" customHeight="1" x14ac:dyDescent="0.3">
      <c r="A247" s="237"/>
      <c r="B247" s="237"/>
      <c r="C247" s="237"/>
      <c r="D247" s="280"/>
      <c r="E247" s="237"/>
      <c r="F247" s="237"/>
      <c r="G247" s="241"/>
      <c r="H247" s="278"/>
      <c r="I247" s="120">
        <f>161024.75448+119381.27243</f>
        <v>280406.02691000002</v>
      </c>
      <c r="J247" s="119" t="s">
        <v>136</v>
      </c>
      <c r="K247" s="120">
        <f t="shared" si="133"/>
        <v>248464.88</v>
      </c>
      <c r="L247" s="120">
        <v>248464.88</v>
      </c>
      <c r="M247" s="120">
        <v>0</v>
      </c>
      <c r="N247" s="120">
        <v>0</v>
      </c>
      <c r="O247" s="120">
        <v>0</v>
      </c>
      <c r="P247" s="120">
        <v>0</v>
      </c>
      <c r="Q247" s="39">
        <v>0</v>
      </c>
      <c r="R247" s="237"/>
      <c r="S247" s="42"/>
    </row>
    <row r="248" spans="1:21" ht="64.5" customHeight="1" x14ac:dyDescent="0.25">
      <c r="A248" s="238"/>
      <c r="B248" s="238"/>
      <c r="C248" s="238"/>
      <c r="D248" s="281"/>
      <c r="E248" s="238"/>
      <c r="F248" s="238"/>
      <c r="G248" s="242"/>
      <c r="H248" s="279"/>
      <c r="I248" s="120">
        <f>28416.13315+21067.28565</f>
        <v>49483.418799999999</v>
      </c>
      <c r="J248" s="119" t="s">
        <v>18</v>
      </c>
      <c r="K248" s="120">
        <f t="shared" si="133"/>
        <v>43846.74</v>
      </c>
      <c r="L248" s="120">
        <v>43846.74</v>
      </c>
      <c r="M248" s="120">
        <v>0</v>
      </c>
      <c r="N248" s="120">
        <v>0</v>
      </c>
      <c r="O248" s="120">
        <v>0</v>
      </c>
      <c r="P248" s="120">
        <v>0</v>
      </c>
      <c r="Q248" s="39">
        <v>0</v>
      </c>
      <c r="R248" s="238"/>
    </row>
    <row r="249" spans="1:21" ht="27.75" customHeight="1" x14ac:dyDescent="0.25">
      <c r="A249" s="229">
        <v>6</v>
      </c>
      <c r="B249" s="229" t="s">
        <v>338</v>
      </c>
      <c r="C249" s="229" t="s">
        <v>257</v>
      </c>
      <c r="D249" s="229" t="s">
        <v>293</v>
      </c>
      <c r="E249" s="229" t="s">
        <v>150</v>
      </c>
      <c r="F249" s="229" t="s">
        <v>180</v>
      </c>
      <c r="G249" s="244">
        <v>47087</v>
      </c>
      <c r="H249" s="245">
        <v>441650</v>
      </c>
      <c r="I249" s="39">
        <v>0</v>
      </c>
      <c r="J249" s="119" t="s">
        <v>14</v>
      </c>
      <c r="K249" s="120">
        <f t="shared" si="133"/>
        <v>441650</v>
      </c>
      <c r="L249" s="120">
        <f>L250+L251</f>
        <v>0</v>
      </c>
      <c r="M249" s="120">
        <f>M250+M251</f>
        <v>401500</v>
      </c>
      <c r="N249" s="120">
        <f t="shared" ref="N249" si="138">N250+N251</f>
        <v>40150</v>
      </c>
      <c r="O249" s="120">
        <f>O250+O251</f>
        <v>0</v>
      </c>
      <c r="P249" s="120">
        <f>P250+P251</f>
        <v>0</v>
      </c>
      <c r="Q249" s="120">
        <f>Q250+Q251</f>
        <v>0</v>
      </c>
      <c r="R249" s="229" t="s">
        <v>122</v>
      </c>
    </row>
    <row r="250" spans="1:21" ht="39" customHeight="1" x14ac:dyDescent="0.35">
      <c r="A250" s="229"/>
      <c r="B250" s="229"/>
      <c r="C250" s="229"/>
      <c r="D250" s="229"/>
      <c r="E250" s="229"/>
      <c r="F250" s="229"/>
      <c r="G250" s="229"/>
      <c r="H250" s="245"/>
      <c r="I250" s="39">
        <v>0</v>
      </c>
      <c r="J250" s="119" t="s">
        <v>136</v>
      </c>
      <c r="K250" s="120">
        <f t="shared" si="133"/>
        <v>274706.3</v>
      </c>
      <c r="L250" s="120">
        <v>0</v>
      </c>
      <c r="M250" s="120">
        <v>249733</v>
      </c>
      <c r="N250" s="120">
        <v>24973.3</v>
      </c>
      <c r="O250" s="120">
        <v>0</v>
      </c>
      <c r="P250" s="120">
        <v>0</v>
      </c>
      <c r="Q250" s="39">
        <v>0</v>
      </c>
      <c r="R250" s="229"/>
      <c r="S250" s="43"/>
    </row>
    <row r="251" spans="1:21" ht="75" customHeight="1" x14ac:dyDescent="0.35">
      <c r="A251" s="229"/>
      <c r="B251" s="229"/>
      <c r="C251" s="229"/>
      <c r="D251" s="229"/>
      <c r="E251" s="229"/>
      <c r="F251" s="229"/>
      <c r="G251" s="229"/>
      <c r="H251" s="245"/>
      <c r="I251" s="39">
        <v>0</v>
      </c>
      <c r="J251" s="119" t="s">
        <v>18</v>
      </c>
      <c r="K251" s="120">
        <f t="shared" si="133"/>
        <v>166943.70000000001</v>
      </c>
      <c r="L251" s="120">
        <v>0</v>
      </c>
      <c r="M251" s="120">
        <v>151767</v>
      </c>
      <c r="N251" s="120">
        <v>15176.7</v>
      </c>
      <c r="O251" s="120">
        <v>0</v>
      </c>
      <c r="P251" s="120">
        <v>0</v>
      </c>
      <c r="Q251" s="39">
        <v>0</v>
      </c>
      <c r="R251" s="229"/>
      <c r="S251" s="41"/>
    </row>
    <row r="252" spans="1:21" ht="31.5" customHeight="1" x14ac:dyDescent="0.25">
      <c r="A252" s="229">
        <v>7</v>
      </c>
      <c r="B252" s="229" t="s">
        <v>398</v>
      </c>
      <c r="C252" s="229" t="s">
        <v>462</v>
      </c>
      <c r="D252" s="229" t="s">
        <v>480</v>
      </c>
      <c r="E252" s="229" t="s">
        <v>401</v>
      </c>
      <c r="F252" s="229" t="s">
        <v>561</v>
      </c>
      <c r="G252" s="244">
        <v>47452</v>
      </c>
      <c r="H252" s="245">
        <f>K252</f>
        <v>64700.399999999994</v>
      </c>
      <c r="I252" s="39">
        <v>0</v>
      </c>
      <c r="J252" s="119" t="s">
        <v>14</v>
      </c>
      <c r="K252" s="120">
        <f t="shared" ref="K252:K257" si="139">N252+O252+P252+L252+M252</f>
        <v>64700.399999999994</v>
      </c>
      <c r="L252" s="120">
        <f>L253+L254</f>
        <v>0</v>
      </c>
      <c r="M252" s="120">
        <f>M253+M254</f>
        <v>22645.199999999997</v>
      </c>
      <c r="N252" s="120">
        <f>N253+N254</f>
        <v>19410</v>
      </c>
      <c r="O252" s="120">
        <f t="shared" ref="O252:Q252" si="140">O253+O254</f>
        <v>22645.199999999997</v>
      </c>
      <c r="P252" s="120">
        <f t="shared" si="140"/>
        <v>0</v>
      </c>
      <c r="Q252" s="120">
        <f t="shared" si="140"/>
        <v>0</v>
      </c>
      <c r="R252" s="229" t="s">
        <v>122</v>
      </c>
    </row>
    <row r="253" spans="1:21" ht="48" customHeight="1" x14ac:dyDescent="0.25">
      <c r="A253" s="229"/>
      <c r="B253" s="229"/>
      <c r="C253" s="229"/>
      <c r="D253" s="229"/>
      <c r="E253" s="229"/>
      <c r="F253" s="229"/>
      <c r="G253" s="229"/>
      <c r="H253" s="245"/>
      <c r="I253" s="39">
        <v>0</v>
      </c>
      <c r="J253" s="119" t="s">
        <v>136</v>
      </c>
      <c r="K253" s="120">
        <f t="shared" si="139"/>
        <v>40243.64</v>
      </c>
      <c r="L253" s="120">
        <v>0</v>
      </c>
      <c r="M253" s="120">
        <v>14085.31</v>
      </c>
      <c r="N253" s="34">
        <v>12073.02</v>
      </c>
      <c r="O253" s="120">
        <v>14085.31</v>
      </c>
      <c r="P253" s="34">
        <v>0</v>
      </c>
      <c r="Q253" s="120">
        <v>0</v>
      </c>
      <c r="R253" s="229"/>
      <c r="S253" s="40"/>
      <c r="T253" s="40"/>
      <c r="U253" s="40"/>
    </row>
    <row r="254" spans="1:21" ht="75.75" customHeight="1" x14ac:dyDescent="0.25">
      <c r="A254" s="229"/>
      <c r="B254" s="229"/>
      <c r="C254" s="229"/>
      <c r="D254" s="229"/>
      <c r="E254" s="229"/>
      <c r="F254" s="229"/>
      <c r="G254" s="229"/>
      <c r="H254" s="245"/>
      <c r="I254" s="39">
        <v>0</v>
      </c>
      <c r="J254" s="119" t="s">
        <v>18</v>
      </c>
      <c r="K254" s="120">
        <f t="shared" si="139"/>
        <v>24456.76</v>
      </c>
      <c r="L254" s="120">
        <v>0</v>
      </c>
      <c r="M254" s="120">
        <v>8559.89</v>
      </c>
      <c r="N254" s="34">
        <v>7336.98</v>
      </c>
      <c r="O254" s="120">
        <v>8559.89</v>
      </c>
      <c r="P254" s="34">
        <v>0</v>
      </c>
      <c r="Q254" s="120">
        <v>0</v>
      </c>
      <c r="R254" s="229"/>
      <c r="S254" s="40"/>
      <c r="T254" s="40"/>
      <c r="U254" s="40"/>
    </row>
    <row r="255" spans="1:21" ht="31.5" customHeight="1" x14ac:dyDescent="0.25">
      <c r="A255" s="229">
        <v>8</v>
      </c>
      <c r="B255" s="229" t="s">
        <v>292</v>
      </c>
      <c r="C255" s="229" t="s">
        <v>461</v>
      </c>
      <c r="D255" s="229" t="s">
        <v>400</v>
      </c>
      <c r="E255" s="229" t="s">
        <v>121</v>
      </c>
      <c r="F255" s="229" t="s">
        <v>402</v>
      </c>
      <c r="G255" s="244">
        <v>47087</v>
      </c>
      <c r="H255" s="245">
        <f>K255</f>
        <v>167660</v>
      </c>
      <c r="I255" s="39">
        <v>0</v>
      </c>
      <c r="J255" s="119" t="s">
        <v>14</v>
      </c>
      <c r="K255" s="120">
        <f t="shared" si="139"/>
        <v>167660</v>
      </c>
      <c r="L255" s="120">
        <f>L256+L257</f>
        <v>0</v>
      </c>
      <c r="M255" s="120">
        <f>M256+M257</f>
        <v>83830</v>
      </c>
      <c r="N255" s="120">
        <f>N256+N257</f>
        <v>83830</v>
      </c>
      <c r="O255" s="120">
        <f t="shared" ref="O255:Q255" si="141">O256+O257</f>
        <v>0</v>
      </c>
      <c r="P255" s="120">
        <f t="shared" si="141"/>
        <v>0</v>
      </c>
      <c r="Q255" s="120">
        <f t="shared" si="141"/>
        <v>0</v>
      </c>
      <c r="R255" s="229" t="s">
        <v>122</v>
      </c>
    </row>
    <row r="256" spans="1:21" ht="51" customHeight="1" x14ac:dyDescent="0.25">
      <c r="A256" s="229"/>
      <c r="B256" s="229"/>
      <c r="C256" s="229"/>
      <c r="D256" s="229"/>
      <c r="E256" s="229"/>
      <c r="F256" s="229"/>
      <c r="G256" s="229"/>
      <c r="H256" s="245"/>
      <c r="I256" s="39">
        <v>0</v>
      </c>
      <c r="J256" s="119" t="s">
        <v>136</v>
      </c>
      <c r="K256" s="120">
        <f t="shared" si="139"/>
        <v>104284.52</v>
      </c>
      <c r="L256" s="120">
        <v>0</v>
      </c>
      <c r="M256" s="120">
        <v>52142.26</v>
      </c>
      <c r="N256" s="34">
        <v>52142.26</v>
      </c>
      <c r="O256" s="34">
        <v>0</v>
      </c>
      <c r="P256" s="34">
        <v>0</v>
      </c>
      <c r="Q256" s="120">
        <v>0</v>
      </c>
      <c r="R256" s="229"/>
      <c r="S256" s="40"/>
      <c r="T256" s="40"/>
      <c r="U256" s="40"/>
    </row>
    <row r="257" spans="1:21" ht="75.75" customHeight="1" x14ac:dyDescent="0.25">
      <c r="A257" s="229"/>
      <c r="B257" s="229"/>
      <c r="C257" s="229"/>
      <c r="D257" s="229"/>
      <c r="E257" s="229"/>
      <c r="F257" s="229"/>
      <c r="G257" s="229"/>
      <c r="H257" s="245"/>
      <c r="I257" s="39">
        <v>0</v>
      </c>
      <c r="J257" s="119" t="s">
        <v>18</v>
      </c>
      <c r="K257" s="120">
        <f t="shared" si="139"/>
        <v>63375.48</v>
      </c>
      <c r="L257" s="120">
        <v>0</v>
      </c>
      <c r="M257" s="120">
        <v>31687.74</v>
      </c>
      <c r="N257" s="34">
        <v>31687.74</v>
      </c>
      <c r="O257" s="34">
        <v>0</v>
      </c>
      <c r="P257" s="34">
        <v>0</v>
      </c>
      <c r="Q257" s="120">
        <v>0</v>
      </c>
      <c r="R257" s="229"/>
      <c r="S257" s="40"/>
      <c r="T257" s="40"/>
      <c r="U257" s="40"/>
    </row>
    <row r="258" spans="1:21" ht="31.5" customHeight="1" x14ac:dyDescent="0.25">
      <c r="A258" s="229">
        <v>9</v>
      </c>
      <c r="B258" s="229" t="s">
        <v>443</v>
      </c>
      <c r="C258" s="229" t="s">
        <v>445</v>
      </c>
      <c r="D258" s="229" t="s">
        <v>446</v>
      </c>
      <c r="E258" s="229" t="s">
        <v>146</v>
      </c>
      <c r="F258" s="229" t="s">
        <v>330</v>
      </c>
      <c r="G258" s="244">
        <v>46356</v>
      </c>
      <c r="H258" s="245">
        <v>240522.47</v>
      </c>
      <c r="I258" s="120">
        <f>I259+I260</f>
        <v>51998.881520000003</v>
      </c>
      <c r="J258" s="119" t="s">
        <v>14</v>
      </c>
      <c r="K258" s="120">
        <f t="shared" ref="K258:K260" si="142">N258+O258+P258+L258+M258</f>
        <v>188523.58</v>
      </c>
      <c r="L258" s="120">
        <f>L259+L260</f>
        <v>188523.58</v>
      </c>
      <c r="M258" s="120">
        <f>M259+M260</f>
        <v>0</v>
      </c>
      <c r="N258" s="120">
        <f>N259+N260</f>
        <v>0</v>
      </c>
      <c r="O258" s="120">
        <f t="shared" ref="O258:Q258" si="143">O259+O260</f>
        <v>0</v>
      </c>
      <c r="P258" s="120">
        <f t="shared" si="143"/>
        <v>0</v>
      </c>
      <c r="Q258" s="120">
        <f t="shared" si="143"/>
        <v>0</v>
      </c>
      <c r="R258" s="229" t="s">
        <v>122</v>
      </c>
    </row>
    <row r="259" spans="1:21" ht="54" customHeight="1" x14ac:dyDescent="0.25">
      <c r="A259" s="229"/>
      <c r="B259" s="229"/>
      <c r="C259" s="229"/>
      <c r="D259" s="229"/>
      <c r="E259" s="229"/>
      <c r="F259" s="229"/>
      <c r="G259" s="229"/>
      <c r="H259" s="245"/>
      <c r="I259" s="120">
        <v>51102.235050000003</v>
      </c>
      <c r="J259" s="119" t="s">
        <v>136</v>
      </c>
      <c r="K259" s="120">
        <f t="shared" si="142"/>
        <v>185273.43</v>
      </c>
      <c r="L259" s="120">
        <f>20371.61+164901.82</f>
        <v>185273.43</v>
      </c>
      <c r="M259" s="120">
        <v>0</v>
      </c>
      <c r="N259" s="34">
        <v>0</v>
      </c>
      <c r="O259" s="34">
        <v>0</v>
      </c>
      <c r="P259" s="34">
        <v>0</v>
      </c>
      <c r="Q259" s="120">
        <v>0</v>
      </c>
      <c r="R259" s="229"/>
      <c r="S259" s="40"/>
      <c r="T259" s="40"/>
      <c r="U259" s="40"/>
    </row>
    <row r="260" spans="1:21" ht="75.75" customHeight="1" x14ac:dyDescent="0.25">
      <c r="A260" s="229"/>
      <c r="B260" s="229"/>
      <c r="C260" s="229"/>
      <c r="D260" s="229"/>
      <c r="E260" s="229"/>
      <c r="F260" s="229"/>
      <c r="G260" s="229"/>
      <c r="H260" s="245"/>
      <c r="I260" s="120">
        <v>896.64647000000002</v>
      </c>
      <c r="J260" s="119" t="s">
        <v>18</v>
      </c>
      <c r="K260" s="120">
        <f t="shared" si="142"/>
        <v>3250.15</v>
      </c>
      <c r="L260" s="120">
        <f>357.44+2892.71</f>
        <v>3250.15</v>
      </c>
      <c r="M260" s="120">
        <v>0</v>
      </c>
      <c r="N260" s="34">
        <v>0</v>
      </c>
      <c r="O260" s="34">
        <v>0</v>
      </c>
      <c r="P260" s="34">
        <v>0</v>
      </c>
      <c r="Q260" s="120">
        <v>0</v>
      </c>
      <c r="R260" s="229"/>
      <c r="S260" s="40"/>
      <c r="T260" s="40"/>
      <c r="U260" s="40"/>
    </row>
    <row r="261" spans="1:21" ht="31.5" customHeight="1" x14ac:dyDescent="0.25">
      <c r="A261" s="229">
        <v>10</v>
      </c>
      <c r="B261" s="229" t="s">
        <v>444</v>
      </c>
      <c r="C261" s="229" t="s">
        <v>257</v>
      </c>
      <c r="D261" s="229" t="s">
        <v>446</v>
      </c>
      <c r="E261" s="229" t="s">
        <v>146</v>
      </c>
      <c r="F261" s="229" t="s">
        <v>330</v>
      </c>
      <c r="G261" s="244">
        <v>46356</v>
      </c>
      <c r="H261" s="228">
        <v>400267.81</v>
      </c>
      <c r="I261" s="120">
        <f>I262+I263</f>
        <v>232633.89549999998</v>
      </c>
      <c r="J261" s="119" t="s">
        <v>14</v>
      </c>
      <c r="K261" s="130">
        <f t="shared" ref="K261:K263" si="144">N261+O261+P261+L261+M261</f>
        <v>167633.9</v>
      </c>
      <c r="L261" s="130">
        <f>L262+L263</f>
        <v>167633.9</v>
      </c>
      <c r="M261" s="120">
        <f>M262+M263</f>
        <v>0</v>
      </c>
      <c r="N261" s="120">
        <f>N262+N263</f>
        <v>0</v>
      </c>
      <c r="O261" s="120">
        <f t="shared" ref="O261:Q261" si="145">O262+O263</f>
        <v>0</v>
      </c>
      <c r="P261" s="120">
        <f t="shared" si="145"/>
        <v>0</v>
      </c>
      <c r="Q261" s="120">
        <f t="shared" si="145"/>
        <v>0</v>
      </c>
      <c r="R261" s="229" t="s">
        <v>122</v>
      </c>
    </row>
    <row r="262" spans="1:21" ht="46.5" customHeight="1" x14ac:dyDescent="0.25">
      <c r="A262" s="229"/>
      <c r="B262" s="229"/>
      <c r="C262" s="229"/>
      <c r="D262" s="229"/>
      <c r="E262" s="229"/>
      <c r="F262" s="229"/>
      <c r="G262" s="229"/>
      <c r="H262" s="228"/>
      <c r="I262" s="120">
        <v>145163.54319</v>
      </c>
      <c r="J262" s="119" t="s">
        <v>136</v>
      </c>
      <c r="K262" s="130">
        <f t="shared" si="144"/>
        <v>104603.55</v>
      </c>
      <c r="L262" s="130">
        <v>104603.55</v>
      </c>
      <c r="M262" s="120">
        <v>0</v>
      </c>
      <c r="N262" s="34">
        <v>0</v>
      </c>
      <c r="O262" s="34">
        <v>0</v>
      </c>
      <c r="P262" s="34">
        <v>0</v>
      </c>
      <c r="Q262" s="120">
        <v>0</v>
      </c>
      <c r="R262" s="229"/>
      <c r="S262" s="40"/>
      <c r="T262" s="40"/>
      <c r="U262" s="40"/>
    </row>
    <row r="263" spans="1:21" ht="75.75" customHeight="1" x14ac:dyDescent="0.25">
      <c r="A263" s="229"/>
      <c r="B263" s="229"/>
      <c r="C263" s="229"/>
      <c r="D263" s="229"/>
      <c r="E263" s="229"/>
      <c r="F263" s="229"/>
      <c r="G263" s="229"/>
      <c r="H263" s="228"/>
      <c r="I263" s="120">
        <v>87470.352310000002</v>
      </c>
      <c r="J263" s="119" t="s">
        <v>18</v>
      </c>
      <c r="K263" s="130">
        <f t="shared" si="144"/>
        <v>63030.35</v>
      </c>
      <c r="L263" s="130">
        <v>63030.35</v>
      </c>
      <c r="M263" s="120">
        <v>0</v>
      </c>
      <c r="N263" s="34">
        <v>0</v>
      </c>
      <c r="O263" s="34">
        <v>0</v>
      </c>
      <c r="P263" s="34">
        <v>0</v>
      </c>
      <c r="Q263" s="120">
        <v>0</v>
      </c>
      <c r="R263" s="229"/>
      <c r="S263" s="40"/>
      <c r="T263" s="40"/>
      <c r="U263" s="40"/>
    </row>
    <row r="264" spans="1:21" ht="31.5" customHeight="1" x14ac:dyDescent="0.25">
      <c r="A264" s="226">
        <v>11</v>
      </c>
      <c r="B264" s="226" t="s">
        <v>590</v>
      </c>
      <c r="C264" s="226" t="s">
        <v>591</v>
      </c>
      <c r="D264" s="226" t="s">
        <v>592</v>
      </c>
      <c r="E264" s="226" t="s">
        <v>150</v>
      </c>
      <c r="F264" s="226" t="s">
        <v>589</v>
      </c>
      <c r="G264" s="227">
        <v>46721</v>
      </c>
      <c r="H264" s="228">
        <f>K264</f>
        <v>433335.16</v>
      </c>
      <c r="I264" s="130">
        <f>I265+I266</f>
        <v>0</v>
      </c>
      <c r="J264" s="134" t="s">
        <v>14</v>
      </c>
      <c r="K264" s="130">
        <f t="shared" ref="K264:K266" si="146">N264+O264+P264+L264+M264</f>
        <v>433335.16</v>
      </c>
      <c r="L264" s="130">
        <f>L265+L266</f>
        <v>130000.54999999999</v>
      </c>
      <c r="M264" s="130">
        <f>M265+M266</f>
        <v>303334.61</v>
      </c>
      <c r="N264" s="130">
        <f>N265+N266</f>
        <v>0</v>
      </c>
      <c r="O264" s="130">
        <f t="shared" ref="O264:Q264" si="147">O265+O266</f>
        <v>0</v>
      </c>
      <c r="P264" s="130">
        <f t="shared" si="147"/>
        <v>0</v>
      </c>
      <c r="Q264" s="130">
        <f t="shared" si="147"/>
        <v>0</v>
      </c>
      <c r="R264" s="229" t="s">
        <v>122</v>
      </c>
    </row>
    <row r="265" spans="1:21" ht="46.5" customHeight="1" x14ac:dyDescent="0.25">
      <c r="A265" s="226"/>
      <c r="B265" s="226"/>
      <c r="C265" s="226"/>
      <c r="D265" s="226"/>
      <c r="E265" s="226"/>
      <c r="F265" s="226"/>
      <c r="G265" s="226"/>
      <c r="H265" s="228"/>
      <c r="I265" s="130">
        <v>0</v>
      </c>
      <c r="J265" s="134" t="s">
        <v>136</v>
      </c>
      <c r="K265" s="130">
        <f t="shared" si="146"/>
        <v>269534.45999999996</v>
      </c>
      <c r="L265" s="130">
        <v>80860.34</v>
      </c>
      <c r="M265" s="130">
        <v>188674.12</v>
      </c>
      <c r="N265" s="135">
        <v>0</v>
      </c>
      <c r="O265" s="135">
        <v>0</v>
      </c>
      <c r="P265" s="135">
        <v>0</v>
      </c>
      <c r="Q265" s="130">
        <v>0</v>
      </c>
      <c r="R265" s="229"/>
      <c r="S265" s="40"/>
      <c r="T265" s="40"/>
      <c r="U265" s="40"/>
    </row>
    <row r="266" spans="1:21" ht="75.75" customHeight="1" x14ac:dyDescent="0.25">
      <c r="A266" s="226"/>
      <c r="B266" s="226"/>
      <c r="C266" s="226"/>
      <c r="D266" s="226"/>
      <c r="E266" s="226"/>
      <c r="F266" s="226"/>
      <c r="G266" s="226"/>
      <c r="H266" s="228"/>
      <c r="I266" s="130">
        <v>0</v>
      </c>
      <c r="J266" s="134" t="s">
        <v>18</v>
      </c>
      <c r="K266" s="130">
        <f t="shared" si="146"/>
        <v>163800.70000000001</v>
      </c>
      <c r="L266" s="130">
        <v>49140.21</v>
      </c>
      <c r="M266" s="130">
        <v>114660.49</v>
      </c>
      <c r="N266" s="135">
        <v>0</v>
      </c>
      <c r="O266" s="135">
        <v>0</v>
      </c>
      <c r="P266" s="135">
        <v>0</v>
      </c>
      <c r="Q266" s="130">
        <v>0</v>
      </c>
      <c r="R266" s="229"/>
      <c r="S266" s="40"/>
      <c r="T266" s="40"/>
      <c r="U266" s="40"/>
    </row>
    <row r="267" spans="1:21" ht="30.75" customHeight="1" x14ac:dyDescent="0.35">
      <c r="A267" s="246" t="s">
        <v>168</v>
      </c>
      <c r="B267" s="247"/>
      <c r="C267" s="247"/>
      <c r="D267" s="247"/>
      <c r="E267" s="247"/>
      <c r="F267" s="247"/>
      <c r="G267" s="247"/>
      <c r="H267" s="247"/>
      <c r="I267" s="248"/>
      <c r="J267" s="119" t="s">
        <v>8</v>
      </c>
      <c r="K267" s="130">
        <f>L267+M267+N267+O267+P267</f>
        <v>2999196.46</v>
      </c>
      <c r="L267" s="131">
        <f t="shared" ref="L267:M269" si="148">L228+L240+L243+L246+L249+L225+L252+L255+L258+L261+L264</f>
        <v>996588.62999999989</v>
      </c>
      <c r="M267" s="131">
        <f t="shared" si="148"/>
        <v>1644234.3199999998</v>
      </c>
      <c r="N267" s="129">
        <f t="shared" ref="N267:P267" si="149">N228+N240+N243+N246+N249+N225+N252+N255+N258+N261+N264</f>
        <v>335728.31</v>
      </c>
      <c r="O267" s="129">
        <f t="shared" si="149"/>
        <v>22645.199999999997</v>
      </c>
      <c r="P267" s="129">
        <f t="shared" si="149"/>
        <v>0</v>
      </c>
      <c r="Q267" s="122">
        <f t="shared" ref="Q267" si="150">Q228+Q240+Q243+Q246+Q249+Q225+Q252+Q255+Q258+Q261</f>
        <v>0</v>
      </c>
      <c r="R267" s="236"/>
      <c r="S267" s="38"/>
    </row>
    <row r="268" spans="1:21" ht="40.5" customHeight="1" x14ac:dyDescent="0.25">
      <c r="A268" s="249"/>
      <c r="B268" s="250"/>
      <c r="C268" s="250"/>
      <c r="D268" s="250"/>
      <c r="E268" s="250"/>
      <c r="F268" s="250"/>
      <c r="G268" s="250"/>
      <c r="H268" s="250"/>
      <c r="I268" s="251"/>
      <c r="J268" s="119" t="s">
        <v>10</v>
      </c>
      <c r="K268" s="130">
        <f>L268+M268+N268+O268+P268</f>
        <v>2113818.5300000003</v>
      </c>
      <c r="L268" s="131">
        <f t="shared" si="148"/>
        <v>804648.53</v>
      </c>
      <c r="M268" s="131">
        <f t="shared" si="148"/>
        <v>1085482.6400000001</v>
      </c>
      <c r="N268" s="129">
        <f t="shared" ref="N268:P268" si="151">N229+N241+N244+N247+N250+N226+N253+N256+N259+N262+N265</f>
        <v>209602.05</v>
      </c>
      <c r="O268" s="129">
        <f t="shared" si="151"/>
        <v>14085.31</v>
      </c>
      <c r="P268" s="129">
        <f t="shared" si="151"/>
        <v>0</v>
      </c>
      <c r="Q268" s="122">
        <f t="shared" ref="Q268" si="152">Q229+Q241+Q244+Q247+Q250+Q226+Q253+Q256+Q259+Q262</f>
        <v>0</v>
      </c>
      <c r="R268" s="237"/>
      <c r="S268" s="36"/>
    </row>
    <row r="269" spans="1:21" ht="60" customHeight="1" x14ac:dyDescent="0.25">
      <c r="A269" s="252"/>
      <c r="B269" s="253"/>
      <c r="C269" s="253"/>
      <c r="D269" s="253"/>
      <c r="E269" s="253"/>
      <c r="F269" s="253"/>
      <c r="G269" s="253"/>
      <c r="H269" s="253"/>
      <c r="I269" s="254"/>
      <c r="J269" s="119" t="s">
        <v>11</v>
      </c>
      <c r="K269" s="130">
        <f>L269+M269+N269+O269+P269</f>
        <v>885377.93</v>
      </c>
      <c r="L269" s="131">
        <f t="shared" si="148"/>
        <v>191940.09999999998</v>
      </c>
      <c r="M269" s="131">
        <f t="shared" si="148"/>
        <v>558751.68000000005</v>
      </c>
      <c r="N269" s="129">
        <f t="shared" ref="N269:P269" si="153">N230+N242+N245+N248+N251+N227+N254+N257+N260+N263+N266</f>
        <v>126126.26</v>
      </c>
      <c r="O269" s="129">
        <f t="shared" si="153"/>
        <v>8559.89</v>
      </c>
      <c r="P269" s="129">
        <f t="shared" si="153"/>
        <v>0</v>
      </c>
      <c r="Q269" s="122">
        <f t="shared" ref="Q269" si="154">Q230+Q242+Q245+Q248+Q251+Q227+Q254+Q257+Q260+Q263</f>
        <v>0</v>
      </c>
      <c r="R269" s="238"/>
    </row>
    <row r="270" spans="1:21" ht="25.5" hidden="1" customHeight="1" x14ac:dyDescent="0.25">
      <c r="A270" s="255" t="s">
        <v>224</v>
      </c>
      <c r="B270" s="255"/>
      <c r="C270" s="255"/>
      <c r="D270" s="255"/>
      <c r="E270" s="255"/>
      <c r="F270" s="255"/>
      <c r="G270" s="255"/>
      <c r="H270" s="255"/>
      <c r="I270" s="255"/>
      <c r="J270" s="255"/>
      <c r="K270" s="255"/>
      <c r="L270" s="255"/>
      <c r="M270" s="255"/>
      <c r="N270" s="255"/>
      <c r="O270" s="255"/>
      <c r="P270" s="255"/>
      <c r="Q270" s="255"/>
      <c r="R270" s="255"/>
    </row>
    <row r="271" spans="1:21" ht="25.5" hidden="1" customHeight="1" x14ac:dyDescent="0.25">
      <c r="A271" s="236">
        <v>1</v>
      </c>
      <c r="B271" s="236" t="s">
        <v>218</v>
      </c>
      <c r="C271" s="236" t="s">
        <v>221</v>
      </c>
      <c r="D271" s="236" t="s">
        <v>219</v>
      </c>
      <c r="E271" s="236" t="s">
        <v>150</v>
      </c>
      <c r="F271" s="240" t="s">
        <v>220</v>
      </c>
      <c r="G271" s="240">
        <v>45580</v>
      </c>
      <c r="H271" s="277">
        <f>K271+I271</f>
        <v>0</v>
      </c>
      <c r="I271" s="120">
        <f>I272+I273</f>
        <v>0</v>
      </c>
      <c r="J271" s="119" t="s">
        <v>14</v>
      </c>
      <c r="K271" s="120">
        <f>K272+K273</f>
        <v>0</v>
      </c>
      <c r="L271" s="120">
        <f t="shared" ref="L271" si="155">L272+L273</f>
        <v>0</v>
      </c>
      <c r="M271" s="120">
        <f>M272+M273</f>
        <v>0</v>
      </c>
      <c r="N271" s="120">
        <f t="shared" ref="N271:P271" si="156">N272+N273</f>
        <v>0</v>
      </c>
      <c r="O271" s="120">
        <f t="shared" si="156"/>
        <v>0</v>
      </c>
      <c r="P271" s="120">
        <f t="shared" si="156"/>
        <v>0</v>
      </c>
      <c r="Q271" s="39">
        <v>0</v>
      </c>
      <c r="R271" s="236" t="s">
        <v>122</v>
      </c>
    </row>
    <row r="272" spans="1:21" ht="45.75" hidden="1" customHeight="1" x14ac:dyDescent="0.4">
      <c r="A272" s="237"/>
      <c r="B272" s="237"/>
      <c r="C272" s="237"/>
      <c r="D272" s="280"/>
      <c r="E272" s="237"/>
      <c r="F272" s="237"/>
      <c r="G272" s="241"/>
      <c r="H272" s="278"/>
      <c r="I272" s="120">
        <v>0</v>
      </c>
      <c r="J272" s="119" t="s">
        <v>136</v>
      </c>
      <c r="K272" s="120">
        <f>L272+M272+N272+O272+P272</f>
        <v>0</v>
      </c>
      <c r="L272" s="120">
        <v>0</v>
      </c>
      <c r="M272" s="120">
        <v>0</v>
      </c>
      <c r="N272" s="120">
        <v>0</v>
      </c>
      <c r="O272" s="120">
        <v>0</v>
      </c>
      <c r="P272" s="120">
        <v>0</v>
      </c>
      <c r="Q272" s="39">
        <v>0</v>
      </c>
      <c r="R272" s="237"/>
      <c r="S272" s="35"/>
    </row>
    <row r="273" spans="1:19" ht="64.5" hidden="1" customHeight="1" x14ac:dyDescent="0.25">
      <c r="A273" s="238"/>
      <c r="B273" s="238"/>
      <c r="C273" s="238"/>
      <c r="D273" s="281"/>
      <c r="E273" s="238"/>
      <c r="F273" s="238"/>
      <c r="G273" s="242"/>
      <c r="H273" s="279"/>
      <c r="I273" s="120">
        <v>0</v>
      </c>
      <c r="J273" s="119" t="s">
        <v>18</v>
      </c>
      <c r="K273" s="120">
        <f>L273+M273+N273+O273+P273</f>
        <v>0</v>
      </c>
      <c r="L273" s="120">
        <v>0</v>
      </c>
      <c r="M273" s="120">
        <v>0</v>
      </c>
      <c r="N273" s="120">
        <v>0</v>
      </c>
      <c r="O273" s="120">
        <v>0</v>
      </c>
      <c r="P273" s="120">
        <v>0</v>
      </c>
      <c r="Q273" s="39">
        <v>0</v>
      </c>
      <c r="R273" s="238"/>
    </row>
    <row r="274" spans="1:19" ht="30.75" hidden="1" customHeight="1" x14ac:dyDescent="0.25">
      <c r="A274" s="243" t="s">
        <v>225</v>
      </c>
      <c r="B274" s="243"/>
      <c r="C274" s="243"/>
      <c r="D274" s="243"/>
      <c r="E274" s="243"/>
      <c r="F274" s="243"/>
      <c r="G274" s="243"/>
      <c r="H274" s="243"/>
      <c r="I274" s="243"/>
      <c r="J274" s="119" t="s">
        <v>8</v>
      </c>
      <c r="K274" s="122">
        <f>K271</f>
        <v>0</v>
      </c>
      <c r="L274" s="122">
        <f t="shared" ref="L274:P274" si="157">L271</f>
        <v>0</v>
      </c>
      <c r="M274" s="122">
        <f>M271</f>
        <v>0</v>
      </c>
      <c r="N274" s="122">
        <f t="shared" si="157"/>
        <v>0</v>
      </c>
      <c r="O274" s="122">
        <f t="shared" si="157"/>
        <v>0</v>
      </c>
      <c r="P274" s="122">
        <f t="shared" si="157"/>
        <v>0</v>
      </c>
      <c r="Q274" s="122">
        <v>0</v>
      </c>
      <c r="R274" s="229"/>
    </row>
    <row r="275" spans="1:19" ht="40.5" hidden="1" customHeight="1" x14ac:dyDescent="0.25">
      <c r="A275" s="243"/>
      <c r="B275" s="243"/>
      <c r="C275" s="243"/>
      <c r="D275" s="243"/>
      <c r="E275" s="243"/>
      <c r="F275" s="243"/>
      <c r="G275" s="243"/>
      <c r="H275" s="243"/>
      <c r="I275" s="243"/>
      <c r="J275" s="119" t="s">
        <v>10</v>
      </c>
      <c r="K275" s="122">
        <f>K272</f>
        <v>0</v>
      </c>
      <c r="L275" s="122">
        <f t="shared" ref="L275:P275" si="158">L272</f>
        <v>0</v>
      </c>
      <c r="M275" s="122">
        <f>M272</f>
        <v>0</v>
      </c>
      <c r="N275" s="122">
        <f t="shared" si="158"/>
        <v>0</v>
      </c>
      <c r="O275" s="122">
        <f t="shared" si="158"/>
        <v>0</v>
      </c>
      <c r="P275" s="122">
        <f t="shared" si="158"/>
        <v>0</v>
      </c>
      <c r="Q275" s="122">
        <v>0</v>
      </c>
      <c r="R275" s="229"/>
    </row>
    <row r="276" spans="1:19" ht="60" hidden="1" customHeight="1" x14ac:dyDescent="0.25">
      <c r="A276" s="243"/>
      <c r="B276" s="243"/>
      <c r="C276" s="243"/>
      <c r="D276" s="243"/>
      <c r="E276" s="243"/>
      <c r="F276" s="243"/>
      <c r="G276" s="243"/>
      <c r="H276" s="243"/>
      <c r="I276" s="243"/>
      <c r="J276" s="119" t="s">
        <v>11</v>
      </c>
      <c r="K276" s="122">
        <f>K273</f>
        <v>0</v>
      </c>
      <c r="L276" s="122">
        <f t="shared" ref="L276:P276" si="159">L273</f>
        <v>0</v>
      </c>
      <c r="M276" s="122">
        <f t="shared" si="159"/>
        <v>0</v>
      </c>
      <c r="N276" s="122">
        <f t="shared" si="159"/>
        <v>0</v>
      </c>
      <c r="O276" s="122">
        <f t="shared" si="159"/>
        <v>0</v>
      </c>
      <c r="P276" s="122">
        <f t="shared" si="159"/>
        <v>0</v>
      </c>
      <c r="Q276" s="122">
        <v>0</v>
      </c>
      <c r="R276" s="229"/>
    </row>
    <row r="277" spans="1:19" ht="25.5" customHeight="1" x14ac:dyDescent="0.3">
      <c r="A277" s="256" t="s">
        <v>509</v>
      </c>
      <c r="B277" s="256"/>
      <c r="C277" s="256"/>
      <c r="D277" s="256"/>
      <c r="E277" s="256"/>
      <c r="F277" s="256"/>
      <c r="G277" s="256"/>
      <c r="H277" s="256"/>
      <c r="I277" s="256"/>
      <c r="J277" s="256"/>
      <c r="K277" s="256"/>
      <c r="L277" s="256"/>
      <c r="M277" s="256"/>
      <c r="N277" s="256"/>
      <c r="O277" s="256"/>
      <c r="P277" s="256"/>
      <c r="Q277" s="256"/>
      <c r="R277" s="256"/>
    </row>
    <row r="278" spans="1:19" ht="42" customHeight="1" x14ac:dyDescent="0.25">
      <c r="A278" s="236">
        <v>1</v>
      </c>
      <c r="B278" s="229" t="s">
        <v>249</v>
      </c>
      <c r="C278" s="229" t="s">
        <v>162</v>
      </c>
      <c r="D278" s="236" t="s">
        <v>163</v>
      </c>
      <c r="E278" s="236" t="s">
        <v>208</v>
      </c>
      <c r="F278" s="236" t="s">
        <v>519</v>
      </c>
      <c r="G278" s="240">
        <v>46387</v>
      </c>
      <c r="H278" s="245">
        <f>K278</f>
        <v>0</v>
      </c>
      <c r="I278" s="39">
        <v>0</v>
      </c>
      <c r="J278" s="119" t="s">
        <v>14</v>
      </c>
      <c r="K278" s="120">
        <f>K279</f>
        <v>0</v>
      </c>
      <c r="L278" s="120">
        <f t="shared" ref="L278:P278" si="160">L279</f>
        <v>0</v>
      </c>
      <c r="M278" s="120">
        <f t="shared" si="160"/>
        <v>0</v>
      </c>
      <c r="N278" s="120">
        <f t="shared" si="160"/>
        <v>0</v>
      </c>
      <c r="O278" s="120">
        <f t="shared" si="160"/>
        <v>0</v>
      </c>
      <c r="P278" s="120">
        <f t="shared" si="160"/>
        <v>0</v>
      </c>
      <c r="Q278" s="39">
        <v>0</v>
      </c>
      <c r="R278" s="229" t="s">
        <v>122</v>
      </c>
    </row>
    <row r="279" spans="1:19" ht="70.5" customHeight="1" x14ac:dyDescent="0.25">
      <c r="A279" s="238"/>
      <c r="B279" s="229"/>
      <c r="C279" s="229"/>
      <c r="D279" s="238"/>
      <c r="E279" s="238"/>
      <c r="F279" s="238"/>
      <c r="G279" s="238"/>
      <c r="H279" s="245"/>
      <c r="I279" s="39">
        <v>0</v>
      </c>
      <c r="J279" s="119" t="s">
        <v>18</v>
      </c>
      <c r="K279" s="120">
        <f>SUM(L279:P279)</f>
        <v>0</v>
      </c>
      <c r="L279" s="120">
        <v>0</v>
      </c>
      <c r="M279" s="120">
        <v>0</v>
      </c>
      <c r="N279" s="120">
        <v>0</v>
      </c>
      <c r="O279" s="120">
        <v>0</v>
      </c>
      <c r="P279" s="120">
        <v>0</v>
      </c>
      <c r="Q279" s="39">
        <v>0</v>
      </c>
      <c r="R279" s="229"/>
    </row>
    <row r="280" spans="1:19" ht="84.75" customHeight="1" x14ac:dyDescent="0.25">
      <c r="A280" s="236">
        <v>2</v>
      </c>
      <c r="B280" s="236" t="s">
        <v>105</v>
      </c>
      <c r="C280" s="236" t="s">
        <v>164</v>
      </c>
      <c r="D280" s="236" t="s">
        <v>165</v>
      </c>
      <c r="E280" s="236" t="s">
        <v>208</v>
      </c>
      <c r="F280" s="236" t="s">
        <v>519</v>
      </c>
      <c r="G280" s="240">
        <v>46387</v>
      </c>
      <c r="H280" s="277">
        <f>K280</f>
        <v>0</v>
      </c>
      <c r="I280" s="39">
        <v>0</v>
      </c>
      <c r="J280" s="119" t="s">
        <v>14</v>
      </c>
      <c r="K280" s="120">
        <f>K281</f>
        <v>0</v>
      </c>
      <c r="L280" s="120">
        <f t="shared" ref="L280:P280" si="161">L281</f>
        <v>0</v>
      </c>
      <c r="M280" s="120">
        <f t="shared" si="161"/>
        <v>0</v>
      </c>
      <c r="N280" s="120">
        <f t="shared" si="161"/>
        <v>0</v>
      </c>
      <c r="O280" s="120">
        <f t="shared" si="161"/>
        <v>0</v>
      </c>
      <c r="P280" s="120">
        <f t="shared" si="161"/>
        <v>0</v>
      </c>
      <c r="Q280" s="39">
        <v>0</v>
      </c>
      <c r="R280" s="236" t="s">
        <v>122</v>
      </c>
    </row>
    <row r="281" spans="1:19" ht="84.75" customHeight="1" x14ac:dyDescent="0.25">
      <c r="A281" s="238"/>
      <c r="B281" s="238"/>
      <c r="C281" s="238"/>
      <c r="D281" s="238"/>
      <c r="E281" s="238"/>
      <c r="F281" s="238"/>
      <c r="G281" s="238"/>
      <c r="H281" s="279"/>
      <c r="I281" s="39">
        <v>0</v>
      </c>
      <c r="J281" s="119" t="s">
        <v>18</v>
      </c>
      <c r="K281" s="120">
        <f>SUM(L281:P281)</f>
        <v>0</v>
      </c>
      <c r="L281" s="120">
        <v>0</v>
      </c>
      <c r="M281" s="120">
        <v>0</v>
      </c>
      <c r="N281" s="120">
        <v>0</v>
      </c>
      <c r="O281" s="120">
        <v>0</v>
      </c>
      <c r="P281" s="120">
        <v>0</v>
      </c>
      <c r="Q281" s="39">
        <v>0</v>
      </c>
      <c r="R281" s="238"/>
    </row>
    <row r="282" spans="1:19" ht="84.75" customHeight="1" x14ac:dyDescent="0.25">
      <c r="A282" s="236">
        <v>3</v>
      </c>
      <c r="B282" s="229" t="s">
        <v>512</v>
      </c>
      <c r="C282" s="229" t="s">
        <v>513</v>
      </c>
      <c r="D282" s="236" t="s">
        <v>514</v>
      </c>
      <c r="E282" s="236" t="s">
        <v>208</v>
      </c>
      <c r="F282" s="236" t="s">
        <v>520</v>
      </c>
      <c r="G282" s="240">
        <v>46387</v>
      </c>
      <c r="H282" s="245">
        <f>K282</f>
        <v>0</v>
      </c>
      <c r="I282" s="39">
        <v>0</v>
      </c>
      <c r="J282" s="119" t="s">
        <v>14</v>
      </c>
      <c r="K282" s="120">
        <f>K283</f>
        <v>0</v>
      </c>
      <c r="L282" s="120">
        <f t="shared" ref="L282:P282" si="162">L283</f>
        <v>0</v>
      </c>
      <c r="M282" s="120">
        <f t="shared" si="162"/>
        <v>0</v>
      </c>
      <c r="N282" s="120">
        <f t="shared" si="162"/>
        <v>0</v>
      </c>
      <c r="O282" s="120">
        <f t="shared" si="162"/>
        <v>0</v>
      </c>
      <c r="P282" s="120">
        <f t="shared" si="162"/>
        <v>0</v>
      </c>
      <c r="Q282" s="39">
        <v>0</v>
      </c>
      <c r="R282" s="229" t="s">
        <v>122</v>
      </c>
    </row>
    <row r="283" spans="1:19" ht="84.75" customHeight="1" x14ac:dyDescent="0.25">
      <c r="A283" s="238"/>
      <c r="B283" s="229"/>
      <c r="C283" s="229"/>
      <c r="D283" s="238"/>
      <c r="E283" s="238"/>
      <c r="F283" s="238"/>
      <c r="G283" s="238"/>
      <c r="H283" s="245"/>
      <c r="I283" s="39">
        <v>0</v>
      </c>
      <c r="J283" s="119" t="s">
        <v>18</v>
      </c>
      <c r="K283" s="120">
        <f>SUM(L283:P283)</f>
        <v>0</v>
      </c>
      <c r="L283" s="120">
        <v>0</v>
      </c>
      <c r="M283" s="120">
        <v>0</v>
      </c>
      <c r="N283" s="120">
        <v>0</v>
      </c>
      <c r="O283" s="120">
        <v>0</v>
      </c>
      <c r="P283" s="120">
        <v>0</v>
      </c>
      <c r="Q283" s="39">
        <v>0</v>
      </c>
      <c r="R283" s="229"/>
    </row>
    <row r="284" spans="1:19" ht="84.75" customHeight="1" x14ac:dyDescent="0.25">
      <c r="A284" s="236">
        <v>4</v>
      </c>
      <c r="B284" s="236" t="s">
        <v>515</v>
      </c>
      <c r="C284" s="236" t="s">
        <v>516</v>
      </c>
      <c r="D284" s="236" t="s">
        <v>517</v>
      </c>
      <c r="E284" s="236" t="s">
        <v>208</v>
      </c>
      <c r="F284" s="236" t="s">
        <v>520</v>
      </c>
      <c r="G284" s="240">
        <v>46387</v>
      </c>
      <c r="H284" s="277">
        <f>K284</f>
        <v>0</v>
      </c>
      <c r="I284" s="39">
        <v>0</v>
      </c>
      <c r="J284" s="119" t="s">
        <v>14</v>
      </c>
      <c r="K284" s="120">
        <f>K285</f>
        <v>0</v>
      </c>
      <c r="L284" s="120">
        <f t="shared" ref="L284:P284" si="163">L285</f>
        <v>0</v>
      </c>
      <c r="M284" s="120">
        <f t="shared" si="163"/>
        <v>0</v>
      </c>
      <c r="N284" s="120">
        <f t="shared" si="163"/>
        <v>0</v>
      </c>
      <c r="O284" s="120">
        <f t="shared" si="163"/>
        <v>0</v>
      </c>
      <c r="P284" s="120">
        <f t="shared" si="163"/>
        <v>0</v>
      </c>
      <c r="Q284" s="39">
        <v>0</v>
      </c>
      <c r="R284" s="236" t="s">
        <v>122</v>
      </c>
    </row>
    <row r="285" spans="1:19" ht="84.75" customHeight="1" x14ac:dyDescent="0.25">
      <c r="A285" s="238"/>
      <c r="B285" s="238"/>
      <c r="C285" s="238"/>
      <c r="D285" s="238"/>
      <c r="E285" s="238"/>
      <c r="F285" s="238"/>
      <c r="G285" s="238"/>
      <c r="H285" s="279"/>
      <c r="I285" s="39">
        <v>0</v>
      </c>
      <c r="J285" s="119" t="s">
        <v>18</v>
      </c>
      <c r="K285" s="120">
        <f>SUM(L285:P285)</f>
        <v>0</v>
      </c>
      <c r="L285" s="120">
        <v>0</v>
      </c>
      <c r="M285" s="120">
        <v>0</v>
      </c>
      <c r="N285" s="120">
        <v>0</v>
      </c>
      <c r="O285" s="120">
        <v>0</v>
      </c>
      <c r="P285" s="120">
        <v>0</v>
      </c>
      <c r="Q285" s="39">
        <v>0</v>
      </c>
      <c r="R285" s="238"/>
    </row>
    <row r="286" spans="1:19" ht="84.75" customHeight="1" x14ac:dyDescent="0.35">
      <c r="A286" s="246" t="s">
        <v>518</v>
      </c>
      <c r="B286" s="247"/>
      <c r="C286" s="247"/>
      <c r="D286" s="247"/>
      <c r="E286" s="247"/>
      <c r="F286" s="247"/>
      <c r="G286" s="247"/>
      <c r="H286" s="247"/>
      <c r="I286" s="248"/>
      <c r="J286" s="119" t="s">
        <v>8</v>
      </c>
      <c r="K286" s="120">
        <f>L286+M286+N286+O286+P286</f>
        <v>0</v>
      </c>
      <c r="L286" s="122">
        <f>L278+L280+L282+L284</f>
        <v>0</v>
      </c>
      <c r="M286" s="122">
        <f t="shared" ref="M286:P286" si="164">M278+M280+M282+M284</f>
        <v>0</v>
      </c>
      <c r="N286" s="122">
        <f t="shared" si="164"/>
        <v>0</v>
      </c>
      <c r="O286" s="122">
        <f t="shared" si="164"/>
        <v>0</v>
      </c>
      <c r="P286" s="122">
        <f t="shared" si="164"/>
        <v>0</v>
      </c>
      <c r="Q286" s="122">
        <f t="shared" ref="Q286" si="165">Q247+Q259+Q262+Q268+Q271+Q244+Q274+Q277+Q280+Q283</f>
        <v>0</v>
      </c>
      <c r="R286" s="236"/>
      <c r="S286" s="38"/>
    </row>
    <row r="287" spans="1:19" ht="60" customHeight="1" x14ac:dyDescent="0.25">
      <c r="A287" s="252"/>
      <c r="B287" s="253"/>
      <c r="C287" s="253"/>
      <c r="D287" s="253"/>
      <c r="E287" s="253"/>
      <c r="F287" s="253"/>
      <c r="G287" s="253"/>
      <c r="H287" s="253"/>
      <c r="I287" s="254"/>
      <c r="J287" s="119" t="s">
        <v>11</v>
      </c>
      <c r="K287" s="120">
        <f t="shared" ref="K287" si="166">L287+M287+N287+O287+P287</f>
        <v>0</v>
      </c>
      <c r="L287" s="122">
        <f>L279+L281+L283+L285</f>
        <v>0</v>
      </c>
      <c r="M287" s="122">
        <f t="shared" ref="M287:P287" si="167">M279+M281+M283+M285</f>
        <v>0</v>
      </c>
      <c r="N287" s="122">
        <f t="shared" si="167"/>
        <v>0</v>
      </c>
      <c r="O287" s="122">
        <f t="shared" si="167"/>
        <v>0</v>
      </c>
      <c r="P287" s="122">
        <f t="shared" si="167"/>
        <v>0</v>
      </c>
      <c r="Q287" s="122">
        <f>Q249+Q261+Q267+Q270+Q273+Q246+Q276+Q279+Q282+Q285</f>
        <v>0</v>
      </c>
      <c r="R287" s="238"/>
    </row>
    <row r="288" spans="1:19" ht="25.5" customHeight="1" x14ac:dyDescent="0.25">
      <c r="A288" s="255" t="s">
        <v>259</v>
      </c>
      <c r="B288" s="255"/>
      <c r="C288" s="255"/>
      <c r="D288" s="255"/>
      <c r="E288" s="255"/>
      <c r="F288" s="255"/>
      <c r="G288" s="255"/>
      <c r="H288" s="255"/>
      <c r="I288" s="255"/>
      <c r="J288" s="255"/>
      <c r="K288" s="255"/>
      <c r="L288" s="255"/>
      <c r="M288" s="255"/>
      <c r="N288" s="255"/>
      <c r="O288" s="255"/>
      <c r="P288" s="255"/>
      <c r="Q288" s="255"/>
      <c r="R288" s="255"/>
    </row>
    <row r="289" spans="1:21" ht="51" customHeight="1" x14ac:dyDescent="0.35">
      <c r="A289" s="229">
        <v>1</v>
      </c>
      <c r="B289" s="229" t="s">
        <v>273</v>
      </c>
      <c r="C289" s="229" t="s">
        <v>267</v>
      </c>
      <c r="D289" s="229" t="s">
        <v>230</v>
      </c>
      <c r="E289" s="229" t="s">
        <v>146</v>
      </c>
      <c r="F289" s="229" t="s">
        <v>448</v>
      </c>
      <c r="G289" s="244">
        <v>46310</v>
      </c>
      <c r="H289" s="245">
        <v>121513.29000000001</v>
      </c>
      <c r="I289" s="120">
        <f>I290+I291</f>
        <v>12151.329</v>
      </c>
      <c r="J289" s="119" t="s">
        <v>14</v>
      </c>
      <c r="K289" s="120">
        <f>K291+K290</f>
        <v>109361.95000000001</v>
      </c>
      <c r="L289" s="120">
        <f>L290+L291</f>
        <v>109361.95000000001</v>
      </c>
      <c r="M289" s="120">
        <f t="shared" ref="M289:O289" si="168">M290+M291</f>
        <v>0</v>
      </c>
      <c r="N289" s="120">
        <f t="shared" si="168"/>
        <v>0</v>
      </c>
      <c r="O289" s="120">
        <f t="shared" si="168"/>
        <v>0</v>
      </c>
      <c r="P289" s="120">
        <f>P290+P291</f>
        <v>0</v>
      </c>
      <c r="Q289" s="120">
        <f>Q290+Q291</f>
        <v>0</v>
      </c>
      <c r="R289" s="229" t="s">
        <v>122</v>
      </c>
      <c r="S289" s="38"/>
    </row>
    <row r="290" spans="1:21" ht="39" customHeight="1" x14ac:dyDescent="0.4">
      <c r="A290" s="229"/>
      <c r="B290" s="229"/>
      <c r="C290" s="229"/>
      <c r="D290" s="229"/>
      <c r="E290" s="229"/>
      <c r="F290" s="229"/>
      <c r="G290" s="229"/>
      <c r="H290" s="245"/>
      <c r="I290" s="120">
        <v>7468.2060000000001</v>
      </c>
      <c r="J290" s="119" t="s">
        <v>136</v>
      </c>
      <c r="K290" s="120">
        <f>SUM(L290:P290)</f>
        <v>67213.850000000006</v>
      </c>
      <c r="L290" s="120">
        <v>67213.850000000006</v>
      </c>
      <c r="M290" s="120">
        <v>0</v>
      </c>
      <c r="N290" s="120">
        <v>0</v>
      </c>
      <c r="O290" s="120">
        <v>0</v>
      </c>
      <c r="P290" s="120">
        <v>0</v>
      </c>
      <c r="Q290" s="39">
        <v>0</v>
      </c>
      <c r="R290" s="229"/>
      <c r="S290" s="44"/>
      <c r="T290" s="35"/>
      <c r="U290" s="44"/>
    </row>
    <row r="291" spans="1:21" ht="63.75" customHeight="1" x14ac:dyDescent="0.4">
      <c r="A291" s="229"/>
      <c r="B291" s="229"/>
      <c r="C291" s="229"/>
      <c r="D291" s="229"/>
      <c r="E291" s="229"/>
      <c r="F291" s="229"/>
      <c r="G291" s="229"/>
      <c r="H291" s="245"/>
      <c r="I291" s="120">
        <v>4683.1229999999996</v>
      </c>
      <c r="J291" s="119" t="s">
        <v>18</v>
      </c>
      <c r="K291" s="120">
        <f>SUM(L291:P291)</f>
        <v>42148.1</v>
      </c>
      <c r="L291" s="120">
        <v>42148.1</v>
      </c>
      <c r="M291" s="120">
        <v>0</v>
      </c>
      <c r="N291" s="120">
        <v>0</v>
      </c>
      <c r="O291" s="120">
        <v>0</v>
      </c>
      <c r="P291" s="120">
        <v>0</v>
      </c>
      <c r="Q291" s="39">
        <v>0</v>
      </c>
      <c r="R291" s="229"/>
      <c r="S291" s="44"/>
      <c r="T291" s="45"/>
      <c r="U291" s="35"/>
    </row>
    <row r="292" spans="1:21" ht="39.75" customHeight="1" x14ac:dyDescent="0.25">
      <c r="A292" s="229">
        <v>2</v>
      </c>
      <c r="B292" s="229" t="s">
        <v>274</v>
      </c>
      <c r="C292" s="229" t="s">
        <v>268</v>
      </c>
      <c r="D292" s="229" t="s">
        <v>236</v>
      </c>
      <c r="E292" s="229" t="s">
        <v>146</v>
      </c>
      <c r="F292" s="229" t="s">
        <v>448</v>
      </c>
      <c r="G292" s="244">
        <v>46310</v>
      </c>
      <c r="H292" s="245">
        <v>175874.25</v>
      </c>
      <c r="I292" s="120">
        <f>I293+I294</f>
        <v>87937</v>
      </c>
      <c r="J292" s="119" t="s">
        <v>14</v>
      </c>
      <c r="K292" s="120">
        <f>K294+K293</f>
        <v>87937.25</v>
      </c>
      <c r="L292" s="120">
        <f>L293+L294</f>
        <v>87937.25</v>
      </c>
      <c r="M292" s="120">
        <f t="shared" ref="M292:O292" si="169">M293+M294</f>
        <v>0</v>
      </c>
      <c r="N292" s="120">
        <f t="shared" si="169"/>
        <v>0</v>
      </c>
      <c r="O292" s="120">
        <f t="shared" si="169"/>
        <v>0</v>
      </c>
      <c r="P292" s="120">
        <f>P293+P294</f>
        <v>0</v>
      </c>
      <c r="Q292" s="120">
        <f>Q293+Q294</f>
        <v>0</v>
      </c>
      <c r="R292" s="229" t="s">
        <v>122</v>
      </c>
    </row>
    <row r="293" spans="1:21" ht="39" customHeight="1" x14ac:dyDescent="0.25">
      <c r="A293" s="229"/>
      <c r="B293" s="229"/>
      <c r="C293" s="229"/>
      <c r="D293" s="229"/>
      <c r="E293" s="229"/>
      <c r="F293" s="229"/>
      <c r="G293" s="229"/>
      <c r="H293" s="245"/>
      <c r="I293" s="120">
        <v>54046.080000000002</v>
      </c>
      <c r="J293" s="119" t="s">
        <v>136</v>
      </c>
      <c r="K293" s="120">
        <f>SUM(L293:P293)</f>
        <v>54046.23</v>
      </c>
      <c r="L293" s="120">
        <v>54046.23</v>
      </c>
      <c r="M293" s="120">
        <v>0</v>
      </c>
      <c r="N293" s="120">
        <v>0</v>
      </c>
      <c r="O293" s="120">
        <v>0</v>
      </c>
      <c r="P293" s="120">
        <v>0</v>
      </c>
      <c r="Q293" s="39">
        <v>0</v>
      </c>
      <c r="R293" s="229"/>
      <c r="S293" s="40"/>
    </row>
    <row r="294" spans="1:21" ht="63.75" customHeight="1" x14ac:dyDescent="0.35">
      <c r="A294" s="229"/>
      <c r="B294" s="229"/>
      <c r="C294" s="229"/>
      <c r="D294" s="229"/>
      <c r="E294" s="229"/>
      <c r="F294" s="229"/>
      <c r="G294" s="229"/>
      <c r="H294" s="245"/>
      <c r="I294" s="120">
        <v>33890.92</v>
      </c>
      <c r="J294" s="119" t="s">
        <v>18</v>
      </c>
      <c r="K294" s="120">
        <f>SUM(L294:P294)</f>
        <v>33891.019999999997</v>
      </c>
      <c r="L294" s="120">
        <v>33891.019999999997</v>
      </c>
      <c r="M294" s="120">
        <v>0</v>
      </c>
      <c r="N294" s="120">
        <v>0</v>
      </c>
      <c r="O294" s="120">
        <v>0</v>
      </c>
      <c r="P294" s="120">
        <v>0</v>
      </c>
      <c r="Q294" s="39">
        <v>0</v>
      </c>
      <c r="R294" s="229"/>
      <c r="S294" s="41"/>
    </row>
    <row r="295" spans="1:21" ht="27.75" customHeight="1" x14ac:dyDescent="0.25">
      <c r="A295" s="229">
        <v>3</v>
      </c>
      <c r="B295" s="229" t="s">
        <v>269</v>
      </c>
      <c r="C295" s="229" t="s">
        <v>270</v>
      </c>
      <c r="D295" s="229" t="s">
        <v>237</v>
      </c>
      <c r="E295" s="229" t="s">
        <v>146</v>
      </c>
      <c r="F295" s="229" t="s">
        <v>447</v>
      </c>
      <c r="G295" s="244">
        <v>46310</v>
      </c>
      <c r="H295" s="245">
        <v>123493.25</v>
      </c>
      <c r="I295" s="120">
        <f>I296+I297</f>
        <v>5061.75</v>
      </c>
      <c r="J295" s="119" t="s">
        <v>14</v>
      </c>
      <c r="K295" s="120">
        <f>K297+K296</f>
        <v>93730.16</v>
      </c>
      <c r="L295" s="120">
        <f>L296+L297</f>
        <v>93730.16</v>
      </c>
      <c r="M295" s="120">
        <f t="shared" ref="M295:O295" si="170">M296+M297</f>
        <v>0</v>
      </c>
      <c r="N295" s="120">
        <f t="shared" si="170"/>
        <v>0</v>
      </c>
      <c r="O295" s="120">
        <f t="shared" si="170"/>
        <v>0</v>
      </c>
      <c r="P295" s="120">
        <f>P296+P297</f>
        <v>0</v>
      </c>
      <c r="Q295" s="120">
        <f>Q296+Q297</f>
        <v>0</v>
      </c>
      <c r="R295" s="229" t="s">
        <v>122</v>
      </c>
    </row>
    <row r="296" spans="1:21" ht="39" customHeight="1" x14ac:dyDescent="0.25">
      <c r="A296" s="229"/>
      <c r="B296" s="229"/>
      <c r="C296" s="229"/>
      <c r="D296" s="229"/>
      <c r="E296" s="229"/>
      <c r="F296" s="229"/>
      <c r="G296" s="229"/>
      <c r="H296" s="245"/>
      <c r="I296" s="120">
        <v>3158.53</v>
      </c>
      <c r="J296" s="119" t="s">
        <v>136</v>
      </c>
      <c r="K296" s="120">
        <f>SUM(L296:P296)</f>
        <v>58487.62</v>
      </c>
      <c r="L296" s="120">
        <v>58487.62</v>
      </c>
      <c r="M296" s="120">
        <v>0</v>
      </c>
      <c r="N296" s="120">
        <v>0</v>
      </c>
      <c r="O296" s="120">
        <v>0</v>
      </c>
      <c r="P296" s="120">
        <v>0</v>
      </c>
      <c r="Q296" s="39">
        <v>0</v>
      </c>
      <c r="R296" s="229"/>
      <c r="S296" s="40"/>
    </row>
    <row r="297" spans="1:21" ht="63.75" customHeight="1" x14ac:dyDescent="0.35">
      <c r="A297" s="229"/>
      <c r="B297" s="229"/>
      <c r="C297" s="229"/>
      <c r="D297" s="229"/>
      <c r="E297" s="229"/>
      <c r="F297" s="229"/>
      <c r="G297" s="229"/>
      <c r="H297" s="245"/>
      <c r="I297" s="120">
        <v>1903.22</v>
      </c>
      <c r="J297" s="119" t="s">
        <v>18</v>
      </c>
      <c r="K297" s="120">
        <f>SUM(L297:P297)</f>
        <v>35242.54</v>
      </c>
      <c r="L297" s="120">
        <v>35242.54</v>
      </c>
      <c r="M297" s="120">
        <v>0</v>
      </c>
      <c r="N297" s="120">
        <v>0</v>
      </c>
      <c r="O297" s="120">
        <v>0</v>
      </c>
      <c r="P297" s="120">
        <v>0</v>
      </c>
      <c r="Q297" s="39">
        <v>0</v>
      </c>
      <c r="R297" s="229"/>
      <c r="S297" s="41"/>
    </row>
    <row r="298" spans="1:21" ht="27.75" customHeight="1" x14ac:dyDescent="0.25">
      <c r="A298" s="229">
        <v>4</v>
      </c>
      <c r="B298" s="229" t="s">
        <v>238</v>
      </c>
      <c r="C298" s="229" t="s">
        <v>271</v>
      </c>
      <c r="D298" s="229" t="s">
        <v>239</v>
      </c>
      <c r="E298" s="229" t="s">
        <v>146</v>
      </c>
      <c r="F298" s="229" t="s">
        <v>447</v>
      </c>
      <c r="G298" s="244">
        <v>46310</v>
      </c>
      <c r="H298" s="245">
        <v>114398.63</v>
      </c>
      <c r="I298" s="120">
        <f>I299+I300</f>
        <v>26575.402439999998</v>
      </c>
      <c r="J298" s="119" t="s">
        <v>14</v>
      </c>
      <c r="K298" s="120">
        <f>K300+K299</f>
        <v>87823.22</v>
      </c>
      <c r="L298" s="120">
        <f>L299+L300</f>
        <v>87823.22</v>
      </c>
      <c r="M298" s="120">
        <f t="shared" ref="M298:O298" si="171">M299+M300</f>
        <v>0</v>
      </c>
      <c r="N298" s="120">
        <f t="shared" si="171"/>
        <v>0</v>
      </c>
      <c r="O298" s="120">
        <f t="shared" si="171"/>
        <v>0</v>
      </c>
      <c r="P298" s="120">
        <f>P299+P300</f>
        <v>0</v>
      </c>
      <c r="Q298" s="120">
        <f>Q299+Q300</f>
        <v>0</v>
      </c>
      <c r="R298" s="229" t="s">
        <v>122</v>
      </c>
    </row>
    <row r="299" spans="1:21" ht="39" customHeight="1" x14ac:dyDescent="0.4">
      <c r="A299" s="229"/>
      <c r="B299" s="229"/>
      <c r="C299" s="229"/>
      <c r="D299" s="229"/>
      <c r="E299" s="229"/>
      <c r="F299" s="229"/>
      <c r="G299" s="229"/>
      <c r="H299" s="245"/>
      <c r="I299" s="120">
        <f>2805.92553+13777.12611</f>
        <v>16583.051639999998</v>
      </c>
      <c r="J299" s="119" t="s">
        <v>136</v>
      </c>
      <c r="K299" s="120">
        <f>SUM(L299:P299)</f>
        <v>49171.77</v>
      </c>
      <c r="L299" s="120">
        <v>49171.77</v>
      </c>
      <c r="M299" s="120">
        <v>0</v>
      </c>
      <c r="N299" s="120">
        <v>0</v>
      </c>
      <c r="O299" s="120">
        <v>0</v>
      </c>
      <c r="P299" s="120">
        <v>0</v>
      </c>
      <c r="Q299" s="39">
        <v>0</v>
      </c>
      <c r="R299" s="229"/>
      <c r="S299" s="45"/>
      <c r="T299" s="45"/>
      <c r="U299" s="45"/>
    </row>
    <row r="300" spans="1:21" ht="63.75" customHeight="1" x14ac:dyDescent="0.4">
      <c r="A300" s="229"/>
      <c r="B300" s="229"/>
      <c r="C300" s="229"/>
      <c r="D300" s="229"/>
      <c r="E300" s="229"/>
      <c r="F300" s="229"/>
      <c r="G300" s="229"/>
      <c r="H300" s="245"/>
      <c r="I300" s="120">
        <f>1690.75+8301.6008</f>
        <v>9992.3508000000002</v>
      </c>
      <c r="J300" s="119" t="s">
        <v>18</v>
      </c>
      <c r="K300" s="120">
        <f>SUM(L300:P300)</f>
        <v>38651.449999999997</v>
      </c>
      <c r="L300" s="120">
        <v>38651.449999999997</v>
      </c>
      <c r="M300" s="120">
        <v>0</v>
      </c>
      <c r="N300" s="120">
        <v>0</v>
      </c>
      <c r="O300" s="120">
        <v>0</v>
      </c>
      <c r="P300" s="120">
        <v>0</v>
      </c>
      <c r="Q300" s="39">
        <v>0</v>
      </c>
      <c r="R300" s="229"/>
      <c r="S300" s="45"/>
      <c r="T300" s="45"/>
      <c r="U300" s="45"/>
    </row>
    <row r="301" spans="1:21" ht="34.5" customHeight="1" x14ac:dyDescent="0.25">
      <c r="A301" s="229">
        <v>5</v>
      </c>
      <c r="B301" s="229" t="s">
        <v>240</v>
      </c>
      <c r="C301" s="229" t="s">
        <v>271</v>
      </c>
      <c r="D301" s="229" t="s">
        <v>219</v>
      </c>
      <c r="E301" s="229" t="s">
        <v>146</v>
      </c>
      <c r="F301" s="229" t="s">
        <v>448</v>
      </c>
      <c r="G301" s="244">
        <v>46310</v>
      </c>
      <c r="H301" s="245">
        <v>89531.66</v>
      </c>
      <c r="I301" s="120">
        <f>I302+I303</f>
        <v>26233.80816</v>
      </c>
      <c r="J301" s="119" t="s">
        <v>14</v>
      </c>
      <c r="K301" s="120">
        <f>K303+K302</f>
        <v>63297.84</v>
      </c>
      <c r="L301" s="120">
        <f>L302+L303</f>
        <v>63297.84</v>
      </c>
      <c r="M301" s="120">
        <f t="shared" ref="M301:O301" si="172">M302+M303</f>
        <v>0</v>
      </c>
      <c r="N301" s="120">
        <f t="shared" si="172"/>
        <v>0</v>
      </c>
      <c r="O301" s="120">
        <f t="shared" si="172"/>
        <v>0</v>
      </c>
      <c r="P301" s="120">
        <f>P302+P303</f>
        <v>0</v>
      </c>
      <c r="Q301" s="120">
        <f>Q302+Q303</f>
        <v>0</v>
      </c>
      <c r="R301" s="229" t="s">
        <v>122</v>
      </c>
    </row>
    <row r="302" spans="1:21" ht="39" customHeight="1" x14ac:dyDescent="0.25">
      <c r="A302" s="229"/>
      <c r="B302" s="229"/>
      <c r="C302" s="229"/>
      <c r="D302" s="229"/>
      <c r="E302" s="229"/>
      <c r="F302" s="229"/>
      <c r="G302" s="229"/>
      <c r="H302" s="245"/>
      <c r="I302" s="120">
        <v>16123.2981</v>
      </c>
      <c r="J302" s="119" t="s">
        <v>136</v>
      </c>
      <c r="K302" s="120">
        <f>SUM(L302:P302)</f>
        <v>38717.85</v>
      </c>
      <c r="L302" s="120">
        <v>38717.85</v>
      </c>
      <c r="M302" s="120">
        <v>0</v>
      </c>
      <c r="N302" s="120">
        <v>0</v>
      </c>
      <c r="O302" s="120">
        <v>0</v>
      </c>
      <c r="P302" s="120">
        <v>0</v>
      </c>
      <c r="Q302" s="39">
        <v>0</v>
      </c>
      <c r="R302" s="229"/>
      <c r="S302" s="40"/>
    </row>
    <row r="303" spans="1:21" ht="63.75" customHeight="1" x14ac:dyDescent="0.35">
      <c r="A303" s="229"/>
      <c r="B303" s="229"/>
      <c r="C303" s="229"/>
      <c r="D303" s="229"/>
      <c r="E303" s="229"/>
      <c r="F303" s="229"/>
      <c r="G303" s="229"/>
      <c r="H303" s="245"/>
      <c r="I303" s="120">
        <v>10110.510060000001</v>
      </c>
      <c r="J303" s="119" t="s">
        <v>18</v>
      </c>
      <c r="K303" s="120">
        <f>SUM(L303:P303)</f>
        <v>24579.99</v>
      </c>
      <c r="L303" s="120">
        <v>24579.99</v>
      </c>
      <c r="M303" s="120">
        <v>0</v>
      </c>
      <c r="N303" s="120">
        <v>0</v>
      </c>
      <c r="O303" s="120">
        <v>0</v>
      </c>
      <c r="P303" s="120">
        <v>0</v>
      </c>
      <c r="Q303" s="39">
        <v>0</v>
      </c>
      <c r="R303" s="229"/>
      <c r="S303" s="41"/>
    </row>
    <row r="304" spans="1:21" ht="27.75" customHeight="1" x14ac:dyDescent="0.25">
      <c r="A304" s="229">
        <v>6</v>
      </c>
      <c r="B304" s="229" t="s">
        <v>244</v>
      </c>
      <c r="C304" s="229" t="s">
        <v>272</v>
      </c>
      <c r="D304" s="229" t="s">
        <v>241</v>
      </c>
      <c r="E304" s="229" t="s">
        <v>146</v>
      </c>
      <c r="F304" s="229" t="s">
        <v>448</v>
      </c>
      <c r="G304" s="244">
        <v>46310</v>
      </c>
      <c r="H304" s="245">
        <v>228900.74</v>
      </c>
      <c r="I304" s="120">
        <f>I305+I306</f>
        <v>67871.66661</v>
      </c>
      <c r="J304" s="119" t="s">
        <v>14</v>
      </c>
      <c r="K304" s="120">
        <f>K306+K305</f>
        <v>161029.06</v>
      </c>
      <c r="L304" s="120">
        <f>L305+L306</f>
        <v>161029.06</v>
      </c>
      <c r="M304" s="120">
        <f t="shared" ref="M304:O304" si="173">M305+M306</f>
        <v>0</v>
      </c>
      <c r="N304" s="120">
        <f t="shared" si="173"/>
        <v>0</v>
      </c>
      <c r="O304" s="120">
        <f t="shared" si="173"/>
        <v>0</v>
      </c>
      <c r="P304" s="120">
        <f>P305+P306</f>
        <v>0</v>
      </c>
      <c r="Q304" s="120">
        <f>Q305+Q306</f>
        <v>0</v>
      </c>
      <c r="R304" s="229" t="s">
        <v>122</v>
      </c>
    </row>
    <row r="305" spans="1:19" ht="39" customHeight="1" x14ac:dyDescent="0.25">
      <c r="A305" s="229"/>
      <c r="B305" s="229"/>
      <c r="C305" s="229"/>
      <c r="D305" s="229"/>
      <c r="E305" s="229"/>
      <c r="F305" s="229"/>
      <c r="G305" s="229"/>
      <c r="H305" s="245"/>
      <c r="I305" s="120">
        <v>41713.926209999998</v>
      </c>
      <c r="J305" s="119" t="s">
        <v>136</v>
      </c>
      <c r="K305" s="120">
        <f>SUM(L305:P305)</f>
        <v>98737</v>
      </c>
      <c r="L305" s="120">
        <v>98737</v>
      </c>
      <c r="M305" s="120">
        <v>0</v>
      </c>
      <c r="N305" s="120">
        <v>0</v>
      </c>
      <c r="O305" s="120">
        <v>0</v>
      </c>
      <c r="P305" s="120">
        <v>0</v>
      </c>
      <c r="Q305" s="39">
        <v>0</v>
      </c>
      <c r="R305" s="229"/>
      <c r="S305" s="40"/>
    </row>
    <row r="306" spans="1:19" ht="63.75" customHeight="1" x14ac:dyDescent="0.35">
      <c r="A306" s="229"/>
      <c r="B306" s="229"/>
      <c r="C306" s="229"/>
      <c r="D306" s="229"/>
      <c r="E306" s="229"/>
      <c r="F306" s="229"/>
      <c r="G306" s="229"/>
      <c r="H306" s="245"/>
      <c r="I306" s="120">
        <v>26157.740399999999</v>
      </c>
      <c r="J306" s="119" t="s">
        <v>18</v>
      </c>
      <c r="K306" s="120">
        <f>SUM(L306:P306)</f>
        <v>62292.06</v>
      </c>
      <c r="L306" s="120">
        <v>62292.06</v>
      </c>
      <c r="M306" s="120">
        <v>0</v>
      </c>
      <c r="N306" s="120">
        <v>0</v>
      </c>
      <c r="O306" s="120">
        <v>0</v>
      </c>
      <c r="P306" s="120">
        <v>0</v>
      </c>
      <c r="Q306" s="39">
        <v>0</v>
      </c>
      <c r="R306" s="229"/>
      <c r="S306" s="41"/>
    </row>
    <row r="307" spans="1:19" ht="27.75" customHeight="1" x14ac:dyDescent="0.25">
      <c r="A307" s="236">
        <v>7</v>
      </c>
      <c r="B307" s="236" t="s">
        <v>481</v>
      </c>
      <c r="C307" s="236" t="s">
        <v>485</v>
      </c>
      <c r="D307" s="236" t="s">
        <v>486</v>
      </c>
      <c r="E307" s="236" t="s">
        <v>146</v>
      </c>
      <c r="F307" s="229" t="s">
        <v>492</v>
      </c>
      <c r="G307" s="244">
        <v>46174</v>
      </c>
      <c r="H307" s="277">
        <v>300464.67181000003</v>
      </c>
      <c r="I307" s="120">
        <f>I308+I309</f>
        <v>167659.90181000001</v>
      </c>
      <c r="J307" s="119" t="s">
        <v>14</v>
      </c>
      <c r="K307" s="120">
        <f>K309+K308</f>
        <v>132804.77000000002</v>
      </c>
      <c r="L307" s="120">
        <f>L308+L309</f>
        <v>132804.77000000002</v>
      </c>
      <c r="M307" s="120">
        <f t="shared" ref="M307:O307" si="174">M308+M309</f>
        <v>0</v>
      </c>
      <c r="N307" s="120">
        <f t="shared" si="174"/>
        <v>0</v>
      </c>
      <c r="O307" s="120">
        <f t="shared" si="174"/>
        <v>0</v>
      </c>
      <c r="P307" s="120">
        <f>P308+P309</f>
        <v>0</v>
      </c>
      <c r="Q307" s="120">
        <f>Q308+Q309</f>
        <v>0</v>
      </c>
      <c r="R307" s="236" t="s">
        <v>122</v>
      </c>
    </row>
    <row r="308" spans="1:19" ht="39" customHeight="1" x14ac:dyDescent="0.25">
      <c r="A308" s="237"/>
      <c r="B308" s="237"/>
      <c r="C308" s="237"/>
      <c r="D308" s="237"/>
      <c r="E308" s="237"/>
      <c r="F308" s="229"/>
      <c r="G308" s="229"/>
      <c r="H308" s="278"/>
      <c r="I308" s="120">
        <v>103164.24222</v>
      </c>
      <c r="J308" s="119" t="s">
        <v>136</v>
      </c>
      <c r="K308" s="120">
        <f>SUM(L308:P308)</f>
        <v>81893.72</v>
      </c>
      <c r="L308" s="120">
        <v>81893.72</v>
      </c>
      <c r="M308" s="120">
        <v>0</v>
      </c>
      <c r="N308" s="120">
        <v>0</v>
      </c>
      <c r="O308" s="120">
        <v>0</v>
      </c>
      <c r="P308" s="120">
        <v>0</v>
      </c>
      <c r="Q308" s="39">
        <v>0</v>
      </c>
      <c r="R308" s="237"/>
      <c r="S308" s="40"/>
    </row>
    <row r="309" spans="1:19" ht="63.75" customHeight="1" x14ac:dyDescent="0.35">
      <c r="A309" s="238"/>
      <c r="B309" s="238"/>
      <c r="C309" s="238"/>
      <c r="D309" s="238"/>
      <c r="E309" s="238"/>
      <c r="F309" s="229"/>
      <c r="G309" s="229"/>
      <c r="H309" s="279"/>
      <c r="I309" s="120">
        <v>64495.659590000003</v>
      </c>
      <c r="J309" s="119" t="s">
        <v>18</v>
      </c>
      <c r="K309" s="120">
        <f>SUM(L309:P309)</f>
        <v>50911.05</v>
      </c>
      <c r="L309" s="120">
        <v>50911.05</v>
      </c>
      <c r="M309" s="120">
        <v>0</v>
      </c>
      <c r="N309" s="120">
        <v>0</v>
      </c>
      <c r="O309" s="120">
        <v>0</v>
      </c>
      <c r="P309" s="120">
        <v>0</v>
      </c>
      <c r="Q309" s="39">
        <v>0</v>
      </c>
      <c r="R309" s="238"/>
      <c r="S309" s="41"/>
    </row>
    <row r="310" spans="1:19" ht="27.75" customHeight="1" x14ac:dyDescent="0.25">
      <c r="A310" s="236">
        <v>8</v>
      </c>
      <c r="B310" s="236" t="s">
        <v>482</v>
      </c>
      <c r="C310" s="236" t="s">
        <v>487</v>
      </c>
      <c r="D310" s="236" t="s">
        <v>235</v>
      </c>
      <c r="E310" s="236" t="s">
        <v>146</v>
      </c>
      <c r="F310" s="229" t="s">
        <v>492</v>
      </c>
      <c r="G310" s="244">
        <v>46174</v>
      </c>
      <c r="H310" s="277">
        <v>60285.83</v>
      </c>
      <c r="I310" s="120">
        <f>I311+I312</f>
        <v>7447.6410000000005</v>
      </c>
      <c r="J310" s="119" t="s">
        <v>14</v>
      </c>
      <c r="K310" s="120">
        <f>K312+K311</f>
        <v>52838.18</v>
      </c>
      <c r="L310" s="120">
        <f>L311+L312</f>
        <v>52838.18</v>
      </c>
      <c r="M310" s="120">
        <f t="shared" ref="M310:O310" si="175">M311+M312</f>
        <v>0</v>
      </c>
      <c r="N310" s="120">
        <f t="shared" si="175"/>
        <v>0</v>
      </c>
      <c r="O310" s="120">
        <f t="shared" si="175"/>
        <v>0</v>
      </c>
      <c r="P310" s="120">
        <f>P311+P312</f>
        <v>0</v>
      </c>
      <c r="Q310" s="120">
        <f>Q311+Q312</f>
        <v>0</v>
      </c>
      <c r="R310" s="236" t="s">
        <v>122</v>
      </c>
    </row>
    <row r="311" spans="1:19" ht="39" customHeight="1" x14ac:dyDescent="0.25">
      <c r="A311" s="237"/>
      <c r="B311" s="237"/>
      <c r="C311" s="237"/>
      <c r="D311" s="237"/>
      <c r="E311" s="237"/>
      <c r="F311" s="229"/>
      <c r="G311" s="229"/>
      <c r="H311" s="278"/>
      <c r="I311" s="120">
        <v>4577.3190000000004</v>
      </c>
      <c r="J311" s="119" t="s">
        <v>136</v>
      </c>
      <c r="K311" s="120">
        <f>SUM(L311:P311)</f>
        <v>32630.37</v>
      </c>
      <c r="L311" s="120">
        <v>32630.37</v>
      </c>
      <c r="M311" s="120">
        <v>0</v>
      </c>
      <c r="N311" s="120">
        <v>0</v>
      </c>
      <c r="O311" s="120">
        <v>0</v>
      </c>
      <c r="P311" s="120">
        <v>0</v>
      </c>
      <c r="Q311" s="39">
        <v>0</v>
      </c>
      <c r="R311" s="237"/>
      <c r="S311" s="40"/>
    </row>
    <row r="312" spans="1:19" ht="63.75" customHeight="1" x14ac:dyDescent="0.35">
      <c r="A312" s="238"/>
      <c r="B312" s="238"/>
      <c r="C312" s="238"/>
      <c r="D312" s="238"/>
      <c r="E312" s="238"/>
      <c r="F312" s="229"/>
      <c r="G312" s="229"/>
      <c r="H312" s="279"/>
      <c r="I312" s="120">
        <v>2870.3220000000001</v>
      </c>
      <c r="J312" s="119" t="s">
        <v>18</v>
      </c>
      <c r="K312" s="120">
        <f>SUM(L312:P312)</f>
        <v>20207.810000000001</v>
      </c>
      <c r="L312" s="120">
        <v>20207.810000000001</v>
      </c>
      <c r="M312" s="120">
        <v>0</v>
      </c>
      <c r="N312" s="120">
        <v>0</v>
      </c>
      <c r="O312" s="120">
        <v>0</v>
      </c>
      <c r="P312" s="120">
        <v>0</v>
      </c>
      <c r="Q312" s="39">
        <v>0</v>
      </c>
      <c r="R312" s="238"/>
      <c r="S312" s="41"/>
    </row>
    <row r="313" spans="1:19" ht="27.75" customHeight="1" x14ac:dyDescent="0.25">
      <c r="A313" s="236">
        <v>9</v>
      </c>
      <c r="B313" s="236" t="s">
        <v>483</v>
      </c>
      <c r="C313" s="236" t="s">
        <v>488</v>
      </c>
      <c r="D313" s="236" t="s">
        <v>489</v>
      </c>
      <c r="E313" s="236" t="s">
        <v>146</v>
      </c>
      <c r="F313" s="229" t="s">
        <v>492</v>
      </c>
      <c r="G313" s="244">
        <v>46174</v>
      </c>
      <c r="H313" s="277">
        <v>34962.82144</v>
      </c>
      <c r="I313" s="120">
        <f>I314+I315</f>
        <v>25749.391439999999</v>
      </c>
      <c r="J313" s="119" t="s">
        <v>14</v>
      </c>
      <c r="K313" s="120">
        <f>K315+K314</f>
        <v>9213.43</v>
      </c>
      <c r="L313" s="120">
        <f>L314+L315</f>
        <v>9213.43</v>
      </c>
      <c r="M313" s="120">
        <f t="shared" ref="M313:O313" si="176">M314+M315</f>
        <v>0</v>
      </c>
      <c r="N313" s="120">
        <f t="shared" si="176"/>
        <v>0</v>
      </c>
      <c r="O313" s="120">
        <f t="shared" si="176"/>
        <v>0</v>
      </c>
      <c r="P313" s="120">
        <f>P314+P315</f>
        <v>0</v>
      </c>
      <c r="Q313" s="120">
        <f>Q314+Q315</f>
        <v>0</v>
      </c>
      <c r="R313" s="236" t="s">
        <v>122</v>
      </c>
    </row>
    <row r="314" spans="1:19" ht="39" customHeight="1" x14ac:dyDescent="0.25">
      <c r="A314" s="237"/>
      <c r="B314" s="237"/>
      <c r="C314" s="237"/>
      <c r="D314" s="237"/>
      <c r="E314" s="237"/>
      <c r="F314" s="229"/>
      <c r="G314" s="229"/>
      <c r="H314" s="278"/>
      <c r="I314" s="120">
        <v>15828.17662</v>
      </c>
      <c r="J314" s="119" t="s">
        <v>136</v>
      </c>
      <c r="K314" s="120">
        <f>SUM(L314:P314)</f>
        <v>5677.26</v>
      </c>
      <c r="L314" s="120">
        <v>5677.26</v>
      </c>
      <c r="M314" s="120">
        <v>0</v>
      </c>
      <c r="N314" s="120">
        <v>0</v>
      </c>
      <c r="O314" s="120">
        <v>0</v>
      </c>
      <c r="P314" s="120">
        <v>0</v>
      </c>
      <c r="Q314" s="39">
        <v>0</v>
      </c>
      <c r="R314" s="237"/>
      <c r="S314" s="40"/>
    </row>
    <row r="315" spans="1:19" ht="63.75" customHeight="1" x14ac:dyDescent="0.35">
      <c r="A315" s="238"/>
      <c r="B315" s="238"/>
      <c r="C315" s="238"/>
      <c r="D315" s="238"/>
      <c r="E315" s="238"/>
      <c r="F315" s="229"/>
      <c r="G315" s="229"/>
      <c r="H315" s="279"/>
      <c r="I315" s="120">
        <v>9921.2148199999992</v>
      </c>
      <c r="J315" s="119" t="s">
        <v>18</v>
      </c>
      <c r="K315" s="120">
        <f>SUM(L315:P315)</f>
        <v>3536.17</v>
      </c>
      <c r="L315" s="120">
        <v>3536.17</v>
      </c>
      <c r="M315" s="120">
        <v>0</v>
      </c>
      <c r="N315" s="120">
        <v>0</v>
      </c>
      <c r="O315" s="120">
        <v>0</v>
      </c>
      <c r="P315" s="120">
        <v>0</v>
      </c>
      <c r="Q315" s="39">
        <v>0</v>
      </c>
      <c r="R315" s="238"/>
      <c r="S315" s="41"/>
    </row>
    <row r="316" spans="1:19" ht="27.75" customHeight="1" x14ac:dyDescent="0.25">
      <c r="A316" s="236">
        <v>10</v>
      </c>
      <c r="B316" s="236" t="s">
        <v>484</v>
      </c>
      <c r="C316" s="236" t="s">
        <v>490</v>
      </c>
      <c r="D316" s="236" t="s">
        <v>491</v>
      </c>
      <c r="E316" s="236" t="s">
        <v>146</v>
      </c>
      <c r="F316" s="229" t="s">
        <v>492</v>
      </c>
      <c r="G316" s="244">
        <v>46174</v>
      </c>
      <c r="H316" s="277">
        <v>31184.05</v>
      </c>
      <c r="I316" s="120">
        <f>I317+I318</f>
        <v>7279.1136000000006</v>
      </c>
      <c r="J316" s="119" t="s">
        <v>14</v>
      </c>
      <c r="K316" s="120">
        <f>K318+K317</f>
        <v>23904.92</v>
      </c>
      <c r="L316" s="120">
        <f>L317+L318</f>
        <v>23904.92</v>
      </c>
      <c r="M316" s="120">
        <f t="shared" ref="M316:O316" si="177">M317+M318</f>
        <v>0</v>
      </c>
      <c r="N316" s="120">
        <f t="shared" si="177"/>
        <v>0</v>
      </c>
      <c r="O316" s="120">
        <f t="shared" si="177"/>
        <v>0</v>
      </c>
      <c r="P316" s="120">
        <f>P317+P318</f>
        <v>0</v>
      </c>
      <c r="Q316" s="120">
        <f>Q317+Q318</f>
        <v>0</v>
      </c>
      <c r="R316" s="236" t="s">
        <v>122</v>
      </c>
    </row>
    <row r="317" spans="1:19" ht="39" customHeight="1" x14ac:dyDescent="0.25">
      <c r="A317" s="237"/>
      <c r="B317" s="237"/>
      <c r="C317" s="237"/>
      <c r="D317" s="237"/>
      <c r="E317" s="237"/>
      <c r="F317" s="229"/>
      <c r="G317" s="229"/>
      <c r="H317" s="278"/>
      <c r="I317" s="120">
        <v>4473.7407000000003</v>
      </c>
      <c r="J317" s="119" t="s">
        <v>136</v>
      </c>
      <c r="K317" s="120">
        <f>SUM(L317:P317)</f>
        <v>14752.14</v>
      </c>
      <c r="L317" s="120">
        <v>14752.14</v>
      </c>
      <c r="M317" s="120">
        <v>0</v>
      </c>
      <c r="N317" s="120">
        <v>0</v>
      </c>
      <c r="O317" s="120">
        <v>0</v>
      </c>
      <c r="P317" s="120">
        <v>0</v>
      </c>
      <c r="Q317" s="39">
        <v>0</v>
      </c>
      <c r="R317" s="237"/>
      <c r="S317" s="40"/>
    </row>
    <row r="318" spans="1:19" ht="63.75" customHeight="1" x14ac:dyDescent="0.35">
      <c r="A318" s="238"/>
      <c r="B318" s="238"/>
      <c r="C318" s="238"/>
      <c r="D318" s="238"/>
      <c r="E318" s="238"/>
      <c r="F318" s="229"/>
      <c r="G318" s="229"/>
      <c r="H318" s="279"/>
      <c r="I318" s="120">
        <v>2805.3728999999998</v>
      </c>
      <c r="J318" s="119" t="s">
        <v>18</v>
      </c>
      <c r="K318" s="120">
        <f>SUM(L318:P318)</f>
        <v>9152.7800000000007</v>
      </c>
      <c r="L318" s="120">
        <v>9152.7800000000007</v>
      </c>
      <c r="M318" s="120">
        <v>0</v>
      </c>
      <c r="N318" s="120">
        <v>0</v>
      </c>
      <c r="O318" s="120">
        <v>0</v>
      </c>
      <c r="P318" s="120">
        <v>0</v>
      </c>
      <c r="Q318" s="39">
        <v>0</v>
      </c>
      <c r="R318" s="238"/>
      <c r="S318" s="41"/>
    </row>
    <row r="319" spans="1:19" ht="25.5" hidden="1" customHeight="1" x14ac:dyDescent="0.25">
      <c r="A319" s="255" t="s">
        <v>254</v>
      </c>
      <c r="B319" s="255"/>
      <c r="C319" s="255"/>
      <c r="D319" s="255"/>
      <c r="E319" s="255"/>
      <c r="F319" s="255"/>
      <c r="G319" s="255"/>
      <c r="H319" s="255"/>
      <c r="I319" s="255"/>
      <c r="J319" s="255"/>
      <c r="K319" s="255"/>
      <c r="L319" s="255"/>
      <c r="M319" s="255"/>
      <c r="N319" s="255"/>
      <c r="O319" s="255"/>
      <c r="P319" s="255"/>
      <c r="Q319" s="255"/>
      <c r="R319" s="255"/>
    </row>
    <row r="320" spans="1:19" ht="30" hidden="1" customHeight="1" x14ac:dyDescent="0.25">
      <c r="A320" s="229">
        <v>1</v>
      </c>
      <c r="B320" s="229" t="s">
        <v>104</v>
      </c>
      <c r="C320" s="229" t="s">
        <v>171</v>
      </c>
      <c r="D320" s="229" t="s">
        <v>172</v>
      </c>
      <c r="E320" s="229" t="s">
        <v>146</v>
      </c>
      <c r="F320" s="229" t="s">
        <v>243</v>
      </c>
      <c r="G320" s="244">
        <v>45945</v>
      </c>
      <c r="H320" s="245">
        <f>N320</f>
        <v>0</v>
      </c>
      <c r="I320" s="39">
        <v>0</v>
      </c>
      <c r="J320" s="119" t="s">
        <v>14</v>
      </c>
      <c r="K320" s="120">
        <f>K321+K322</f>
        <v>0</v>
      </c>
      <c r="L320" s="120">
        <f t="shared" ref="L320:P320" si="178">L321+L322</f>
        <v>0</v>
      </c>
      <c r="M320" s="120">
        <f t="shared" si="178"/>
        <v>0</v>
      </c>
      <c r="N320" s="120">
        <f t="shared" si="178"/>
        <v>0</v>
      </c>
      <c r="O320" s="120">
        <f t="shared" si="178"/>
        <v>0</v>
      </c>
      <c r="P320" s="120">
        <f t="shared" si="178"/>
        <v>0</v>
      </c>
      <c r="Q320" s="39">
        <v>0</v>
      </c>
      <c r="R320" s="229" t="s">
        <v>122</v>
      </c>
    </row>
    <row r="321" spans="1:21" ht="46.5" hidden="1" customHeight="1" x14ac:dyDescent="0.25">
      <c r="A321" s="229"/>
      <c r="B321" s="229"/>
      <c r="C321" s="229"/>
      <c r="D321" s="239"/>
      <c r="E321" s="229"/>
      <c r="F321" s="229"/>
      <c r="G321" s="244"/>
      <c r="H321" s="245"/>
      <c r="I321" s="39">
        <v>0</v>
      </c>
      <c r="J321" s="119" t="s">
        <v>136</v>
      </c>
      <c r="K321" s="120">
        <f>SUM(L321:P321)</f>
        <v>0</v>
      </c>
      <c r="L321" s="120">
        <v>0</v>
      </c>
      <c r="M321" s="120"/>
      <c r="N321" s="120"/>
      <c r="O321" s="120">
        <v>0</v>
      </c>
      <c r="P321" s="120">
        <v>0</v>
      </c>
      <c r="Q321" s="39">
        <v>0</v>
      </c>
      <c r="R321" s="229"/>
    </row>
    <row r="322" spans="1:21" ht="63.75" hidden="1" customHeight="1" x14ac:dyDescent="0.25">
      <c r="A322" s="229"/>
      <c r="B322" s="229"/>
      <c r="C322" s="229"/>
      <c r="D322" s="239"/>
      <c r="E322" s="229"/>
      <c r="F322" s="229"/>
      <c r="G322" s="244"/>
      <c r="H322" s="245"/>
      <c r="I322" s="39">
        <v>0</v>
      </c>
      <c r="J322" s="119" t="s">
        <v>18</v>
      </c>
      <c r="K322" s="120">
        <f>SUM(L322:P322)</f>
        <v>0</v>
      </c>
      <c r="L322" s="120">
        <v>0</v>
      </c>
      <c r="M322" s="120"/>
      <c r="N322" s="120"/>
      <c r="O322" s="120">
        <v>0</v>
      </c>
      <c r="P322" s="120">
        <v>0</v>
      </c>
      <c r="Q322" s="39">
        <v>0</v>
      </c>
      <c r="R322" s="229"/>
    </row>
    <row r="323" spans="1:21" ht="30.75" hidden="1" customHeight="1" x14ac:dyDescent="0.25">
      <c r="A323" s="246" t="s">
        <v>261</v>
      </c>
      <c r="B323" s="247"/>
      <c r="C323" s="247"/>
      <c r="D323" s="247"/>
      <c r="E323" s="247"/>
      <c r="F323" s="247"/>
      <c r="G323" s="247"/>
      <c r="H323" s="247"/>
      <c r="I323" s="248"/>
      <c r="J323" s="119" t="s">
        <v>8</v>
      </c>
      <c r="K323" s="122">
        <f>K320</f>
        <v>0</v>
      </c>
      <c r="L323" s="122">
        <f t="shared" ref="L323:P323" si="179">L320</f>
        <v>0</v>
      </c>
      <c r="M323" s="122">
        <f t="shared" si="179"/>
        <v>0</v>
      </c>
      <c r="N323" s="122">
        <f t="shared" si="179"/>
        <v>0</v>
      </c>
      <c r="O323" s="122">
        <f t="shared" si="179"/>
        <v>0</v>
      </c>
      <c r="P323" s="122">
        <f t="shared" si="179"/>
        <v>0</v>
      </c>
      <c r="Q323" s="122">
        <v>0</v>
      </c>
      <c r="R323" s="236"/>
    </row>
    <row r="324" spans="1:21" ht="40.5" hidden="1" customHeight="1" x14ac:dyDescent="0.25">
      <c r="A324" s="249"/>
      <c r="B324" s="250"/>
      <c r="C324" s="250"/>
      <c r="D324" s="250"/>
      <c r="E324" s="250"/>
      <c r="F324" s="250"/>
      <c r="G324" s="250"/>
      <c r="H324" s="250"/>
      <c r="I324" s="251"/>
      <c r="J324" s="119" t="s">
        <v>10</v>
      </c>
      <c r="K324" s="122">
        <f t="shared" ref="K324:P325" si="180">K321</f>
        <v>0</v>
      </c>
      <c r="L324" s="122">
        <f t="shared" si="180"/>
        <v>0</v>
      </c>
      <c r="M324" s="122">
        <f t="shared" si="180"/>
        <v>0</v>
      </c>
      <c r="N324" s="122">
        <f t="shared" si="180"/>
        <v>0</v>
      </c>
      <c r="O324" s="122">
        <f t="shared" si="180"/>
        <v>0</v>
      </c>
      <c r="P324" s="122">
        <f t="shared" si="180"/>
        <v>0</v>
      </c>
      <c r="Q324" s="122">
        <v>0</v>
      </c>
      <c r="R324" s="237"/>
    </row>
    <row r="325" spans="1:21" ht="60" hidden="1" customHeight="1" x14ac:dyDescent="0.25">
      <c r="A325" s="252"/>
      <c r="B325" s="253"/>
      <c r="C325" s="253"/>
      <c r="D325" s="253"/>
      <c r="E325" s="253"/>
      <c r="F325" s="253"/>
      <c r="G325" s="253"/>
      <c r="H325" s="253"/>
      <c r="I325" s="254"/>
      <c r="J325" s="119" t="s">
        <v>11</v>
      </c>
      <c r="K325" s="122">
        <f t="shared" si="180"/>
        <v>0</v>
      </c>
      <c r="L325" s="122">
        <f t="shared" si="180"/>
        <v>0</v>
      </c>
      <c r="M325" s="122">
        <f t="shared" si="180"/>
        <v>0</v>
      </c>
      <c r="N325" s="122">
        <f t="shared" si="180"/>
        <v>0</v>
      </c>
      <c r="O325" s="122">
        <f t="shared" si="180"/>
        <v>0</v>
      </c>
      <c r="P325" s="122">
        <f t="shared" si="180"/>
        <v>0</v>
      </c>
      <c r="Q325" s="122">
        <v>0</v>
      </c>
      <c r="R325" s="238"/>
    </row>
    <row r="326" spans="1:21" ht="30.75" customHeight="1" x14ac:dyDescent="0.35">
      <c r="A326" s="243" t="s">
        <v>258</v>
      </c>
      <c r="B326" s="243"/>
      <c r="C326" s="243"/>
      <c r="D326" s="243"/>
      <c r="E326" s="243"/>
      <c r="F326" s="243"/>
      <c r="G326" s="243"/>
      <c r="H326" s="243"/>
      <c r="I326" s="243"/>
      <c r="J326" s="119" t="s">
        <v>8</v>
      </c>
      <c r="K326" s="120">
        <f>K289+K292+K295+K298+K301+K304+K307+K310+K316+K313</f>
        <v>821940.78000000014</v>
      </c>
      <c r="L326" s="120">
        <f t="shared" ref="L326:P326" si="181">L289+L292+L295+L298+L301+L304+L307+L310+L316+L313</f>
        <v>821940.78000000014</v>
      </c>
      <c r="M326" s="120">
        <f t="shared" si="181"/>
        <v>0</v>
      </c>
      <c r="N326" s="120">
        <f t="shared" si="181"/>
        <v>0</v>
      </c>
      <c r="O326" s="120">
        <f t="shared" si="181"/>
        <v>0</v>
      </c>
      <c r="P326" s="120">
        <f t="shared" si="181"/>
        <v>0</v>
      </c>
      <c r="Q326" s="122">
        <f>Q290+Q302+Q305+Q308+Q311+Q276+Q314+Q317+Q320+Q323</f>
        <v>0</v>
      </c>
      <c r="R326" s="229"/>
      <c r="S326" s="38"/>
    </row>
    <row r="327" spans="1:21" ht="40.5" customHeight="1" x14ac:dyDescent="0.25">
      <c r="A327" s="243"/>
      <c r="B327" s="243"/>
      <c r="C327" s="243"/>
      <c r="D327" s="243"/>
      <c r="E327" s="243"/>
      <c r="F327" s="243"/>
      <c r="G327" s="243"/>
      <c r="H327" s="243"/>
      <c r="I327" s="243"/>
      <c r="J327" s="119" t="s">
        <v>10</v>
      </c>
      <c r="K327" s="120">
        <f t="shared" ref="K327:P328" si="182">K290+K293+K296+K299+K302+K305+K308+K311+K317+K314</f>
        <v>501327.81000000006</v>
      </c>
      <c r="L327" s="120">
        <f t="shared" si="182"/>
        <v>501327.81000000006</v>
      </c>
      <c r="M327" s="120">
        <f t="shared" si="182"/>
        <v>0</v>
      </c>
      <c r="N327" s="120">
        <f t="shared" si="182"/>
        <v>0</v>
      </c>
      <c r="O327" s="120">
        <f t="shared" si="182"/>
        <v>0</v>
      </c>
      <c r="P327" s="120">
        <f t="shared" si="182"/>
        <v>0</v>
      </c>
      <c r="Q327" s="122">
        <f t="shared" ref="Q327" si="183">Q291+Q303+Q306+Q309+Q312+Q288+Q315+Q318+Q321+Q324</f>
        <v>0</v>
      </c>
      <c r="R327" s="229"/>
      <c r="S327" s="36"/>
    </row>
    <row r="328" spans="1:21" ht="60" customHeight="1" x14ac:dyDescent="0.25">
      <c r="A328" s="243"/>
      <c r="B328" s="243"/>
      <c r="C328" s="243"/>
      <c r="D328" s="243"/>
      <c r="E328" s="243"/>
      <c r="F328" s="243"/>
      <c r="G328" s="243"/>
      <c r="H328" s="243"/>
      <c r="I328" s="243"/>
      <c r="J328" s="119" t="s">
        <v>11</v>
      </c>
      <c r="K328" s="120">
        <f t="shared" si="182"/>
        <v>320612.96999999997</v>
      </c>
      <c r="L328" s="120">
        <f t="shared" si="182"/>
        <v>320612.96999999997</v>
      </c>
      <c r="M328" s="120">
        <f t="shared" si="182"/>
        <v>0</v>
      </c>
      <c r="N328" s="120">
        <f t="shared" si="182"/>
        <v>0</v>
      </c>
      <c r="O328" s="120">
        <f t="shared" si="182"/>
        <v>0</v>
      </c>
      <c r="P328" s="122">
        <f t="shared" ref="P328:Q328" si="184">P292+P304+P307+P310+P313+P289+P316+P319+P322+P325</f>
        <v>0</v>
      </c>
      <c r="Q328" s="122">
        <f t="shared" si="184"/>
        <v>0</v>
      </c>
      <c r="R328" s="229"/>
    </row>
    <row r="329" spans="1:21" ht="25.5" customHeight="1" x14ac:dyDescent="0.25">
      <c r="A329" s="255" t="s">
        <v>535</v>
      </c>
      <c r="B329" s="255"/>
      <c r="C329" s="255"/>
      <c r="D329" s="255"/>
      <c r="E329" s="255"/>
      <c r="F329" s="255"/>
      <c r="G329" s="255"/>
      <c r="H329" s="255"/>
      <c r="I329" s="255"/>
      <c r="J329" s="255"/>
      <c r="K329" s="255"/>
      <c r="L329" s="255"/>
      <c r="M329" s="255"/>
      <c r="N329" s="255"/>
      <c r="O329" s="255"/>
      <c r="P329" s="255"/>
      <c r="Q329" s="255"/>
      <c r="R329" s="255"/>
    </row>
    <row r="330" spans="1:21" ht="67.5" customHeight="1" x14ac:dyDescent="0.35">
      <c r="A330" s="229">
        <v>1</v>
      </c>
      <c r="B330" s="229" t="s">
        <v>273</v>
      </c>
      <c r="C330" s="229" t="s">
        <v>267</v>
      </c>
      <c r="D330" s="229" t="s">
        <v>230</v>
      </c>
      <c r="E330" s="229" t="s">
        <v>146</v>
      </c>
      <c r="F330" s="229" t="s">
        <v>448</v>
      </c>
      <c r="G330" s="244">
        <v>46310</v>
      </c>
      <c r="H330" s="245">
        <f>K330</f>
        <v>1.0999999999999999E-2</v>
      </c>
      <c r="I330" s="120">
        <f>I331</f>
        <v>0</v>
      </c>
      <c r="J330" s="119" t="s">
        <v>14</v>
      </c>
      <c r="K330" s="120">
        <f>K331</f>
        <v>1.0999999999999999E-2</v>
      </c>
      <c r="L330" s="120">
        <f t="shared" ref="L330:Q330" si="185">L331</f>
        <v>1.0999999999999999E-2</v>
      </c>
      <c r="M330" s="120">
        <f t="shared" si="185"/>
        <v>0</v>
      </c>
      <c r="N330" s="120">
        <f t="shared" si="185"/>
        <v>0</v>
      </c>
      <c r="O330" s="120">
        <f t="shared" si="185"/>
        <v>0</v>
      </c>
      <c r="P330" s="120">
        <f t="shared" si="185"/>
        <v>0</v>
      </c>
      <c r="Q330" s="120">
        <f t="shared" si="185"/>
        <v>0</v>
      </c>
      <c r="R330" s="229" t="s">
        <v>122</v>
      </c>
      <c r="S330" s="38"/>
    </row>
    <row r="331" spans="1:21" ht="73.5" customHeight="1" x14ac:dyDescent="0.4">
      <c r="A331" s="229"/>
      <c r="B331" s="229"/>
      <c r="C331" s="229"/>
      <c r="D331" s="229"/>
      <c r="E331" s="229"/>
      <c r="F331" s="229"/>
      <c r="G331" s="229"/>
      <c r="H331" s="245"/>
      <c r="I331" s="120">
        <v>0</v>
      </c>
      <c r="J331" s="119" t="s">
        <v>18</v>
      </c>
      <c r="K331" s="120">
        <f>SUM(L331:P331)</f>
        <v>1.0999999999999999E-2</v>
      </c>
      <c r="L331" s="120">
        <v>1.0999999999999999E-2</v>
      </c>
      <c r="M331" s="120">
        <v>0</v>
      </c>
      <c r="N331" s="120">
        <v>0</v>
      </c>
      <c r="O331" s="120">
        <v>0</v>
      </c>
      <c r="P331" s="120">
        <v>0</v>
      </c>
      <c r="Q331" s="39">
        <v>0</v>
      </c>
      <c r="R331" s="229"/>
      <c r="S331" s="44"/>
      <c r="T331" s="45"/>
      <c r="U331" s="35"/>
    </row>
    <row r="332" spans="1:21" ht="60.75" customHeight="1" x14ac:dyDescent="0.35">
      <c r="A332" s="229">
        <v>2</v>
      </c>
      <c r="B332" s="229" t="s">
        <v>482</v>
      </c>
      <c r="C332" s="229" t="s">
        <v>487</v>
      </c>
      <c r="D332" s="229" t="s">
        <v>235</v>
      </c>
      <c r="E332" s="229" t="s">
        <v>146</v>
      </c>
      <c r="F332" s="229" t="s">
        <v>492</v>
      </c>
      <c r="G332" s="244">
        <v>46174</v>
      </c>
      <c r="H332" s="245">
        <f t="shared" ref="H332" si="186">K332</f>
        <v>8.9999999999999993E-3</v>
      </c>
      <c r="I332" s="120">
        <f>I333</f>
        <v>0</v>
      </c>
      <c r="J332" s="119" t="s">
        <v>14</v>
      </c>
      <c r="K332" s="120">
        <f>K333</f>
        <v>8.9999999999999993E-3</v>
      </c>
      <c r="L332" s="120">
        <f t="shared" ref="L332:Q332" si="187">L333</f>
        <v>8.9999999999999993E-3</v>
      </c>
      <c r="M332" s="120">
        <f t="shared" si="187"/>
        <v>0</v>
      </c>
      <c r="N332" s="120">
        <f t="shared" si="187"/>
        <v>0</v>
      </c>
      <c r="O332" s="120">
        <f t="shared" si="187"/>
        <v>0</v>
      </c>
      <c r="P332" s="120">
        <f t="shared" si="187"/>
        <v>0</v>
      </c>
      <c r="Q332" s="120">
        <f t="shared" si="187"/>
        <v>0</v>
      </c>
      <c r="R332" s="229" t="s">
        <v>122</v>
      </c>
      <c r="S332" s="38"/>
    </row>
    <row r="333" spans="1:21" ht="67.5" customHeight="1" x14ac:dyDescent="0.4">
      <c r="A333" s="229"/>
      <c r="B333" s="229"/>
      <c r="C333" s="229"/>
      <c r="D333" s="229"/>
      <c r="E333" s="229"/>
      <c r="F333" s="229"/>
      <c r="G333" s="229"/>
      <c r="H333" s="245"/>
      <c r="I333" s="120">
        <v>0</v>
      </c>
      <c r="J333" s="119" t="s">
        <v>18</v>
      </c>
      <c r="K333" s="120">
        <f>SUM(L333:P333)</f>
        <v>8.9999999999999993E-3</v>
      </c>
      <c r="L333" s="120">
        <v>8.9999999999999993E-3</v>
      </c>
      <c r="M333" s="120">
        <v>0</v>
      </c>
      <c r="N333" s="120">
        <v>0</v>
      </c>
      <c r="O333" s="120">
        <v>0</v>
      </c>
      <c r="P333" s="120">
        <v>0</v>
      </c>
      <c r="Q333" s="39">
        <v>0</v>
      </c>
      <c r="R333" s="229"/>
      <c r="S333" s="44"/>
      <c r="T333" s="45"/>
      <c r="U333" s="35"/>
    </row>
    <row r="334" spans="1:21" ht="51" customHeight="1" x14ac:dyDescent="0.35">
      <c r="A334" s="229">
        <v>3</v>
      </c>
      <c r="B334" s="229" t="s">
        <v>483</v>
      </c>
      <c r="C334" s="229" t="s">
        <v>488</v>
      </c>
      <c r="D334" s="229" t="s">
        <v>489</v>
      </c>
      <c r="E334" s="229" t="s">
        <v>146</v>
      </c>
      <c r="F334" s="229" t="s">
        <v>492</v>
      </c>
      <c r="G334" s="244">
        <v>46174</v>
      </c>
      <c r="H334" s="245">
        <f t="shared" ref="H334" si="188">K334</f>
        <v>8.5599999999999999E-3</v>
      </c>
      <c r="I334" s="120">
        <f>I335</f>
        <v>0</v>
      </c>
      <c r="J334" s="119" t="s">
        <v>14</v>
      </c>
      <c r="K334" s="120">
        <f>K335</f>
        <v>8.5599999999999999E-3</v>
      </c>
      <c r="L334" s="120">
        <f t="shared" ref="L334:Q334" si="189">L335</f>
        <v>8.5599999999999999E-3</v>
      </c>
      <c r="M334" s="120">
        <f t="shared" si="189"/>
        <v>0</v>
      </c>
      <c r="N334" s="120">
        <f t="shared" si="189"/>
        <v>0</v>
      </c>
      <c r="O334" s="120">
        <f t="shared" si="189"/>
        <v>0</v>
      </c>
      <c r="P334" s="120">
        <f t="shared" si="189"/>
        <v>0</v>
      </c>
      <c r="Q334" s="120">
        <f t="shared" si="189"/>
        <v>0</v>
      </c>
      <c r="R334" s="229" t="s">
        <v>122</v>
      </c>
      <c r="S334" s="38"/>
    </row>
    <row r="335" spans="1:21" ht="63.75" customHeight="1" x14ac:dyDescent="0.4">
      <c r="A335" s="229"/>
      <c r="B335" s="229"/>
      <c r="C335" s="229"/>
      <c r="D335" s="229"/>
      <c r="E335" s="229"/>
      <c r="F335" s="229"/>
      <c r="G335" s="229"/>
      <c r="H335" s="245"/>
      <c r="I335" s="120">
        <v>0</v>
      </c>
      <c r="J335" s="119" t="s">
        <v>18</v>
      </c>
      <c r="K335" s="120">
        <f>SUM(L335:P335)</f>
        <v>8.5599999999999999E-3</v>
      </c>
      <c r="L335" s="120">
        <v>8.5599999999999999E-3</v>
      </c>
      <c r="M335" s="120">
        <v>0</v>
      </c>
      <c r="N335" s="120">
        <v>0</v>
      </c>
      <c r="O335" s="120">
        <v>0</v>
      </c>
      <c r="P335" s="120">
        <v>0</v>
      </c>
      <c r="Q335" s="39">
        <v>0</v>
      </c>
      <c r="R335" s="229"/>
      <c r="S335" s="44"/>
      <c r="T335" s="45"/>
      <c r="U335" s="35"/>
    </row>
    <row r="336" spans="1:21" ht="30.75" customHeight="1" x14ac:dyDescent="0.35">
      <c r="A336" s="246" t="s">
        <v>536</v>
      </c>
      <c r="B336" s="247"/>
      <c r="C336" s="247"/>
      <c r="D336" s="247"/>
      <c r="E336" s="247"/>
      <c r="F336" s="247"/>
      <c r="G336" s="247"/>
      <c r="H336" s="247"/>
      <c r="I336" s="248"/>
      <c r="J336" s="119" t="s">
        <v>8</v>
      </c>
      <c r="K336" s="120">
        <f>K330+K332+K334</f>
        <v>2.8559999999999995E-2</v>
      </c>
      <c r="L336" s="120">
        <f>L330+L332+L334</f>
        <v>2.8559999999999995E-2</v>
      </c>
      <c r="M336" s="120">
        <f>M305+M308+M311+M314+M317+M320+M323+M326+M331+M329</f>
        <v>0</v>
      </c>
      <c r="N336" s="120">
        <f>N305+N308+N311+N314+N317+N320+N323+N326+N331+N329</f>
        <v>0</v>
      </c>
      <c r="O336" s="120">
        <f>O305+O308+O311+O314+O317+O320+O323+O326+O331+O329</f>
        <v>0</v>
      </c>
      <c r="P336" s="120">
        <f>P305+P308+P311+P314+P317+P320+P323+P326+P331+P329</f>
        <v>0</v>
      </c>
      <c r="Q336" s="122">
        <f>Q306+Q318+Q321+Q324+Q327+Q292+Q330+Q332+Q334</f>
        <v>0</v>
      </c>
      <c r="R336" s="236"/>
      <c r="S336" s="38"/>
    </row>
    <row r="337" spans="1:18" ht="60" customHeight="1" x14ac:dyDescent="0.25">
      <c r="A337" s="252"/>
      <c r="B337" s="253"/>
      <c r="C337" s="253"/>
      <c r="D337" s="253"/>
      <c r="E337" s="253"/>
      <c r="F337" s="253"/>
      <c r="G337" s="253"/>
      <c r="H337" s="253"/>
      <c r="I337" s="254"/>
      <c r="J337" s="119" t="s">
        <v>11</v>
      </c>
      <c r="K337" s="120">
        <f>K331+K333+K335</f>
        <v>2.8559999999999995E-2</v>
      </c>
      <c r="L337" s="120">
        <f>L331+L333+L335</f>
        <v>2.8559999999999995E-2</v>
      </c>
      <c r="M337" s="120">
        <v>0</v>
      </c>
      <c r="N337" s="120">
        <v>0</v>
      </c>
      <c r="O337" s="120">
        <v>0</v>
      </c>
      <c r="P337" s="122">
        <f>P308+P320+P323+P326+P329+P305+P331+P333+P335</f>
        <v>0</v>
      </c>
      <c r="Q337" s="122">
        <f>Q308+Q320+Q323+Q326+Q329+Q305+Q331+Q333+Q335</f>
        <v>0</v>
      </c>
      <c r="R337" s="238"/>
    </row>
    <row r="338" spans="1:18" ht="20.25" customHeight="1" x14ac:dyDescent="0.3">
      <c r="A338" s="46"/>
      <c r="B338" s="47"/>
      <c r="C338" s="1"/>
      <c r="D338" s="1"/>
      <c r="E338" s="1"/>
      <c r="F338" s="1"/>
      <c r="G338" s="1"/>
      <c r="H338" s="1">
        <f>H17+H20+H23+H26+H29+H32+H35+H38+H41+H47+H50+H53+H56+H59+H62+H65+H78+H81+H84+H107+H110+H113+H123+H132+H175+H178+H181+H184+H228+H240+H243+H246+H249+H68+H225+H116+H44+H71+H87+H90+H203+H206+H209+H252+H255+H135+H138+H141+H144+H147+H150+H187+H190+H193+H258+H261+H289+H292+H295+H298+H301+H304+H168+H161+H158+H307+H310+H313+H316+H330+H332+H334+H14+H196+H212+H278+H280+H282+H284+H100</f>
        <v>17569358.076440006</v>
      </c>
      <c r="I338" s="1">
        <f>I17+I20+I23+I26+I29+I32+I35+I38+I41+I47+I50+I53+I56+I59+I62+I65+I78+I81+I84+I107+I110+I113+I123+I132+I175+I178+I181+I184+I228+I240+I243+I246+I249+I44+I68+I71+I87+I90+I116+I203+I206+I225+I252+I255+I14+I135+I138+I144+I141+I147+I150+I158+I161+I280+I282+I284+I289+I292+I295+I298+I301+I304+I307+I310+I313+I316+I193+I196+I209+I212+I258+I261+I278</f>
        <v>4353126.8163999999</v>
      </c>
      <c r="J338" s="121" t="s">
        <v>14</v>
      </c>
      <c r="K338" s="1">
        <f>K74+K96+K119+K127+K153+K199+K267+K221+K326+K164+K171+K286+K336+K103</f>
        <v>13645321.402929999</v>
      </c>
      <c r="L338" s="1">
        <f>L74+L96+L119+L127+L153+L199+L267+L221+L326+L164+L171+L286+L336+L103</f>
        <v>4625227.5860299999</v>
      </c>
      <c r="M338" s="1">
        <f>M74+M96+M119+M127+M153+M199+M267+M221+M326+M164+M171+M286+M336+M103</f>
        <v>5499981.1469000001</v>
      </c>
      <c r="N338" s="1">
        <f>N74+N96+N119+N127+N153+N199+N267+N221+N326+N164+N171+N286+N336</f>
        <v>3105822.6500000004</v>
      </c>
      <c r="O338" s="1">
        <f>O74+O96+O119+O127+O153+O199+O267+O221+O326+O164+O171+O286+O336</f>
        <v>414290.02</v>
      </c>
      <c r="P338" s="1">
        <f>P74+P96+P119+P127+P153+P199+P267+P221+P326+P164+P171+P286+P336</f>
        <v>0</v>
      </c>
      <c r="Q338" s="1">
        <f>Q74+Q96+Q119+Q127+Q153+Q187+Q267+Q221</f>
        <v>0</v>
      </c>
      <c r="R338" s="48"/>
    </row>
    <row r="339" spans="1:18" ht="16.5" x14ac:dyDescent="0.25">
      <c r="A339" s="49"/>
      <c r="B339" s="50"/>
      <c r="C339" s="50"/>
      <c r="D339" s="50"/>
      <c r="E339" s="50"/>
      <c r="F339" s="50"/>
      <c r="G339" s="50"/>
      <c r="H339" s="50"/>
      <c r="L339" s="36"/>
      <c r="Q339" s="52"/>
      <c r="R339" s="53"/>
    </row>
    <row r="340" spans="1:18" ht="16.5" x14ac:dyDescent="0.25">
      <c r="A340" s="49"/>
      <c r="B340" s="50"/>
      <c r="C340" s="50"/>
      <c r="D340" s="50"/>
      <c r="E340" s="50"/>
      <c r="F340" s="50"/>
      <c r="G340" s="50"/>
      <c r="H340" s="50"/>
      <c r="Q340" s="54" t="s">
        <v>428</v>
      </c>
      <c r="R340" s="53"/>
    </row>
    <row r="341" spans="1:18" ht="16.5" x14ac:dyDescent="0.25">
      <c r="A341" s="49"/>
      <c r="B341" s="50"/>
      <c r="C341" s="50"/>
      <c r="D341" s="50"/>
      <c r="E341" s="50"/>
      <c r="F341" s="50"/>
      <c r="G341" s="50"/>
      <c r="H341" s="50"/>
      <c r="L341" s="36"/>
      <c r="Q341" s="52"/>
      <c r="R341" s="53"/>
    </row>
    <row r="342" spans="1:18" s="42" customFormat="1" ht="21" customHeight="1" x14ac:dyDescent="0.3">
      <c r="A342" s="55" t="s">
        <v>222</v>
      </c>
      <c r="B342" s="55"/>
      <c r="C342" s="56"/>
      <c r="D342" s="56"/>
      <c r="E342" s="56"/>
      <c r="F342" s="56"/>
      <c r="G342" s="56"/>
      <c r="H342" s="56"/>
      <c r="I342" s="57"/>
      <c r="J342" s="58"/>
      <c r="O342" s="59" t="s">
        <v>223</v>
      </c>
      <c r="P342" s="60"/>
      <c r="Q342" s="60"/>
    </row>
    <row r="343" spans="1:18" ht="18.75" customHeight="1" x14ac:dyDescent="0.25">
      <c r="B343" s="61"/>
      <c r="C343" s="62"/>
      <c r="D343" s="62"/>
      <c r="E343" s="62"/>
      <c r="F343" s="62"/>
      <c r="G343" s="62"/>
      <c r="H343" s="62"/>
      <c r="L343" s="63"/>
      <c r="O343" s="29"/>
    </row>
    <row r="344" spans="1:18" ht="18.75" x14ac:dyDescent="0.3">
      <c r="A344" s="64"/>
      <c r="B344" s="65"/>
      <c r="C344" s="63"/>
      <c r="D344" s="63"/>
      <c r="E344" s="63"/>
      <c r="F344" s="63"/>
      <c r="G344" s="63"/>
      <c r="H344" s="63"/>
      <c r="I344" s="65"/>
      <c r="J344" s="66"/>
      <c r="O344" s="64"/>
    </row>
    <row r="346" spans="1:18" ht="26.25" x14ac:dyDescent="0.4">
      <c r="K346" s="35"/>
      <c r="L346" s="67"/>
      <c r="M346" s="67"/>
      <c r="N346" s="67"/>
      <c r="O346" s="67"/>
      <c r="P346" s="67"/>
      <c r="Q346" s="35"/>
    </row>
    <row r="347" spans="1:18" ht="26.25" x14ac:dyDescent="0.4">
      <c r="K347" s="35"/>
      <c r="L347" s="67"/>
      <c r="M347" s="67"/>
      <c r="N347" s="67"/>
      <c r="O347" s="67"/>
      <c r="P347" s="67"/>
      <c r="Q347" s="35"/>
    </row>
    <row r="348" spans="1:18" ht="26.25" x14ac:dyDescent="0.4">
      <c r="K348" s="35"/>
      <c r="L348" s="67"/>
      <c r="M348" s="67"/>
      <c r="N348" s="67"/>
      <c r="O348" s="67"/>
      <c r="P348" s="67"/>
      <c r="Q348" s="35"/>
    </row>
    <row r="349" spans="1:18" ht="26.25" x14ac:dyDescent="0.4">
      <c r="K349" s="35"/>
      <c r="L349" s="67"/>
      <c r="M349" s="67"/>
      <c r="N349" s="67"/>
    </row>
    <row r="352" spans="1:18" x14ac:dyDescent="0.25">
      <c r="L352" s="36"/>
      <c r="M352" s="36"/>
      <c r="N352" s="36"/>
    </row>
    <row r="353" spans="12:14" x14ac:dyDescent="0.25">
      <c r="L353" s="36"/>
      <c r="M353" s="36"/>
      <c r="N353" s="36"/>
    </row>
    <row r="354" spans="12:14" x14ac:dyDescent="0.25">
      <c r="L354" s="36"/>
      <c r="M354" s="36"/>
      <c r="N354" s="36"/>
    </row>
    <row r="355" spans="12:14" x14ac:dyDescent="0.25">
      <c r="L355" s="36"/>
      <c r="M355" s="36"/>
      <c r="N355" s="36"/>
    </row>
  </sheetData>
  <mergeCells count="875">
    <mergeCell ref="A103:I104"/>
    <mergeCell ref="R103:R104"/>
    <mergeCell ref="A99:R99"/>
    <mergeCell ref="A100:A102"/>
    <mergeCell ref="B100:B102"/>
    <mergeCell ref="C100:C102"/>
    <mergeCell ref="D100:D102"/>
    <mergeCell ref="E100:E102"/>
    <mergeCell ref="F100:F102"/>
    <mergeCell ref="G100:G102"/>
    <mergeCell ref="H100:H102"/>
    <mergeCell ref="R100:R102"/>
    <mergeCell ref="G215:G217"/>
    <mergeCell ref="H215:H217"/>
    <mergeCell ref="R215:R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R218:R220"/>
    <mergeCell ref="A336:I337"/>
    <mergeCell ref="R336:R337"/>
    <mergeCell ref="A334:A335"/>
    <mergeCell ref="B334:B335"/>
    <mergeCell ref="C334:C335"/>
    <mergeCell ref="D334:D335"/>
    <mergeCell ref="E334:E335"/>
    <mergeCell ref="F334:F335"/>
    <mergeCell ref="G334:G335"/>
    <mergeCell ref="H334:H335"/>
    <mergeCell ref="R334:R335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R332:R333"/>
    <mergeCell ref="A282:A283"/>
    <mergeCell ref="B282:B283"/>
    <mergeCell ref="C282:C283"/>
    <mergeCell ref="D282:D283"/>
    <mergeCell ref="R282:R283"/>
    <mergeCell ref="A329:R329"/>
    <mergeCell ref="A330:A331"/>
    <mergeCell ref="B330:B331"/>
    <mergeCell ref="C330:C331"/>
    <mergeCell ref="D330:D331"/>
    <mergeCell ref="E330:E331"/>
    <mergeCell ref="F330:F331"/>
    <mergeCell ref="G330:G331"/>
    <mergeCell ref="H330:H331"/>
    <mergeCell ref="R330:R331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R284:R285"/>
    <mergeCell ref="H249:H251"/>
    <mergeCell ref="E252:E254"/>
    <mergeCell ref="F252:F254"/>
    <mergeCell ref="G252:G254"/>
    <mergeCell ref="H252:H254"/>
    <mergeCell ref="R252:R254"/>
    <mergeCell ref="D249:D251"/>
    <mergeCell ref="F249:F251"/>
    <mergeCell ref="R286:R287"/>
    <mergeCell ref="G249:G251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R280:R281"/>
    <mergeCell ref="A326:I328"/>
    <mergeCell ref="R326:R328"/>
    <mergeCell ref="R313:R315"/>
    <mergeCell ref="A307:A309"/>
    <mergeCell ref="B307:B309"/>
    <mergeCell ref="C307:C309"/>
    <mergeCell ref="D307:D309"/>
    <mergeCell ref="E307:E309"/>
    <mergeCell ref="F307:F309"/>
    <mergeCell ref="G307:G309"/>
    <mergeCell ref="H307:H309"/>
    <mergeCell ref="R307:R309"/>
    <mergeCell ref="A310:A312"/>
    <mergeCell ref="B310:B312"/>
    <mergeCell ref="C310:C312"/>
    <mergeCell ref="D310:D312"/>
    <mergeCell ref="E310:E312"/>
    <mergeCell ref="F310:F312"/>
    <mergeCell ref="G310:G312"/>
    <mergeCell ref="H310:H312"/>
    <mergeCell ref="R310:R312"/>
    <mergeCell ref="A316:A318"/>
    <mergeCell ref="B316:B318"/>
    <mergeCell ref="C316:C318"/>
    <mergeCell ref="H196:H198"/>
    <mergeCell ref="E187:E189"/>
    <mergeCell ref="A277:R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R278:R279"/>
    <mergeCell ref="C246:C248"/>
    <mergeCell ref="D246:D248"/>
    <mergeCell ref="C255:C257"/>
    <mergeCell ref="D255:D257"/>
    <mergeCell ref="E255:E257"/>
    <mergeCell ref="F255:F257"/>
    <mergeCell ref="G255:G257"/>
    <mergeCell ref="H255:H257"/>
    <mergeCell ref="R255:R257"/>
    <mergeCell ref="B249:B251"/>
    <mergeCell ref="C249:C251"/>
    <mergeCell ref="H258:H260"/>
    <mergeCell ref="D316:D318"/>
    <mergeCell ref="E316:E318"/>
    <mergeCell ref="F316:F318"/>
    <mergeCell ref="G316:G318"/>
    <mergeCell ref="H316:H318"/>
    <mergeCell ref="A313:A315"/>
    <mergeCell ref="B313:B315"/>
    <mergeCell ref="C313:C315"/>
    <mergeCell ref="D313:D315"/>
    <mergeCell ref="E313:E315"/>
    <mergeCell ref="F313:F315"/>
    <mergeCell ref="G313:G315"/>
    <mergeCell ref="H313:H315"/>
    <mergeCell ref="B168:B170"/>
    <mergeCell ref="C168:C170"/>
    <mergeCell ref="D168:D170"/>
    <mergeCell ref="E168:E170"/>
    <mergeCell ref="F168:F170"/>
    <mergeCell ref="G168:G170"/>
    <mergeCell ref="H168:H170"/>
    <mergeCell ref="A171:I173"/>
    <mergeCell ref="A196:A198"/>
    <mergeCell ref="B196:B198"/>
    <mergeCell ref="C175:C177"/>
    <mergeCell ref="F181:F183"/>
    <mergeCell ref="E181:E183"/>
    <mergeCell ref="C178:C180"/>
    <mergeCell ref="A178:A180"/>
    <mergeCell ref="B178:B180"/>
    <mergeCell ref="F178:F180"/>
    <mergeCell ref="B184:B186"/>
    <mergeCell ref="B187:B189"/>
    <mergeCell ref="C187:C189"/>
    <mergeCell ref="C196:C198"/>
    <mergeCell ref="D196:D198"/>
    <mergeCell ref="E196:E198"/>
    <mergeCell ref="F196:F198"/>
    <mergeCell ref="R141:R143"/>
    <mergeCell ref="C144:C146"/>
    <mergeCell ref="D144:D146"/>
    <mergeCell ref="E144:E146"/>
    <mergeCell ref="F144:F146"/>
    <mergeCell ref="G144:G146"/>
    <mergeCell ref="H144:H146"/>
    <mergeCell ref="R144:R146"/>
    <mergeCell ref="R221:R223"/>
    <mergeCell ref="G206:G208"/>
    <mergeCell ref="G203:G205"/>
    <mergeCell ref="H203:H205"/>
    <mergeCell ref="H206:H208"/>
    <mergeCell ref="H209:H211"/>
    <mergeCell ref="R209:R211"/>
    <mergeCell ref="E203:E205"/>
    <mergeCell ref="H141:H143"/>
    <mergeCell ref="A202:R202"/>
    <mergeCell ref="A203:A205"/>
    <mergeCell ref="B203:B205"/>
    <mergeCell ref="H161:H163"/>
    <mergeCell ref="R196:R198"/>
    <mergeCell ref="A144:A146"/>
    <mergeCell ref="B144:B146"/>
    <mergeCell ref="A141:A143"/>
    <mergeCell ref="B141:B143"/>
    <mergeCell ref="C141:C143"/>
    <mergeCell ref="D141:D143"/>
    <mergeCell ref="E141:E143"/>
    <mergeCell ref="F141:F143"/>
    <mergeCell ref="G141:G143"/>
    <mergeCell ref="C90:C92"/>
    <mergeCell ref="D90:D92"/>
    <mergeCell ref="E90:E92"/>
    <mergeCell ref="F90:F92"/>
    <mergeCell ref="G90:G92"/>
    <mergeCell ref="G138:G140"/>
    <mergeCell ref="A96:I98"/>
    <mergeCell ref="A135:A137"/>
    <mergeCell ref="A138:A140"/>
    <mergeCell ref="H138:H140"/>
    <mergeCell ref="A106:R106"/>
    <mergeCell ref="R138:R140"/>
    <mergeCell ref="F116:F118"/>
    <mergeCell ref="G116:G118"/>
    <mergeCell ref="H116:H118"/>
    <mergeCell ref="G110:G112"/>
    <mergeCell ref="F110:F112"/>
    <mergeCell ref="E123:E126"/>
    <mergeCell ref="G107:G109"/>
    <mergeCell ref="F113:F115"/>
    <mergeCell ref="B110:B112"/>
    <mergeCell ref="R135:R137"/>
    <mergeCell ref="B138:B140"/>
    <mergeCell ref="C138:C140"/>
    <mergeCell ref="R316:R318"/>
    <mergeCell ref="A289:A291"/>
    <mergeCell ref="B289:B291"/>
    <mergeCell ref="C289:C291"/>
    <mergeCell ref="D289:D291"/>
    <mergeCell ref="E289:E291"/>
    <mergeCell ref="F289:F291"/>
    <mergeCell ref="G289:G291"/>
    <mergeCell ref="H289:H291"/>
    <mergeCell ref="R289:R291"/>
    <mergeCell ref="F301:F303"/>
    <mergeCell ref="A304:A306"/>
    <mergeCell ref="R304:R306"/>
    <mergeCell ref="G301:G303"/>
    <mergeCell ref="H301:H303"/>
    <mergeCell ref="R301:R303"/>
    <mergeCell ref="B295:B297"/>
    <mergeCell ref="E295:E297"/>
    <mergeCell ref="F295:F297"/>
    <mergeCell ref="G295:G297"/>
    <mergeCell ref="H295:H297"/>
    <mergeCell ref="R298:R300"/>
    <mergeCell ref="C203:C205"/>
    <mergeCell ref="R295:R297"/>
    <mergeCell ref="G298:G300"/>
    <mergeCell ref="E246:E248"/>
    <mergeCell ref="R237:R239"/>
    <mergeCell ref="R240:R242"/>
    <mergeCell ref="R234:R236"/>
    <mergeCell ref="R203:R205"/>
    <mergeCell ref="R206:R208"/>
    <mergeCell ref="D203:D205"/>
    <mergeCell ref="R249:R251"/>
    <mergeCell ref="R246:R248"/>
    <mergeCell ref="F209:F211"/>
    <mergeCell ref="F237:F239"/>
    <mergeCell ref="D237:D239"/>
    <mergeCell ref="E231:E233"/>
    <mergeCell ref="R225:R227"/>
    <mergeCell ref="A286:I287"/>
    <mergeCell ref="R258:R260"/>
    <mergeCell ref="B304:B306"/>
    <mergeCell ref="C304:C306"/>
    <mergeCell ref="D304:D306"/>
    <mergeCell ref="E304:E306"/>
    <mergeCell ref="F304:F306"/>
    <mergeCell ref="G304:G306"/>
    <mergeCell ref="H304:H306"/>
    <mergeCell ref="B298:B300"/>
    <mergeCell ref="C298:C300"/>
    <mergeCell ref="D298:D300"/>
    <mergeCell ref="E298:E300"/>
    <mergeCell ref="F298:F300"/>
    <mergeCell ref="H298:H300"/>
    <mergeCell ref="B301:B303"/>
    <mergeCell ref="C301:C303"/>
    <mergeCell ref="D301:D303"/>
    <mergeCell ref="E301:E303"/>
    <mergeCell ref="A301:A303"/>
    <mergeCell ref="A184:A186"/>
    <mergeCell ref="G292:G294"/>
    <mergeCell ref="H292:H294"/>
    <mergeCell ref="H237:H239"/>
    <mergeCell ref="G237:G239"/>
    <mergeCell ref="A243:A245"/>
    <mergeCell ref="B243:B245"/>
    <mergeCell ref="C243:C245"/>
    <mergeCell ref="B234:B236"/>
    <mergeCell ref="A237:A239"/>
    <mergeCell ref="A240:A242"/>
    <mergeCell ref="C234:C236"/>
    <mergeCell ref="D234:D236"/>
    <mergeCell ref="E234:E236"/>
    <mergeCell ref="H234:H236"/>
    <mergeCell ref="C237:C239"/>
    <mergeCell ref="A298:A300"/>
    <mergeCell ref="A295:A297"/>
    <mergeCell ref="G246:G248"/>
    <mergeCell ref="H246:H248"/>
    <mergeCell ref="E249:E251"/>
    <mergeCell ref="C295:C297"/>
    <mergeCell ref="D295:D297"/>
    <mergeCell ref="R187:R189"/>
    <mergeCell ref="D184:D186"/>
    <mergeCell ref="G184:G186"/>
    <mergeCell ref="F187:F189"/>
    <mergeCell ref="G187:G189"/>
    <mergeCell ref="H187:H189"/>
    <mergeCell ref="G193:G195"/>
    <mergeCell ref="H193:H195"/>
    <mergeCell ref="F193:F195"/>
    <mergeCell ref="E184:E186"/>
    <mergeCell ref="D190:D192"/>
    <mergeCell ref="E190:E192"/>
    <mergeCell ref="F190:F192"/>
    <mergeCell ref="G190:G192"/>
    <mergeCell ref="H184:H186"/>
    <mergeCell ref="H190:H192"/>
    <mergeCell ref="R193:R195"/>
    <mergeCell ref="F184:F186"/>
    <mergeCell ref="D187:D189"/>
    <mergeCell ref="R231:R233"/>
    <mergeCell ref="H231:H233"/>
    <mergeCell ref="D209:D211"/>
    <mergeCell ref="E209:E211"/>
    <mergeCell ref="G234:G236"/>
    <mergeCell ref="D243:D245"/>
    <mergeCell ref="E243:E245"/>
    <mergeCell ref="G243:G245"/>
    <mergeCell ref="H243:H245"/>
    <mergeCell ref="D240:D242"/>
    <mergeCell ref="G209:G211"/>
    <mergeCell ref="D212:D214"/>
    <mergeCell ref="E212:E214"/>
    <mergeCell ref="F212:F214"/>
    <mergeCell ref="G212:G214"/>
    <mergeCell ref="H212:H214"/>
    <mergeCell ref="R212:R214"/>
    <mergeCell ref="R243:R245"/>
    <mergeCell ref="F243:F245"/>
    <mergeCell ref="G231:G233"/>
    <mergeCell ref="H240:H242"/>
    <mergeCell ref="D215:D217"/>
    <mergeCell ref="E215:E217"/>
    <mergeCell ref="F215:F217"/>
    <mergeCell ref="F203:F205"/>
    <mergeCell ref="R228:R230"/>
    <mergeCell ref="A255:A257"/>
    <mergeCell ref="B255:B257"/>
    <mergeCell ref="R292:R294"/>
    <mergeCell ref="A288:R288"/>
    <mergeCell ref="H271:H273"/>
    <mergeCell ref="A270:R270"/>
    <mergeCell ref="E292:E294"/>
    <mergeCell ref="A267:I269"/>
    <mergeCell ref="A261:A263"/>
    <mergeCell ref="B261:B263"/>
    <mergeCell ref="C261:C263"/>
    <mergeCell ref="D261:D263"/>
    <mergeCell ref="E261:E263"/>
    <mergeCell ref="F261:F263"/>
    <mergeCell ref="G261:G263"/>
    <mergeCell ref="H261:H263"/>
    <mergeCell ref="R261:R263"/>
    <mergeCell ref="B258:B260"/>
    <mergeCell ref="C258:C260"/>
    <mergeCell ref="C271:C273"/>
    <mergeCell ref="D271:D273"/>
    <mergeCell ref="E282:E283"/>
    <mergeCell ref="D44:D46"/>
    <mergeCell ref="A50:A52"/>
    <mergeCell ref="B50:B52"/>
    <mergeCell ref="E138:E140"/>
    <mergeCell ref="H135:H137"/>
    <mergeCell ref="F138:F140"/>
    <mergeCell ref="A127:I130"/>
    <mergeCell ref="H90:H92"/>
    <mergeCell ref="B84:B86"/>
    <mergeCell ref="C81:C83"/>
    <mergeCell ref="D81:D83"/>
    <mergeCell ref="G50:G52"/>
    <mergeCell ref="D113:D115"/>
    <mergeCell ref="C50:C52"/>
    <mergeCell ref="C78:C80"/>
    <mergeCell ref="D78:D80"/>
    <mergeCell ref="E65:E67"/>
    <mergeCell ref="A65:A67"/>
    <mergeCell ref="A71:A73"/>
    <mergeCell ref="B71:B73"/>
    <mergeCell ref="C71:C73"/>
    <mergeCell ref="E78:E80"/>
    <mergeCell ref="A90:A92"/>
    <mergeCell ref="B90:B92"/>
    <mergeCell ref="D53:D55"/>
    <mergeCell ref="E87:E89"/>
    <mergeCell ref="C47:C49"/>
    <mergeCell ref="A53:A55"/>
    <mergeCell ref="A56:A58"/>
    <mergeCell ref="B56:B58"/>
    <mergeCell ref="C59:C61"/>
    <mergeCell ref="B53:B55"/>
    <mergeCell ref="A47:A49"/>
    <mergeCell ref="B47:B49"/>
    <mergeCell ref="A59:A61"/>
    <mergeCell ref="A32:A34"/>
    <mergeCell ref="A38:A40"/>
    <mergeCell ref="B38:B40"/>
    <mergeCell ref="A44:A46"/>
    <mergeCell ref="B44:B46"/>
    <mergeCell ref="C44:C46"/>
    <mergeCell ref="C38:C40"/>
    <mergeCell ref="B32:B34"/>
    <mergeCell ref="B35:B37"/>
    <mergeCell ref="D38:D40"/>
    <mergeCell ref="D35:D37"/>
    <mergeCell ref="E44:E46"/>
    <mergeCell ref="F62:F64"/>
    <mergeCell ref="A81:A83"/>
    <mergeCell ref="D71:D73"/>
    <mergeCell ref="R71:R73"/>
    <mergeCell ref="E71:E73"/>
    <mergeCell ref="A78:A80"/>
    <mergeCell ref="B78:B80"/>
    <mergeCell ref="C65:C67"/>
    <mergeCell ref="D65:D67"/>
    <mergeCell ref="R65:R67"/>
    <mergeCell ref="R81:R83"/>
    <mergeCell ref="A68:A70"/>
    <mergeCell ref="B68:B70"/>
    <mergeCell ref="A62:A64"/>
    <mergeCell ref="B62:B64"/>
    <mergeCell ref="R62:R64"/>
    <mergeCell ref="H62:H64"/>
    <mergeCell ref="F38:F40"/>
    <mergeCell ref="G53:G55"/>
    <mergeCell ref="R35:R37"/>
    <mergeCell ref="C35:C37"/>
    <mergeCell ref="F87:F89"/>
    <mergeCell ref="G87:G89"/>
    <mergeCell ref="R87:R89"/>
    <mergeCell ref="R90:R92"/>
    <mergeCell ref="D132:D134"/>
    <mergeCell ref="E132:E134"/>
    <mergeCell ref="A87:A89"/>
    <mergeCell ref="B87:B89"/>
    <mergeCell ref="C87:C89"/>
    <mergeCell ref="H87:H89"/>
    <mergeCell ref="R107:R109"/>
    <mergeCell ref="E107:E109"/>
    <mergeCell ref="H110:H112"/>
    <mergeCell ref="A105:R105"/>
    <mergeCell ref="R96:R98"/>
    <mergeCell ref="R116:R118"/>
    <mergeCell ref="B113:B115"/>
    <mergeCell ref="R132:R134"/>
    <mergeCell ref="R110:R112"/>
    <mergeCell ref="G113:G115"/>
    <mergeCell ref="A119:I121"/>
    <mergeCell ref="G123:G126"/>
    <mergeCell ref="H123:H126"/>
    <mergeCell ref="C132:C134"/>
    <mergeCell ref="H84:H86"/>
    <mergeCell ref="C68:C70"/>
    <mergeCell ref="D68:D70"/>
    <mergeCell ref="E68:E70"/>
    <mergeCell ref="F68:F70"/>
    <mergeCell ref="G68:G70"/>
    <mergeCell ref="H68:H70"/>
    <mergeCell ref="H71:H73"/>
    <mergeCell ref="A153:I155"/>
    <mergeCell ref="B135:B137"/>
    <mergeCell ref="C135:C137"/>
    <mergeCell ref="D135:D137"/>
    <mergeCell ref="E135:E137"/>
    <mergeCell ref="F135:F137"/>
    <mergeCell ref="G135:G137"/>
    <mergeCell ref="D138:D140"/>
    <mergeCell ref="B123:B126"/>
    <mergeCell ref="D123:D126"/>
    <mergeCell ref="A131:R131"/>
    <mergeCell ref="A132:A134"/>
    <mergeCell ref="E113:E115"/>
    <mergeCell ref="B107:B109"/>
    <mergeCell ref="B81:B83"/>
    <mergeCell ref="G84:G86"/>
    <mergeCell ref="H32:H34"/>
    <mergeCell ref="E26:E28"/>
    <mergeCell ref="C29:C31"/>
    <mergeCell ref="D29:D31"/>
    <mergeCell ref="E29:E31"/>
    <mergeCell ref="E20:E22"/>
    <mergeCell ref="C20:C22"/>
    <mergeCell ref="C26:C28"/>
    <mergeCell ref="E23:E25"/>
    <mergeCell ref="D20:D22"/>
    <mergeCell ref="D23:D25"/>
    <mergeCell ref="D26:D28"/>
    <mergeCell ref="G32:G34"/>
    <mergeCell ref="E32:E34"/>
    <mergeCell ref="F26:F28"/>
    <mergeCell ref="C23:C25"/>
    <mergeCell ref="H20:H22"/>
    <mergeCell ref="C32:C34"/>
    <mergeCell ref="R84:R86"/>
    <mergeCell ref="R68:R70"/>
    <mergeCell ref="C62:C64"/>
    <mergeCell ref="D62:D64"/>
    <mergeCell ref="E62:E64"/>
    <mergeCell ref="D32:D34"/>
    <mergeCell ref="C84:C86"/>
    <mergeCell ref="D84:D86"/>
    <mergeCell ref="G35:G37"/>
    <mergeCell ref="E35:E37"/>
    <mergeCell ref="F35:F37"/>
    <mergeCell ref="E38:E40"/>
    <mergeCell ref="D47:D49"/>
    <mergeCell ref="E47:E49"/>
    <mergeCell ref="F47:F49"/>
    <mergeCell ref="G47:G49"/>
    <mergeCell ref="F32:F34"/>
    <mergeCell ref="H38:H40"/>
    <mergeCell ref="G38:G40"/>
    <mergeCell ref="H35:H37"/>
    <mergeCell ref="C56:C58"/>
    <mergeCell ref="D56:D58"/>
    <mergeCell ref="H56:H58"/>
    <mergeCell ref="F53:F55"/>
    <mergeCell ref="P6:R6"/>
    <mergeCell ref="C7:O7"/>
    <mergeCell ref="A12:R12"/>
    <mergeCell ref="A9:A10"/>
    <mergeCell ref="B9:B10"/>
    <mergeCell ref="C9:C10"/>
    <mergeCell ref="D9:D10"/>
    <mergeCell ref="E9:E10"/>
    <mergeCell ref="G9:G10"/>
    <mergeCell ref="H9:H10"/>
    <mergeCell ref="I9:I10"/>
    <mergeCell ref="J9:J10"/>
    <mergeCell ref="K9:P9"/>
    <mergeCell ref="F9:F10"/>
    <mergeCell ref="Q9:Q10"/>
    <mergeCell ref="R9:R10"/>
    <mergeCell ref="E17:E19"/>
    <mergeCell ref="A13:R13"/>
    <mergeCell ref="A14:A16"/>
    <mergeCell ref="B14:B16"/>
    <mergeCell ref="C14:C16"/>
    <mergeCell ref="C17:C19"/>
    <mergeCell ref="D17:D19"/>
    <mergeCell ref="R14:R16"/>
    <mergeCell ref="F14:F16"/>
    <mergeCell ref="D14:D16"/>
    <mergeCell ref="E14:E16"/>
    <mergeCell ref="A17:A19"/>
    <mergeCell ref="B17:B19"/>
    <mergeCell ref="H17:H19"/>
    <mergeCell ref="R17:R19"/>
    <mergeCell ref="G14:G16"/>
    <mergeCell ref="H14:H16"/>
    <mergeCell ref="F17:F19"/>
    <mergeCell ref="G17:G19"/>
    <mergeCell ref="A20:A22"/>
    <mergeCell ref="B20:B22"/>
    <mergeCell ref="A23:A25"/>
    <mergeCell ref="B23:B25"/>
    <mergeCell ref="A29:A31"/>
    <mergeCell ref="B29:B31"/>
    <mergeCell ref="A26:A28"/>
    <mergeCell ref="B26:B28"/>
    <mergeCell ref="R29:R31"/>
    <mergeCell ref="R23:R25"/>
    <mergeCell ref="F20:F22"/>
    <mergeCell ref="G20:G22"/>
    <mergeCell ref="F23:F25"/>
    <mergeCell ref="G23:G25"/>
    <mergeCell ref="H23:H25"/>
    <mergeCell ref="R26:R28"/>
    <mergeCell ref="G26:G28"/>
    <mergeCell ref="H26:H28"/>
    <mergeCell ref="R20:R22"/>
    <mergeCell ref="H29:H31"/>
    <mergeCell ref="G29:G31"/>
    <mergeCell ref="F29:F31"/>
    <mergeCell ref="P4:R4"/>
    <mergeCell ref="D87:D89"/>
    <mergeCell ref="R56:R58"/>
    <mergeCell ref="H78:H80"/>
    <mergeCell ref="H59:H61"/>
    <mergeCell ref="R59:R61"/>
    <mergeCell ref="R74:R76"/>
    <mergeCell ref="G78:G80"/>
    <mergeCell ref="F78:F80"/>
    <mergeCell ref="A77:R77"/>
    <mergeCell ref="F71:F73"/>
    <mergeCell ref="G71:G73"/>
    <mergeCell ref="F65:F67"/>
    <mergeCell ref="R78:R80"/>
    <mergeCell ref="D59:D61"/>
    <mergeCell ref="E59:E61"/>
    <mergeCell ref="E56:E58"/>
    <mergeCell ref="F56:F58"/>
    <mergeCell ref="G56:G58"/>
    <mergeCell ref="F59:F61"/>
    <mergeCell ref="G62:G64"/>
    <mergeCell ref="G65:G67"/>
    <mergeCell ref="B59:B61"/>
    <mergeCell ref="G59:G61"/>
    <mergeCell ref="F50:F52"/>
    <mergeCell ref="C53:C55"/>
    <mergeCell ref="P1:R1"/>
    <mergeCell ref="P2:R2"/>
    <mergeCell ref="R127:R130"/>
    <mergeCell ref="A122:R122"/>
    <mergeCell ref="H41:H43"/>
    <mergeCell ref="R41:R43"/>
    <mergeCell ref="A74:I76"/>
    <mergeCell ref="H65:H67"/>
    <mergeCell ref="B65:B67"/>
    <mergeCell ref="F123:F126"/>
    <mergeCell ref="D110:D112"/>
    <mergeCell ref="E81:E83"/>
    <mergeCell ref="R38:R40"/>
    <mergeCell ref="A35:A37"/>
    <mergeCell ref="F81:F83"/>
    <mergeCell ref="E84:E86"/>
    <mergeCell ref="F84:F86"/>
    <mergeCell ref="P3:R3"/>
    <mergeCell ref="R119:R121"/>
    <mergeCell ref="A84:A86"/>
    <mergeCell ref="A123:A126"/>
    <mergeCell ref="F107:F109"/>
    <mergeCell ref="R147:R149"/>
    <mergeCell ref="G41:G43"/>
    <mergeCell ref="R123:R126"/>
    <mergeCell ref="R113:R115"/>
    <mergeCell ref="R32:R34"/>
    <mergeCell ref="S41:S43"/>
    <mergeCell ref="A41:A43"/>
    <mergeCell ref="B41:B43"/>
    <mergeCell ref="C41:C43"/>
    <mergeCell ref="D41:D43"/>
    <mergeCell ref="E41:E43"/>
    <mergeCell ref="F41:F43"/>
    <mergeCell ref="S44:S46"/>
    <mergeCell ref="H53:H55"/>
    <mergeCell ref="R53:R55"/>
    <mergeCell ref="S47:S49"/>
    <mergeCell ref="D50:D52"/>
    <mergeCell ref="E50:E52"/>
    <mergeCell ref="F44:F46"/>
    <mergeCell ref="G44:G46"/>
    <mergeCell ref="R47:R49"/>
    <mergeCell ref="R44:R46"/>
    <mergeCell ref="H44:H46"/>
    <mergeCell ref="F147:F149"/>
    <mergeCell ref="A167:R167"/>
    <mergeCell ref="A168:A170"/>
    <mergeCell ref="H47:H49"/>
    <mergeCell ref="S53:S55"/>
    <mergeCell ref="H50:H52"/>
    <mergeCell ref="R50:R52"/>
    <mergeCell ref="A234:A236"/>
    <mergeCell ref="B231:B233"/>
    <mergeCell ref="E53:E55"/>
    <mergeCell ref="C231:C233"/>
    <mergeCell ref="D175:D177"/>
    <mergeCell ref="F132:F134"/>
    <mergeCell ref="H132:H134"/>
    <mergeCell ref="G132:G134"/>
    <mergeCell ref="B132:B134"/>
    <mergeCell ref="E110:E112"/>
    <mergeCell ref="H113:H115"/>
    <mergeCell ref="G81:G83"/>
    <mergeCell ref="H81:H83"/>
    <mergeCell ref="C123:C126"/>
    <mergeCell ref="C113:C115"/>
    <mergeCell ref="C209:C211"/>
    <mergeCell ref="A224:R224"/>
    <mergeCell ref="R153:R155"/>
    <mergeCell ref="F150:F152"/>
    <mergeCell ref="G150:G152"/>
    <mergeCell ref="H150:H152"/>
    <mergeCell ref="A157:R157"/>
    <mergeCell ref="A156:R156"/>
    <mergeCell ref="H158:H160"/>
    <mergeCell ref="R158:R160"/>
    <mergeCell ref="R164:R166"/>
    <mergeCell ref="R161:R163"/>
    <mergeCell ref="A158:A160"/>
    <mergeCell ref="B158:B160"/>
    <mergeCell ref="C158:C160"/>
    <mergeCell ref="D158:D160"/>
    <mergeCell ref="E158:E160"/>
    <mergeCell ref="F158:F160"/>
    <mergeCell ref="G158:G160"/>
    <mergeCell ref="A164:I166"/>
    <mergeCell ref="A161:A163"/>
    <mergeCell ref="B161:B163"/>
    <mergeCell ref="C161:C163"/>
    <mergeCell ref="D161:D163"/>
    <mergeCell ref="E161:E163"/>
    <mergeCell ref="F161:F163"/>
    <mergeCell ref="G161:G163"/>
    <mergeCell ref="G147:G149"/>
    <mergeCell ref="H147:H149"/>
    <mergeCell ref="R178:R180"/>
    <mergeCell ref="C184:C186"/>
    <mergeCell ref="D178:D180"/>
    <mergeCell ref="E178:E180"/>
    <mergeCell ref="G178:G180"/>
    <mergeCell ref="D181:D183"/>
    <mergeCell ref="R184:R186"/>
    <mergeCell ref="A174:R174"/>
    <mergeCell ref="A147:A149"/>
    <mergeCell ref="B147:B149"/>
    <mergeCell ref="C147:C149"/>
    <mergeCell ref="D147:D149"/>
    <mergeCell ref="E147:E149"/>
    <mergeCell ref="R150:R152"/>
    <mergeCell ref="R168:R170"/>
    <mergeCell ref="R171:R173"/>
    <mergeCell ref="A150:A152"/>
    <mergeCell ref="B150:B152"/>
    <mergeCell ref="C150:C152"/>
    <mergeCell ref="D150:D152"/>
    <mergeCell ref="E150:E152"/>
    <mergeCell ref="A181:A183"/>
    <mergeCell ref="R175:R177"/>
    <mergeCell ref="R181:R183"/>
    <mergeCell ref="A175:A177"/>
    <mergeCell ref="B175:B177"/>
    <mergeCell ref="F175:F177"/>
    <mergeCell ref="G175:G177"/>
    <mergeCell ref="C181:C183"/>
    <mergeCell ref="G181:G183"/>
    <mergeCell ref="H181:H183"/>
    <mergeCell ref="E175:E177"/>
    <mergeCell ref="H175:H177"/>
    <mergeCell ref="B181:B183"/>
    <mergeCell ref="H178:H180"/>
    <mergeCell ref="D107:D109"/>
    <mergeCell ref="A107:A109"/>
    <mergeCell ref="H107:H109"/>
    <mergeCell ref="A116:A118"/>
    <mergeCell ref="B116:B118"/>
    <mergeCell ref="C116:C118"/>
    <mergeCell ref="D116:D118"/>
    <mergeCell ref="E116:E118"/>
    <mergeCell ref="A113:A115"/>
    <mergeCell ref="C110:C112"/>
    <mergeCell ref="A110:A112"/>
    <mergeCell ref="C107:C109"/>
    <mergeCell ref="A187:A189"/>
    <mergeCell ref="C240:C242"/>
    <mergeCell ref="F225:F227"/>
    <mergeCell ref="B237:B239"/>
    <mergeCell ref="E237:E239"/>
    <mergeCell ref="A190:A192"/>
    <mergeCell ref="B190:B192"/>
    <mergeCell ref="A199:I201"/>
    <mergeCell ref="G240:G242"/>
    <mergeCell ref="A231:A233"/>
    <mergeCell ref="A228:A230"/>
    <mergeCell ref="G228:G230"/>
    <mergeCell ref="F228:F230"/>
    <mergeCell ref="H228:H230"/>
    <mergeCell ref="A221:I223"/>
    <mergeCell ref="G225:G227"/>
    <mergeCell ref="H225:H227"/>
    <mergeCell ref="D206:D208"/>
    <mergeCell ref="C225:C227"/>
    <mergeCell ref="E206:E208"/>
    <mergeCell ref="A206:A208"/>
    <mergeCell ref="G196:G198"/>
    <mergeCell ref="F206:F208"/>
    <mergeCell ref="B206:B208"/>
    <mergeCell ref="R199:R201"/>
    <mergeCell ref="R190:R192"/>
    <mergeCell ref="A193:A195"/>
    <mergeCell ref="B193:B195"/>
    <mergeCell ref="C193:C195"/>
    <mergeCell ref="D193:D195"/>
    <mergeCell ref="E193:E195"/>
    <mergeCell ref="C190:C192"/>
    <mergeCell ref="A323:I325"/>
    <mergeCell ref="R323:R325"/>
    <mergeCell ref="A319:R319"/>
    <mergeCell ref="A320:A322"/>
    <mergeCell ref="B320:B322"/>
    <mergeCell ref="C320:C322"/>
    <mergeCell ref="D320:D322"/>
    <mergeCell ref="E320:E322"/>
    <mergeCell ref="F320:F322"/>
    <mergeCell ref="G320:G322"/>
    <mergeCell ref="H320:H322"/>
    <mergeCell ref="R320:R322"/>
    <mergeCell ref="A292:A294"/>
    <mergeCell ref="E240:E242"/>
    <mergeCell ref="F240:F242"/>
    <mergeCell ref="R267:R269"/>
    <mergeCell ref="A258:A260"/>
    <mergeCell ref="B292:B294"/>
    <mergeCell ref="C292:C294"/>
    <mergeCell ref="R274:R276"/>
    <mergeCell ref="F271:F273"/>
    <mergeCell ref="A271:A273"/>
    <mergeCell ref="B271:B273"/>
    <mergeCell ref="A252:A254"/>
    <mergeCell ref="B252:B254"/>
    <mergeCell ref="C252:C254"/>
    <mergeCell ref="D252:D254"/>
    <mergeCell ref="F292:F294"/>
    <mergeCell ref="G271:G273"/>
    <mergeCell ref="A274:I276"/>
    <mergeCell ref="R271:R273"/>
    <mergeCell ref="D258:D260"/>
    <mergeCell ref="E258:E260"/>
    <mergeCell ref="F258:F260"/>
    <mergeCell ref="G258:G260"/>
    <mergeCell ref="F282:F283"/>
    <mergeCell ref="G282:G283"/>
    <mergeCell ref="D292:D294"/>
    <mergeCell ref="E271:E273"/>
    <mergeCell ref="H282:H283"/>
    <mergeCell ref="A246:A248"/>
    <mergeCell ref="A249:A251"/>
    <mergeCell ref="B246:B248"/>
    <mergeCell ref="F234:F236"/>
    <mergeCell ref="D228:D230"/>
    <mergeCell ref="E228:E230"/>
    <mergeCell ref="D231:D233"/>
    <mergeCell ref="F246:F248"/>
    <mergeCell ref="B228:B230"/>
    <mergeCell ref="B240:B242"/>
    <mergeCell ref="F231:F233"/>
    <mergeCell ref="C228:C230"/>
    <mergeCell ref="B225:B227"/>
    <mergeCell ref="A225:A227"/>
    <mergeCell ref="D225:D227"/>
    <mergeCell ref="E225:E227"/>
    <mergeCell ref="A209:A211"/>
    <mergeCell ref="B209:B211"/>
    <mergeCell ref="C206:C208"/>
    <mergeCell ref="A212:A214"/>
    <mergeCell ref="B212:B214"/>
    <mergeCell ref="C212:C214"/>
    <mergeCell ref="A215:A217"/>
    <mergeCell ref="B215:B217"/>
    <mergeCell ref="C215:C217"/>
    <mergeCell ref="A93:A95"/>
    <mergeCell ref="B93:B95"/>
    <mergeCell ref="C93:C95"/>
    <mergeCell ref="D93:D95"/>
    <mergeCell ref="E93:E95"/>
    <mergeCell ref="F93:F95"/>
    <mergeCell ref="G93:G95"/>
    <mergeCell ref="H93:H95"/>
    <mergeCell ref="R93:R95"/>
    <mergeCell ref="A264:A266"/>
    <mergeCell ref="B264:B266"/>
    <mergeCell ref="C264:C266"/>
    <mergeCell ref="D264:D266"/>
    <mergeCell ref="E264:E266"/>
    <mergeCell ref="F264:F266"/>
    <mergeCell ref="G264:G266"/>
    <mergeCell ref="H264:H266"/>
    <mergeCell ref="R264:R266"/>
  </mergeCells>
  <pageMargins left="0.23622047244094491" right="0.23622047244094491" top="0.74803149606299213" bottom="0.74803149606299213" header="0.31496062992125984" footer="0.31496062992125984"/>
  <pageSetup paperSize="9" scale="32" fitToHeight="0" orientation="landscape" r:id="rId1"/>
  <headerFooter differentFirst="1">
    <oddHeader>&amp;C&amp;P</oddHeader>
  </headerFooter>
  <rowBreaks count="3" manualBreakCount="3">
    <brk id="31" max="17" man="1"/>
    <brk id="58" max="17" man="1"/>
    <brk id="83" max="17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79"/>
  <sheetViews>
    <sheetView view="pageBreakPreview" topLeftCell="A3" zoomScale="85" zoomScaleNormal="85" zoomScaleSheetLayoutView="85" workbookViewId="0">
      <selection activeCell="K69" sqref="K69:K71"/>
    </sheetView>
  </sheetViews>
  <sheetFormatPr defaultColWidth="8.85546875" defaultRowHeight="17.25" x14ac:dyDescent="0.3"/>
  <cols>
    <col min="1" max="1" width="14.140625" style="15" customWidth="1"/>
    <col min="2" max="2" width="43" style="4" customWidth="1"/>
    <col min="3" max="3" width="18" style="4" customWidth="1"/>
    <col min="4" max="4" width="37.5703125" style="4" customWidth="1"/>
    <col min="5" max="5" width="18.28515625" style="4" customWidth="1"/>
    <col min="6" max="6" width="18.140625" style="4" customWidth="1"/>
    <col min="7" max="7" width="18.42578125" style="4" customWidth="1"/>
    <col min="8" max="8" width="18.140625" style="4" customWidth="1"/>
    <col min="9" max="9" width="19.5703125" style="4" customWidth="1"/>
    <col min="10" max="10" width="19.42578125" style="4" customWidth="1"/>
    <col min="11" max="11" width="34" style="4" customWidth="1"/>
    <col min="12" max="12" width="17.5703125" style="4" bestFit="1" customWidth="1"/>
    <col min="13" max="13" width="11.42578125" style="4" bestFit="1" customWidth="1"/>
    <col min="14" max="14" width="16.140625" style="4" bestFit="1" customWidth="1"/>
    <col min="15" max="16" width="8.85546875" style="4"/>
    <col min="17" max="17" width="12.140625" style="4" bestFit="1" customWidth="1"/>
    <col min="18" max="16384" width="8.85546875" style="4"/>
  </cols>
  <sheetData>
    <row r="1" spans="1:11" ht="21.75" hidden="1" customHeight="1" x14ac:dyDescent="0.3">
      <c r="A1" s="2"/>
      <c r="B1" s="2"/>
      <c r="C1" s="2"/>
      <c r="D1" s="3"/>
      <c r="E1" s="3"/>
      <c r="F1" s="3"/>
      <c r="G1" s="3"/>
      <c r="K1" s="5" t="s">
        <v>362</v>
      </c>
    </row>
    <row r="2" spans="1:11" ht="50.25" hidden="1" customHeight="1" x14ac:dyDescent="0.3">
      <c r="A2" s="2"/>
      <c r="B2" s="2"/>
      <c r="C2" s="2"/>
      <c r="D2" s="3"/>
      <c r="E2" s="182"/>
      <c r="F2" s="182"/>
      <c r="G2" s="3"/>
      <c r="J2" s="180" t="s">
        <v>363</v>
      </c>
      <c r="K2" s="180"/>
    </row>
    <row r="3" spans="1:11" ht="21.75" customHeight="1" x14ac:dyDescent="0.3">
      <c r="A3" s="2"/>
      <c r="B3" s="2"/>
      <c r="C3" s="2"/>
      <c r="D3" s="3"/>
      <c r="E3" s="3"/>
      <c r="F3" s="3"/>
      <c r="G3" s="3"/>
      <c r="K3" s="5" t="s">
        <v>362</v>
      </c>
    </row>
    <row r="4" spans="1:11" ht="50.25" customHeight="1" x14ac:dyDescent="0.3">
      <c r="A4" s="2"/>
      <c r="B4" s="2"/>
      <c r="C4" s="2"/>
      <c r="D4" s="3"/>
      <c r="E4" s="182"/>
      <c r="F4" s="182"/>
      <c r="G4" s="3"/>
      <c r="J4" s="180" t="s">
        <v>363</v>
      </c>
      <c r="K4" s="180"/>
    </row>
    <row r="5" spans="1:11" ht="35.25" customHeight="1" x14ac:dyDescent="0.3">
      <c r="A5" s="214" t="s">
        <v>430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</row>
    <row r="6" spans="1:11" ht="15" customHeight="1" x14ac:dyDescent="0.3">
      <c r="A6" s="6"/>
      <c r="B6" s="7"/>
      <c r="C6" s="7"/>
      <c r="D6" s="7"/>
      <c r="E6" s="7"/>
      <c r="F6" s="7"/>
      <c r="G6" s="7"/>
    </row>
    <row r="7" spans="1:11" ht="53.25" customHeight="1" x14ac:dyDescent="0.3">
      <c r="A7" s="284" t="s">
        <v>552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</row>
    <row r="8" spans="1:11" ht="15" customHeight="1" x14ac:dyDescent="0.3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</row>
    <row r="9" spans="1:11" ht="33" customHeight="1" x14ac:dyDescent="0.3">
      <c r="A9" s="201" t="s">
        <v>0</v>
      </c>
      <c r="B9" s="164" t="s">
        <v>52</v>
      </c>
      <c r="C9" s="164" t="s">
        <v>1</v>
      </c>
      <c r="D9" s="164" t="s">
        <v>2</v>
      </c>
      <c r="E9" s="164" t="s">
        <v>3</v>
      </c>
      <c r="F9" s="201" t="s">
        <v>4</v>
      </c>
      <c r="G9" s="201"/>
      <c r="H9" s="201"/>
      <c r="I9" s="201"/>
      <c r="J9" s="201"/>
      <c r="K9" s="164" t="s">
        <v>5</v>
      </c>
    </row>
    <row r="10" spans="1:11" ht="33" customHeight="1" x14ac:dyDescent="0.3">
      <c r="A10" s="201"/>
      <c r="B10" s="164"/>
      <c r="C10" s="164"/>
      <c r="D10" s="164"/>
      <c r="E10" s="164"/>
      <c r="F10" s="8" t="s">
        <v>420</v>
      </c>
      <c r="G10" s="9" t="s">
        <v>84</v>
      </c>
      <c r="H10" s="9" t="s">
        <v>349</v>
      </c>
      <c r="I10" s="9" t="s">
        <v>351</v>
      </c>
      <c r="J10" s="9" t="s">
        <v>350</v>
      </c>
      <c r="K10" s="164"/>
    </row>
    <row r="11" spans="1:11" ht="24.75" customHeight="1" x14ac:dyDescent="0.3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8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</row>
    <row r="12" spans="1:11" ht="24.75" customHeight="1" x14ac:dyDescent="0.3">
      <c r="A12" s="202" t="s">
        <v>364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4"/>
    </row>
    <row r="13" spans="1:11" ht="27" customHeight="1" x14ac:dyDescent="0.3">
      <c r="A13" s="202" t="s">
        <v>365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4"/>
    </row>
    <row r="14" spans="1:11" s="3" customFormat="1" ht="36" customHeight="1" x14ac:dyDescent="0.25">
      <c r="A14" s="162"/>
      <c r="B14" s="283" t="s">
        <v>366</v>
      </c>
      <c r="C14" s="162"/>
      <c r="D14" s="10" t="s">
        <v>14</v>
      </c>
      <c r="E14" s="11">
        <f>+E17</f>
        <v>212000</v>
      </c>
      <c r="F14" s="11">
        <f>F15+F16</f>
        <v>212000</v>
      </c>
      <c r="G14" s="11">
        <f t="shared" ref="G14:J14" si="0">G15+G16</f>
        <v>0</v>
      </c>
      <c r="H14" s="11">
        <f t="shared" si="0"/>
        <v>0</v>
      </c>
      <c r="I14" s="11">
        <f t="shared" si="0"/>
        <v>0</v>
      </c>
      <c r="J14" s="11">
        <f t="shared" si="0"/>
        <v>0</v>
      </c>
      <c r="K14" s="148"/>
    </row>
    <row r="15" spans="1:11" s="3" customFormat="1" ht="36" customHeight="1" x14ac:dyDescent="0.25">
      <c r="A15" s="162"/>
      <c r="B15" s="283"/>
      <c r="C15" s="162"/>
      <c r="D15" s="10" t="s">
        <v>10</v>
      </c>
      <c r="E15" s="11">
        <f>E18</f>
        <v>131864</v>
      </c>
      <c r="F15" s="11">
        <f>F18</f>
        <v>131864</v>
      </c>
      <c r="G15" s="11">
        <f t="shared" ref="G15:J15" si="1">G18</f>
        <v>0</v>
      </c>
      <c r="H15" s="11">
        <f t="shared" si="1"/>
        <v>0</v>
      </c>
      <c r="I15" s="11">
        <f t="shared" si="1"/>
        <v>0</v>
      </c>
      <c r="J15" s="11">
        <f t="shared" si="1"/>
        <v>0</v>
      </c>
      <c r="K15" s="149"/>
    </row>
    <row r="16" spans="1:11" s="3" customFormat="1" ht="36" customHeight="1" x14ac:dyDescent="0.25">
      <c r="A16" s="162"/>
      <c r="B16" s="283"/>
      <c r="C16" s="162"/>
      <c r="D16" s="10" t="s">
        <v>18</v>
      </c>
      <c r="E16" s="11">
        <f>E19</f>
        <v>80136</v>
      </c>
      <c r="F16" s="11">
        <f>F19</f>
        <v>80136</v>
      </c>
      <c r="G16" s="11">
        <f t="shared" ref="G16:J16" si="2">G19</f>
        <v>0</v>
      </c>
      <c r="H16" s="11">
        <f t="shared" si="2"/>
        <v>0</v>
      </c>
      <c r="I16" s="11">
        <f t="shared" si="2"/>
        <v>0</v>
      </c>
      <c r="J16" s="11">
        <f t="shared" si="2"/>
        <v>0</v>
      </c>
      <c r="K16" s="149"/>
    </row>
    <row r="17" spans="1:14" s="3" customFormat="1" ht="26.25" customHeight="1" x14ac:dyDescent="0.25">
      <c r="A17" s="154">
        <v>1</v>
      </c>
      <c r="B17" s="145" t="s">
        <v>367</v>
      </c>
      <c r="C17" s="148" t="s">
        <v>368</v>
      </c>
      <c r="D17" s="10" t="s">
        <v>14</v>
      </c>
      <c r="E17" s="11">
        <f>E19+E18</f>
        <v>212000</v>
      </c>
      <c r="F17" s="11">
        <f>F18+F19</f>
        <v>212000</v>
      </c>
      <c r="G17" s="11">
        <f>G19</f>
        <v>0</v>
      </c>
      <c r="H17" s="11">
        <f>H19</f>
        <v>0</v>
      </c>
      <c r="I17" s="11">
        <v>0</v>
      </c>
      <c r="J17" s="11">
        <f>J19</f>
        <v>0</v>
      </c>
      <c r="K17" s="148" t="s">
        <v>439</v>
      </c>
    </row>
    <row r="18" spans="1:14" s="3" customFormat="1" ht="36" customHeight="1" x14ac:dyDescent="0.25">
      <c r="A18" s="155"/>
      <c r="B18" s="146"/>
      <c r="C18" s="149"/>
      <c r="D18" s="10" t="s">
        <v>10</v>
      </c>
      <c r="E18" s="11">
        <f>I18+H18+G18+F18</f>
        <v>131864</v>
      </c>
      <c r="F18" s="11">
        <v>131864</v>
      </c>
      <c r="G18" s="11">
        <v>0</v>
      </c>
      <c r="H18" s="11">
        <v>0</v>
      </c>
      <c r="I18" s="11">
        <v>0</v>
      </c>
      <c r="J18" s="11">
        <v>0</v>
      </c>
      <c r="K18" s="149"/>
    </row>
    <row r="19" spans="1:14" s="3" customFormat="1" ht="38.25" customHeight="1" x14ac:dyDescent="0.25">
      <c r="A19" s="156"/>
      <c r="B19" s="147"/>
      <c r="C19" s="150"/>
      <c r="D19" s="10" t="s">
        <v>18</v>
      </c>
      <c r="E19" s="11">
        <f>F19+G19+H19+I19+J19</f>
        <v>80136</v>
      </c>
      <c r="F19" s="11">
        <v>80136</v>
      </c>
      <c r="G19" s="11">
        <v>0</v>
      </c>
      <c r="H19" s="11">
        <v>0</v>
      </c>
      <c r="I19" s="11">
        <v>0</v>
      </c>
      <c r="J19" s="11">
        <v>0</v>
      </c>
      <c r="K19" s="150"/>
      <c r="L19" s="12"/>
      <c r="N19" s="13"/>
    </row>
    <row r="20" spans="1:14" ht="27" customHeight="1" x14ac:dyDescent="0.3">
      <c r="A20" s="202" t="s">
        <v>504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4"/>
    </row>
    <row r="21" spans="1:14" s="3" customFormat="1" ht="36" customHeight="1" x14ac:dyDescent="0.25">
      <c r="A21" s="162"/>
      <c r="B21" s="283" t="s">
        <v>366</v>
      </c>
      <c r="C21" s="162"/>
      <c r="D21" s="10" t="s">
        <v>14</v>
      </c>
      <c r="E21" s="11">
        <f>+E23</f>
        <v>47838</v>
      </c>
      <c r="F21" s="11">
        <f t="shared" ref="F21:J21" si="3">+F23</f>
        <v>47838</v>
      </c>
      <c r="G21" s="11">
        <f t="shared" si="3"/>
        <v>0</v>
      </c>
      <c r="H21" s="11">
        <f t="shared" si="3"/>
        <v>0</v>
      </c>
      <c r="I21" s="11">
        <f t="shared" si="3"/>
        <v>0</v>
      </c>
      <c r="J21" s="11">
        <f t="shared" si="3"/>
        <v>0</v>
      </c>
      <c r="K21" s="148"/>
    </row>
    <row r="22" spans="1:14" s="3" customFormat="1" ht="36" customHeight="1" x14ac:dyDescent="0.25">
      <c r="A22" s="162"/>
      <c r="B22" s="283"/>
      <c r="C22" s="162"/>
      <c r="D22" s="10" t="s">
        <v>18</v>
      </c>
      <c r="E22" s="11">
        <f>E24</f>
        <v>47838</v>
      </c>
      <c r="F22" s="11">
        <f>F24</f>
        <v>47838</v>
      </c>
      <c r="G22" s="11">
        <f t="shared" ref="G22:J22" si="4">G24</f>
        <v>0</v>
      </c>
      <c r="H22" s="11">
        <f t="shared" si="4"/>
        <v>0</v>
      </c>
      <c r="I22" s="11">
        <f t="shared" si="4"/>
        <v>0</v>
      </c>
      <c r="J22" s="11">
        <f t="shared" si="4"/>
        <v>0</v>
      </c>
      <c r="K22" s="149"/>
    </row>
    <row r="23" spans="1:14" s="3" customFormat="1" ht="26.25" customHeight="1" x14ac:dyDescent="0.25">
      <c r="A23" s="154">
        <v>1</v>
      </c>
      <c r="B23" s="145" t="s">
        <v>507</v>
      </c>
      <c r="C23" s="148" t="s">
        <v>506</v>
      </c>
      <c r="D23" s="10" t="s">
        <v>14</v>
      </c>
      <c r="E23" s="11">
        <f>E24</f>
        <v>47838</v>
      </c>
      <c r="F23" s="11">
        <f>F24</f>
        <v>47838</v>
      </c>
      <c r="G23" s="11">
        <f t="shared" ref="G23:J23" si="5">G24</f>
        <v>0</v>
      </c>
      <c r="H23" s="11">
        <f t="shared" si="5"/>
        <v>0</v>
      </c>
      <c r="I23" s="11">
        <f t="shared" si="5"/>
        <v>0</v>
      </c>
      <c r="J23" s="11">
        <f t="shared" si="5"/>
        <v>0</v>
      </c>
      <c r="K23" s="148" t="s">
        <v>439</v>
      </c>
    </row>
    <row r="24" spans="1:14" s="3" customFormat="1" ht="38.25" customHeight="1" x14ac:dyDescent="0.25">
      <c r="A24" s="156"/>
      <c r="B24" s="147"/>
      <c r="C24" s="150"/>
      <c r="D24" s="10" t="s">
        <v>18</v>
      </c>
      <c r="E24" s="11">
        <f>F24+G24+H24+I24+J24</f>
        <v>47838</v>
      </c>
      <c r="F24" s="11">
        <v>47838</v>
      </c>
      <c r="G24" s="11">
        <v>0</v>
      </c>
      <c r="H24" s="11">
        <v>0</v>
      </c>
      <c r="I24" s="11">
        <v>0</v>
      </c>
      <c r="J24" s="11">
        <v>0</v>
      </c>
      <c r="K24" s="150"/>
      <c r="L24" s="12"/>
      <c r="N24" s="13"/>
    </row>
    <row r="25" spans="1:14" s="3" customFormat="1" ht="27.75" customHeight="1" x14ac:dyDescent="0.25">
      <c r="A25" s="202" t="s">
        <v>102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4"/>
      <c r="L25" s="12"/>
      <c r="N25" s="13"/>
    </row>
    <row r="26" spans="1:14" ht="33.75" customHeight="1" x14ac:dyDescent="0.3">
      <c r="A26" s="205" t="s">
        <v>299</v>
      </c>
      <c r="B26" s="205"/>
      <c r="C26" s="205"/>
      <c r="D26" s="205"/>
      <c r="E26" s="205"/>
      <c r="F26" s="205"/>
      <c r="G26" s="205"/>
      <c r="H26" s="205"/>
      <c r="I26" s="205"/>
      <c r="J26" s="205"/>
      <c r="K26" s="205"/>
    </row>
    <row r="27" spans="1:14" s="3" customFormat="1" ht="25.5" customHeight="1" x14ac:dyDescent="0.25">
      <c r="A27" s="162"/>
      <c r="B27" s="283" t="s">
        <v>366</v>
      </c>
      <c r="C27" s="162"/>
      <c r="D27" s="10" t="s">
        <v>14</v>
      </c>
      <c r="E27" s="11">
        <f>E28+E29</f>
        <v>10268.390000000001</v>
      </c>
      <c r="F27" s="11">
        <f>F28+F29</f>
        <v>7061.1100000000006</v>
      </c>
      <c r="G27" s="11">
        <f>G28+G29</f>
        <v>3207.2799999999997</v>
      </c>
      <c r="H27" s="11">
        <f>H28+H29</f>
        <v>0</v>
      </c>
      <c r="I27" s="11">
        <f>I28+I29</f>
        <v>0</v>
      </c>
      <c r="J27" s="11">
        <f t="shared" ref="J27" si="6">J28+J29</f>
        <v>0</v>
      </c>
      <c r="K27" s="161"/>
    </row>
    <row r="28" spans="1:14" s="3" customFormat="1" ht="36" customHeight="1" x14ac:dyDescent="0.25">
      <c r="A28" s="162"/>
      <c r="B28" s="283"/>
      <c r="C28" s="162"/>
      <c r="D28" s="10" t="s">
        <v>10</v>
      </c>
      <c r="E28" s="11">
        <f>E40+E31+E34+E37</f>
        <v>5108.6200000000008</v>
      </c>
      <c r="F28" s="11">
        <f>F40+F31+F34+F37</f>
        <v>3348.46</v>
      </c>
      <c r="G28" s="11">
        <f t="shared" ref="G28:I29" si="7">G40+G31+G34+G37</f>
        <v>1760.16</v>
      </c>
      <c r="H28" s="11">
        <f t="shared" si="7"/>
        <v>0</v>
      </c>
      <c r="I28" s="11">
        <f t="shared" si="7"/>
        <v>0</v>
      </c>
      <c r="J28" s="11">
        <f t="shared" ref="J28:J29" si="8">J40</f>
        <v>0</v>
      </c>
      <c r="K28" s="161"/>
    </row>
    <row r="29" spans="1:14" s="3" customFormat="1" ht="36" customHeight="1" x14ac:dyDescent="0.25">
      <c r="A29" s="162"/>
      <c r="B29" s="283"/>
      <c r="C29" s="162"/>
      <c r="D29" s="10" t="s">
        <v>18</v>
      </c>
      <c r="E29" s="11">
        <f>E41+E32+E35+E38</f>
        <v>5159.7700000000004</v>
      </c>
      <c r="F29" s="11">
        <f>F32+F35+F38+F41</f>
        <v>3712.65</v>
      </c>
      <c r="G29" s="11">
        <f t="shared" si="7"/>
        <v>1447.12</v>
      </c>
      <c r="H29" s="11">
        <f t="shared" si="7"/>
        <v>0</v>
      </c>
      <c r="I29" s="11">
        <f t="shared" si="7"/>
        <v>0</v>
      </c>
      <c r="J29" s="11">
        <f t="shared" si="8"/>
        <v>0</v>
      </c>
      <c r="K29" s="161"/>
    </row>
    <row r="30" spans="1:14" s="3" customFormat="1" ht="36" customHeight="1" x14ac:dyDescent="0.25">
      <c r="A30" s="162">
        <v>1</v>
      </c>
      <c r="B30" s="163" t="s">
        <v>433</v>
      </c>
      <c r="C30" s="161" t="s">
        <v>554</v>
      </c>
      <c r="D30" s="86" t="s">
        <v>14</v>
      </c>
      <c r="E30" s="87">
        <f t="shared" ref="E30:E41" si="9">F30+G30+H30+I30+J30</f>
        <v>3207.2799999999997</v>
      </c>
      <c r="F30" s="87">
        <f>F31+F32</f>
        <v>0</v>
      </c>
      <c r="G30" s="87">
        <f>G31+G32</f>
        <v>3207.2799999999997</v>
      </c>
      <c r="H30" s="11">
        <f t="shared" ref="H30:J30" si="10">H31+H32</f>
        <v>0</v>
      </c>
      <c r="I30" s="11">
        <f>I31+I32</f>
        <v>0</v>
      </c>
      <c r="J30" s="11">
        <f t="shared" si="10"/>
        <v>0</v>
      </c>
      <c r="K30" s="161" t="s">
        <v>439</v>
      </c>
      <c r="M30" s="14"/>
    </row>
    <row r="31" spans="1:14" s="3" customFormat="1" ht="36" customHeight="1" x14ac:dyDescent="0.25">
      <c r="A31" s="162"/>
      <c r="B31" s="163"/>
      <c r="C31" s="162"/>
      <c r="D31" s="86" t="s">
        <v>10</v>
      </c>
      <c r="E31" s="87">
        <f t="shared" si="9"/>
        <v>1760.16</v>
      </c>
      <c r="F31" s="87">
        <v>0</v>
      </c>
      <c r="G31" s="87">
        <v>1760.16</v>
      </c>
      <c r="H31" s="11">
        <v>0</v>
      </c>
      <c r="I31" s="11">
        <v>0</v>
      </c>
      <c r="J31" s="11">
        <v>0</v>
      </c>
      <c r="K31" s="161"/>
      <c r="L31" s="12"/>
      <c r="M31" s="14"/>
      <c r="N31" s="13"/>
    </row>
    <row r="32" spans="1:14" s="3" customFormat="1" ht="36" customHeight="1" x14ac:dyDescent="0.25">
      <c r="A32" s="162"/>
      <c r="B32" s="163"/>
      <c r="C32" s="162"/>
      <c r="D32" s="86" t="s">
        <v>18</v>
      </c>
      <c r="E32" s="87">
        <f t="shared" si="9"/>
        <v>1447.12</v>
      </c>
      <c r="F32" s="87">
        <v>0</v>
      </c>
      <c r="G32" s="87">
        <v>1447.12</v>
      </c>
      <c r="H32" s="11">
        <v>0</v>
      </c>
      <c r="I32" s="11">
        <v>0</v>
      </c>
      <c r="J32" s="11">
        <v>0</v>
      </c>
      <c r="K32" s="161"/>
      <c r="L32" s="12"/>
      <c r="M32" s="14"/>
      <c r="N32" s="13"/>
    </row>
    <row r="33" spans="1:14" s="3" customFormat="1" ht="36" customHeight="1" x14ac:dyDescent="0.25">
      <c r="A33" s="162">
        <v>2</v>
      </c>
      <c r="B33" s="163" t="s">
        <v>434</v>
      </c>
      <c r="C33" s="161" t="s">
        <v>437</v>
      </c>
      <c r="D33" s="10" t="s">
        <v>14</v>
      </c>
      <c r="E33" s="11">
        <f t="shared" si="9"/>
        <v>30.23</v>
      </c>
      <c r="F33" s="11">
        <f>F34+F35</f>
        <v>30.23</v>
      </c>
      <c r="G33" s="11">
        <f>G34+G35</f>
        <v>0</v>
      </c>
      <c r="H33" s="11">
        <f t="shared" ref="H33:J33" si="11">H34+H35</f>
        <v>0</v>
      </c>
      <c r="I33" s="11">
        <f t="shared" si="11"/>
        <v>0</v>
      </c>
      <c r="J33" s="11">
        <f t="shared" si="11"/>
        <v>0</v>
      </c>
      <c r="K33" s="161" t="s">
        <v>439</v>
      </c>
      <c r="M33" s="14"/>
    </row>
    <row r="34" spans="1:14" s="3" customFormat="1" ht="36" customHeight="1" x14ac:dyDescent="0.25">
      <c r="A34" s="162"/>
      <c r="B34" s="163"/>
      <c r="C34" s="162"/>
      <c r="D34" s="10" t="s">
        <v>10</v>
      </c>
      <c r="E34" s="11">
        <f t="shared" si="9"/>
        <v>18.64</v>
      </c>
      <c r="F34" s="11">
        <v>18.64</v>
      </c>
      <c r="G34" s="11">
        <v>0</v>
      </c>
      <c r="H34" s="11">
        <v>0</v>
      </c>
      <c r="I34" s="11">
        <v>0</v>
      </c>
      <c r="J34" s="11">
        <v>0</v>
      </c>
      <c r="K34" s="161"/>
      <c r="L34" s="12"/>
      <c r="M34" s="14"/>
      <c r="N34" s="13"/>
    </row>
    <row r="35" spans="1:14" s="3" customFormat="1" ht="36" customHeight="1" x14ac:dyDescent="0.25">
      <c r="A35" s="162"/>
      <c r="B35" s="163"/>
      <c r="C35" s="162"/>
      <c r="D35" s="10" t="s">
        <v>18</v>
      </c>
      <c r="E35" s="11">
        <f t="shared" si="9"/>
        <v>11.59</v>
      </c>
      <c r="F35" s="11">
        <v>11.59</v>
      </c>
      <c r="G35" s="11">
        <v>0</v>
      </c>
      <c r="H35" s="11">
        <v>0</v>
      </c>
      <c r="I35" s="11">
        <v>0</v>
      </c>
      <c r="J35" s="11">
        <v>0</v>
      </c>
      <c r="K35" s="161"/>
      <c r="L35" s="12"/>
      <c r="M35" s="14"/>
      <c r="N35" s="13"/>
    </row>
    <row r="36" spans="1:14" s="3" customFormat="1" ht="29.25" customHeight="1" x14ac:dyDescent="0.25">
      <c r="A36" s="162">
        <v>3</v>
      </c>
      <c r="B36" s="163" t="s">
        <v>435</v>
      </c>
      <c r="C36" s="161" t="s">
        <v>437</v>
      </c>
      <c r="D36" s="10" t="s">
        <v>14</v>
      </c>
      <c r="E36" s="11">
        <f t="shared" si="9"/>
        <v>144.01999999999998</v>
      </c>
      <c r="F36" s="11">
        <f>F37+F38</f>
        <v>144.01999999999998</v>
      </c>
      <c r="G36" s="11">
        <f>G37+G38</f>
        <v>0</v>
      </c>
      <c r="H36" s="11">
        <f t="shared" ref="H36:J36" si="12">H37+H38</f>
        <v>0</v>
      </c>
      <c r="I36" s="11">
        <f t="shared" si="12"/>
        <v>0</v>
      </c>
      <c r="J36" s="11">
        <f t="shared" si="12"/>
        <v>0</v>
      </c>
      <c r="K36" s="161" t="s">
        <v>439</v>
      </c>
      <c r="M36" s="14"/>
    </row>
    <row r="37" spans="1:14" s="3" customFormat="1" ht="36" customHeight="1" x14ac:dyDescent="0.25">
      <c r="A37" s="162"/>
      <c r="B37" s="163"/>
      <c r="C37" s="162"/>
      <c r="D37" s="10" t="s">
        <v>10</v>
      </c>
      <c r="E37" s="11">
        <f t="shared" si="9"/>
        <v>68.209999999999994</v>
      </c>
      <c r="F37" s="11">
        <v>68.209999999999994</v>
      </c>
      <c r="G37" s="11">
        <v>0</v>
      </c>
      <c r="H37" s="11">
        <v>0</v>
      </c>
      <c r="I37" s="11">
        <v>0</v>
      </c>
      <c r="J37" s="11">
        <v>0</v>
      </c>
      <c r="K37" s="161"/>
      <c r="L37" s="12"/>
      <c r="M37" s="14"/>
      <c r="N37" s="13"/>
    </row>
    <row r="38" spans="1:14" s="3" customFormat="1" ht="36" customHeight="1" x14ac:dyDescent="0.25">
      <c r="A38" s="162"/>
      <c r="B38" s="163"/>
      <c r="C38" s="162"/>
      <c r="D38" s="10" t="s">
        <v>18</v>
      </c>
      <c r="E38" s="11">
        <f t="shared" si="9"/>
        <v>75.81</v>
      </c>
      <c r="F38" s="11">
        <v>75.81</v>
      </c>
      <c r="G38" s="11">
        <v>0</v>
      </c>
      <c r="H38" s="11">
        <v>0</v>
      </c>
      <c r="I38" s="11">
        <v>0</v>
      </c>
      <c r="J38" s="11">
        <v>0</v>
      </c>
      <c r="K38" s="161"/>
      <c r="L38" s="12"/>
      <c r="M38" s="14"/>
      <c r="N38" s="13"/>
    </row>
    <row r="39" spans="1:14" s="3" customFormat="1" ht="31.5" customHeight="1" x14ac:dyDescent="0.25">
      <c r="A39" s="162">
        <v>4</v>
      </c>
      <c r="B39" s="163" t="s">
        <v>436</v>
      </c>
      <c r="C39" s="161" t="s">
        <v>437</v>
      </c>
      <c r="D39" s="10" t="s">
        <v>14</v>
      </c>
      <c r="E39" s="11">
        <f t="shared" si="9"/>
        <v>6886.8600000000006</v>
      </c>
      <c r="F39" s="11">
        <f>F40+F41</f>
        <v>6886.8600000000006</v>
      </c>
      <c r="G39" s="11">
        <f>G40+G41</f>
        <v>0</v>
      </c>
      <c r="H39" s="11">
        <f t="shared" ref="H39:J39" si="13">H40+H41</f>
        <v>0</v>
      </c>
      <c r="I39" s="11">
        <f t="shared" si="13"/>
        <v>0</v>
      </c>
      <c r="J39" s="11">
        <f t="shared" si="13"/>
        <v>0</v>
      </c>
      <c r="K39" s="161" t="s">
        <v>439</v>
      </c>
      <c r="M39" s="14"/>
    </row>
    <row r="40" spans="1:14" s="3" customFormat="1" ht="36" customHeight="1" x14ac:dyDescent="0.25">
      <c r="A40" s="162"/>
      <c r="B40" s="163"/>
      <c r="C40" s="162"/>
      <c r="D40" s="10" t="s">
        <v>10</v>
      </c>
      <c r="E40" s="11">
        <f t="shared" si="9"/>
        <v>3261.61</v>
      </c>
      <c r="F40" s="11">
        <v>3261.61</v>
      </c>
      <c r="G40" s="11">
        <v>0</v>
      </c>
      <c r="H40" s="11">
        <v>0</v>
      </c>
      <c r="I40" s="11">
        <v>0</v>
      </c>
      <c r="J40" s="11">
        <v>0</v>
      </c>
      <c r="K40" s="161"/>
      <c r="L40" s="12"/>
      <c r="M40" s="14"/>
      <c r="N40" s="13"/>
    </row>
    <row r="41" spans="1:14" s="3" customFormat="1" ht="36" customHeight="1" x14ac:dyDescent="0.25">
      <c r="A41" s="162"/>
      <c r="B41" s="163"/>
      <c r="C41" s="162"/>
      <c r="D41" s="10" t="s">
        <v>18</v>
      </c>
      <c r="E41" s="11">
        <f t="shared" si="9"/>
        <v>3625.25</v>
      </c>
      <c r="F41" s="11">
        <v>3625.25</v>
      </c>
      <c r="G41" s="11">
        <v>0</v>
      </c>
      <c r="H41" s="11">
        <v>0</v>
      </c>
      <c r="I41" s="11">
        <v>0</v>
      </c>
      <c r="J41" s="11">
        <v>0</v>
      </c>
      <c r="K41" s="161"/>
      <c r="L41" s="12"/>
      <c r="M41" s="14"/>
      <c r="N41" s="13"/>
    </row>
    <row r="42" spans="1:14" ht="22.5" customHeight="1" x14ac:dyDescent="0.3">
      <c r="A42" s="205" t="s">
        <v>307</v>
      </c>
      <c r="B42" s="205"/>
      <c r="C42" s="205"/>
      <c r="D42" s="205"/>
      <c r="E42" s="205"/>
      <c r="F42" s="205"/>
      <c r="G42" s="205"/>
      <c r="H42" s="205"/>
      <c r="I42" s="205"/>
      <c r="J42" s="205"/>
      <c r="K42" s="205"/>
    </row>
    <row r="43" spans="1:14" s="3" customFormat="1" ht="27.75" customHeight="1" x14ac:dyDescent="0.25">
      <c r="A43" s="162"/>
      <c r="B43" s="283" t="s">
        <v>366</v>
      </c>
      <c r="C43" s="162"/>
      <c r="D43" s="10" t="s">
        <v>14</v>
      </c>
      <c r="E43" s="11">
        <f>E44+E45</f>
        <v>167520.02999999997</v>
      </c>
      <c r="F43" s="11">
        <f>F44+F45</f>
        <v>243947.46000000002</v>
      </c>
      <c r="G43" s="11">
        <f>G44+G45</f>
        <v>15000</v>
      </c>
      <c r="H43" s="11">
        <f>H44+H45</f>
        <v>0</v>
      </c>
      <c r="I43" s="11">
        <f>I44+I45</f>
        <v>0</v>
      </c>
      <c r="J43" s="11">
        <f t="shared" ref="J43" si="14">J44+J45</f>
        <v>0</v>
      </c>
      <c r="K43" s="161"/>
    </row>
    <row r="44" spans="1:14" s="3" customFormat="1" ht="36" customHeight="1" x14ac:dyDescent="0.25">
      <c r="A44" s="162"/>
      <c r="B44" s="283"/>
      <c r="C44" s="162"/>
      <c r="D44" s="10" t="s">
        <v>10</v>
      </c>
      <c r="E44" s="11">
        <f>E79+E47+E73+E76</f>
        <v>104532.48999999999</v>
      </c>
      <c r="F44" s="11">
        <f>F79+F47+F73+F76+F50+F53+F56++F62+F59</f>
        <v>152223.18000000002</v>
      </c>
      <c r="G44" s="11">
        <f t="shared" ref="G44:J44" si="15">G79+G47+G73+G76+G50+G53</f>
        <v>9360</v>
      </c>
      <c r="H44" s="11">
        <f t="shared" si="15"/>
        <v>0</v>
      </c>
      <c r="I44" s="11">
        <f t="shared" si="15"/>
        <v>0</v>
      </c>
      <c r="J44" s="11">
        <f t="shared" si="15"/>
        <v>0</v>
      </c>
      <c r="K44" s="161"/>
      <c r="L44" s="14"/>
    </row>
    <row r="45" spans="1:14" s="3" customFormat="1" ht="36" customHeight="1" x14ac:dyDescent="0.25">
      <c r="A45" s="162"/>
      <c r="B45" s="283"/>
      <c r="C45" s="162"/>
      <c r="D45" s="10" t="s">
        <v>18</v>
      </c>
      <c r="E45" s="11">
        <f>E80+E48+E74+E77</f>
        <v>62987.539999999994</v>
      </c>
      <c r="F45" s="11">
        <f>F48+F51+F54+F57+F60+F63</f>
        <v>91724.279999999984</v>
      </c>
      <c r="G45" s="11">
        <f t="shared" ref="G45:J45" si="16">G48+G51+G54</f>
        <v>5640</v>
      </c>
      <c r="H45" s="11">
        <f t="shared" si="16"/>
        <v>0</v>
      </c>
      <c r="I45" s="11">
        <f t="shared" si="16"/>
        <v>0</v>
      </c>
      <c r="J45" s="11">
        <f t="shared" si="16"/>
        <v>0</v>
      </c>
      <c r="K45" s="161"/>
    </row>
    <row r="46" spans="1:14" s="3" customFormat="1" ht="30" customHeight="1" x14ac:dyDescent="0.25">
      <c r="A46" s="162">
        <v>1</v>
      </c>
      <c r="B46" s="163" t="s">
        <v>440</v>
      </c>
      <c r="C46" s="161" t="s">
        <v>181</v>
      </c>
      <c r="D46" s="10" t="s">
        <v>14</v>
      </c>
      <c r="E46" s="11">
        <f t="shared" ref="E46:E51" si="17">F46+G46+H46+I46+J46</f>
        <v>167520.02999999997</v>
      </c>
      <c r="F46" s="11">
        <f>F47+F48</f>
        <v>167520.02999999997</v>
      </c>
      <c r="G46" s="11">
        <f>G47+G48</f>
        <v>0</v>
      </c>
      <c r="H46" s="11">
        <f t="shared" ref="H46" si="18">H47+H48</f>
        <v>0</v>
      </c>
      <c r="I46" s="11">
        <f>I47+I48</f>
        <v>0</v>
      </c>
      <c r="J46" s="11">
        <f t="shared" ref="J46" si="19">J47+J48</f>
        <v>0</v>
      </c>
      <c r="K46" s="161" t="s">
        <v>439</v>
      </c>
      <c r="M46" s="14"/>
    </row>
    <row r="47" spans="1:14" s="3" customFormat="1" ht="36" customHeight="1" x14ac:dyDescent="0.25">
      <c r="A47" s="162"/>
      <c r="B47" s="163"/>
      <c r="C47" s="162"/>
      <c r="D47" s="10" t="s">
        <v>10</v>
      </c>
      <c r="E47" s="11">
        <f t="shared" si="17"/>
        <v>104532.48999999999</v>
      </c>
      <c r="F47" s="11">
        <f>6048.65+98483.84</f>
        <v>104532.48999999999</v>
      </c>
      <c r="G47" s="11">
        <v>0</v>
      </c>
      <c r="H47" s="11">
        <v>0</v>
      </c>
      <c r="I47" s="11">
        <v>0</v>
      </c>
      <c r="J47" s="11">
        <v>0</v>
      </c>
      <c r="K47" s="161"/>
      <c r="L47" s="12"/>
      <c r="M47" s="14"/>
      <c r="N47" s="13"/>
    </row>
    <row r="48" spans="1:14" s="3" customFormat="1" ht="36" customHeight="1" x14ac:dyDescent="0.25">
      <c r="A48" s="162"/>
      <c r="B48" s="163"/>
      <c r="C48" s="162"/>
      <c r="D48" s="10" t="s">
        <v>18</v>
      </c>
      <c r="E48" s="11">
        <f t="shared" si="17"/>
        <v>62987.539999999994</v>
      </c>
      <c r="F48" s="11">
        <f>3644.7+59342.84</f>
        <v>62987.539999999994</v>
      </c>
      <c r="G48" s="11">
        <v>0</v>
      </c>
      <c r="H48" s="11">
        <v>0</v>
      </c>
      <c r="I48" s="11">
        <v>0</v>
      </c>
      <c r="J48" s="11">
        <v>0</v>
      </c>
      <c r="K48" s="161"/>
      <c r="L48" s="12"/>
      <c r="M48" s="14"/>
      <c r="N48" s="13"/>
    </row>
    <row r="49" spans="1:14" s="3" customFormat="1" ht="36" customHeight="1" x14ac:dyDescent="0.25">
      <c r="A49" s="162">
        <v>2</v>
      </c>
      <c r="B49" s="163" t="s">
        <v>441</v>
      </c>
      <c r="C49" s="161" t="s">
        <v>303</v>
      </c>
      <c r="D49" s="10" t="s">
        <v>14</v>
      </c>
      <c r="E49" s="11">
        <f t="shared" si="17"/>
        <v>21346.65</v>
      </c>
      <c r="F49" s="11">
        <f>F50+F51</f>
        <v>6346.65</v>
      </c>
      <c r="G49" s="11">
        <f>G50+G51</f>
        <v>15000</v>
      </c>
      <c r="H49" s="11">
        <f t="shared" ref="H49" si="20">H50+H51</f>
        <v>0</v>
      </c>
      <c r="I49" s="11">
        <f>I50+I51</f>
        <v>0</v>
      </c>
      <c r="J49" s="11">
        <f t="shared" ref="J49" si="21">J50+J51</f>
        <v>0</v>
      </c>
      <c r="K49" s="161" t="s">
        <v>439</v>
      </c>
      <c r="M49" s="14"/>
    </row>
    <row r="50" spans="1:14" s="3" customFormat="1" ht="36" customHeight="1" x14ac:dyDescent="0.25">
      <c r="A50" s="162"/>
      <c r="B50" s="163"/>
      <c r="C50" s="162"/>
      <c r="D50" s="10" t="s">
        <v>10</v>
      </c>
      <c r="E50" s="11">
        <f t="shared" si="17"/>
        <v>13320.3</v>
      </c>
      <c r="F50" s="11">
        <v>3960.3</v>
      </c>
      <c r="G50" s="11">
        <v>9360</v>
      </c>
      <c r="H50" s="11">
        <v>0</v>
      </c>
      <c r="I50" s="11">
        <v>0</v>
      </c>
      <c r="J50" s="11">
        <v>0</v>
      </c>
      <c r="K50" s="161"/>
      <c r="L50" s="12"/>
      <c r="M50" s="14"/>
      <c r="N50" s="13"/>
    </row>
    <row r="51" spans="1:14" s="3" customFormat="1" ht="36" customHeight="1" x14ac:dyDescent="0.25">
      <c r="A51" s="162"/>
      <c r="B51" s="163"/>
      <c r="C51" s="162"/>
      <c r="D51" s="10" t="s">
        <v>18</v>
      </c>
      <c r="E51" s="11">
        <f t="shared" si="17"/>
        <v>8026.35</v>
      </c>
      <c r="F51" s="11">
        <v>2386.35</v>
      </c>
      <c r="G51" s="11">
        <v>5640</v>
      </c>
      <c r="H51" s="11">
        <v>0</v>
      </c>
      <c r="I51" s="11">
        <v>0</v>
      </c>
      <c r="J51" s="11">
        <v>0</v>
      </c>
      <c r="K51" s="161"/>
      <c r="L51" s="12"/>
      <c r="M51" s="14"/>
      <c r="N51" s="13"/>
    </row>
    <row r="52" spans="1:14" s="3" customFormat="1" ht="26.25" customHeight="1" x14ac:dyDescent="0.25">
      <c r="A52" s="162">
        <v>3</v>
      </c>
      <c r="B52" s="163" t="s">
        <v>442</v>
      </c>
      <c r="C52" s="161" t="s">
        <v>181</v>
      </c>
      <c r="D52" s="10" t="s">
        <v>14</v>
      </c>
      <c r="E52" s="11">
        <f t="shared" ref="E52:E54" si="22">F52+G52+H52+I52+J52</f>
        <v>9621.69</v>
      </c>
      <c r="F52" s="11">
        <f>F53+F54</f>
        <v>9621.69</v>
      </c>
      <c r="G52" s="11">
        <f>G53+G54</f>
        <v>0</v>
      </c>
      <c r="H52" s="11">
        <f t="shared" ref="H52" si="23">H53+H54</f>
        <v>0</v>
      </c>
      <c r="I52" s="11">
        <f>I53+I54</f>
        <v>0</v>
      </c>
      <c r="J52" s="11">
        <f t="shared" ref="J52" si="24">J53+J54</f>
        <v>0</v>
      </c>
      <c r="K52" s="161" t="s">
        <v>439</v>
      </c>
      <c r="M52" s="14"/>
    </row>
    <row r="53" spans="1:14" s="3" customFormat="1" ht="36" customHeight="1" x14ac:dyDescent="0.25">
      <c r="A53" s="162"/>
      <c r="B53" s="163"/>
      <c r="C53" s="162"/>
      <c r="D53" s="10" t="s">
        <v>10</v>
      </c>
      <c r="E53" s="11">
        <f t="shared" si="22"/>
        <v>6003.93</v>
      </c>
      <c r="F53" s="11">
        <v>6003.93</v>
      </c>
      <c r="G53" s="11">
        <v>0</v>
      </c>
      <c r="H53" s="11">
        <v>0</v>
      </c>
      <c r="I53" s="11">
        <v>0</v>
      </c>
      <c r="J53" s="11">
        <v>0</v>
      </c>
      <c r="K53" s="161"/>
      <c r="L53" s="12"/>
      <c r="M53" s="14"/>
      <c r="N53" s="13"/>
    </row>
    <row r="54" spans="1:14" s="3" customFormat="1" ht="36" customHeight="1" x14ac:dyDescent="0.25">
      <c r="A54" s="162"/>
      <c r="B54" s="163"/>
      <c r="C54" s="162"/>
      <c r="D54" s="10" t="s">
        <v>18</v>
      </c>
      <c r="E54" s="11">
        <f t="shared" si="22"/>
        <v>3617.76</v>
      </c>
      <c r="F54" s="11">
        <v>3617.76</v>
      </c>
      <c r="G54" s="11">
        <v>0</v>
      </c>
      <c r="H54" s="11">
        <v>0</v>
      </c>
      <c r="I54" s="11">
        <v>0</v>
      </c>
      <c r="J54" s="11">
        <v>0</v>
      </c>
      <c r="K54" s="161"/>
      <c r="L54" s="12"/>
      <c r="M54" s="14"/>
      <c r="N54" s="13"/>
    </row>
    <row r="55" spans="1:14" s="3" customFormat="1" ht="26.25" customHeight="1" x14ac:dyDescent="0.25">
      <c r="A55" s="162">
        <v>4</v>
      </c>
      <c r="B55" s="163" t="s">
        <v>495</v>
      </c>
      <c r="C55" s="288" t="s">
        <v>499</v>
      </c>
      <c r="D55" s="10" t="s">
        <v>14</v>
      </c>
      <c r="E55" s="11">
        <f t="shared" ref="E55:E57" si="25">F55+G55+H55+I55+J55</f>
        <v>17755.699999999997</v>
      </c>
      <c r="F55" s="11">
        <f>F56+F57</f>
        <v>17755.699999999997</v>
      </c>
      <c r="G55" s="11">
        <f>G56+G57</f>
        <v>0</v>
      </c>
      <c r="H55" s="11">
        <f t="shared" ref="H55" si="26">H56+H57</f>
        <v>0</v>
      </c>
      <c r="I55" s="11">
        <f>I56+I57</f>
        <v>0</v>
      </c>
      <c r="J55" s="11">
        <f t="shared" ref="J55" si="27">J56+J57</f>
        <v>0</v>
      </c>
      <c r="K55" s="161" t="s">
        <v>439</v>
      </c>
      <c r="M55" s="14"/>
    </row>
    <row r="56" spans="1:14" s="3" customFormat="1" ht="36" customHeight="1" x14ac:dyDescent="0.25">
      <c r="A56" s="162"/>
      <c r="B56" s="163"/>
      <c r="C56" s="162"/>
      <c r="D56" s="10" t="s">
        <v>10</v>
      </c>
      <c r="E56" s="11">
        <f t="shared" si="25"/>
        <v>11079.55</v>
      </c>
      <c r="F56" s="11">
        <f>7031.8+4047.75</f>
        <v>11079.55</v>
      </c>
      <c r="G56" s="11">
        <v>0</v>
      </c>
      <c r="H56" s="11">
        <v>0</v>
      </c>
      <c r="I56" s="11">
        <v>0</v>
      </c>
      <c r="J56" s="11">
        <v>0</v>
      </c>
      <c r="K56" s="161"/>
      <c r="L56" s="12"/>
      <c r="M56" s="14"/>
      <c r="N56" s="13"/>
    </row>
    <row r="57" spans="1:14" s="3" customFormat="1" ht="36" customHeight="1" x14ac:dyDescent="0.25">
      <c r="A57" s="162"/>
      <c r="B57" s="163"/>
      <c r="C57" s="162"/>
      <c r="D57" s="10" t="s">
        <v>18</v>
      </c>
      <c r="E57" s="11">
        <f t="shared" si="25"/>
        <v>6676.15</v>
      </c>
      <c r="F57" s="11">
        <f>4237.12+2439.03</f>
        <v>6676.15</v>
      </c>
      <c r="G57" s="11">
        <v>0</v>
      </c>
      <c r="H57" s="11">
        <v>0</v>
      </c>
      <c r="I57" s="11">
        <v>0</v>
      </c>
      <c r="J57" s="11">
        <v>0</v>
      </c>
      <c r="K57" s="161"/>
      <c r="L57" s="12"/>
      <c r="M57" s="14"/>
      <c r="N57" s="13"/>
    </row>
    <row r="58" spans="1:14" s="3" customFormat="1" ht="26.25" customHeight="1" x14ac:dyDescent="0.25">
      <c r="A58" s="162">
        <v>5</v>
      </c>
      <c r="B58" s="163" t="s">
        <v>496</v>
      </c>
      <c r="C58" s="288" t="s">
        <v>499</v>
      </c>
      <c r="D58" s="10" t="s">
        <v>14</v>
      </c>
      <c r="E58" s="11">
        <f t="shared" ref="E58:E60" si="28">F58+G58+H58+I58+J58</f>
        <v>17681.010000000002</v>
      </c>
      <c r="F58" s="11">
        <f>F59+F60</f>
        <v>17681.010000000002</v>
      </c>
      <c r="G58" s="11">
        <f>G59+G60</f>
        <v>0</v>
      </c>
      <c r="H58" s="11">
        <f t="shared" ref="H58" si="29">H59+H60</f>
        <v>0</v>
      </c>
      <c r="I58" s="11">
        <f>I59+I60</f>
        <v>0</v>
      </c>
      <c r="J58" s="11">
        <f t="shared" ref="J58" si="30">J59+J60</f>
        <v>0</v>
      </c>
      <c r="K58" s="161" t="s">
        <v>439</v>
      </c>
      <c r="M58" s="14"/>
    </row>
    <row r="59" spans="1:14" s="3" customFormat="1" ht="36" customHeight="1" x14ac:dyDescent="0.25">
      <c r="A59" s="162"/>
      <c r="B59" s="163"/>
      <c r="C59" s="162"/>
      <c r="D59" s="10" t="s">
        <v>10</v>
      </c>
      <c r="E59" s="11">
        <f t="shared" si="28"/>
        <v>11032.95</v>
      </c>
      <c r="F59" s="11">
        <v>11032.95</v>
      </c>
      <c r="G59" s="11">
        <v>0</v>
      </c>
      <c r="H59" s="11">
        <v>0</v>
      </c>
      <c r="I59" s="11">
        <v>0</v>
      </c>
      <c r="J59" s="11">
        <v>0</v>
      </c>
      <c r="K59" s="161"/>
      <c r="L59" s="12"/>
      <c r="M59" s="14"/>
      <c r="N59" s="13"/>
    </row>
    <row r="60" spans="1:14" s="3" customFormat="1" ht="36" customHeight="1" x14ac:dyDescent="0.25">
      <c r="A60" s="162"/>
      <c r="B60" s="163"/>
      <c r="C60" s="162"/>
      <c r="D60" s="10" t="s">
        <v>18</v>
      </c>
      <c r="E60" s="11">
        <f t="shared" si="28"/>
        <v>6648.06</v>
      </c>
      <c r="F60" s="11">
        <v>6648.06</v>
      </c>
      <c r="G60" s="11">
        <v>0</v>
      </c>
      <c r="H60" s="11">
        <v>0</v>
      </c>
      <c r="I60" s="11">
        <v>0</v>
      </c>
      <c r="J60" s="11">
        <v>0</v>
      </c>
      <c r="K60" s="161"/>
      <c r="L60" s="12"/>
      <c r="M60" s="14"/>
      <c r="N60" s="13"/>
    </row>
    <row r="61" spans="1:14" s="3" customFormat="1" ht="26.25" customHeight="1" x14ac:dyDescent="0.25">
      <c r="A61" s="162">
        <v>6</v>
      </c>
      <c r="B61" s="163" t="s">
        <v>497</v>
      </c>
      <c r="C61" s="161" t="s">
        <v>500</v>
      </c>
      <c r="D61" s="10" t="s">
        <v>14</v>
      </c>
      <c r="E61" s="11">
        <f t="shared" ref="E61:E63" si="31">F61+G61+H61+I61+J61</f>
        <v>25022.379999999997</v>
      </c>
      <c r="F61" s="11">
        <f>F62+F63</f>
        <v>25022.379999999997</v>
      </c>
      <c r="G61" s="11">
        <f>G62+G63</f>
        <v>0</v>
      </c>
      <c r="H61" s="11">
        <f t="shared" ref="H61" si="32">H62+H63</f>
        <v>0</v>
      </c>
      <c r="I61" s="11">
        <f>I62+I63</f>
        <v>0</v>
      </c>
      <c r="J61" s="11">
        <f t="shared" ref="J61" si="33">J62+J63</f>
        <v>0</v>
      </c>
      <c r="K61" s="161" t="s">
        <v>439</v>
      </c>
      <c r="M61" s="14"/>
    </row>
    <row r="62" spans="1:14" s="3" customFormat="1" ht="36" customHeight="1" x14ac:dyDescent="0.25">
      <c r="A62" s="162"/>
      <c r="B62" s="163"/>
      <c r="C62" s="162"/>
      <c r="D62" s="10" t="s">
        <v>10</v>
      </c>
      <c r="E62" s="11">
        <f t="shared" si="31"/>
        <v>15613.96</v>
      </c>
      <c r="F62" s="11">
        <v>15613.96</v>
      </c>
      <c r="G62" s="11">
        <v>0</v>
      </c>
      <c r="H62" s="11">
        <v>0</v>
      </c>
      <c r="I62" s="11">
        <v>0</v>
      </c>
      <c r="J62" s="11">
        <v>0</v>
      </c>
      <c r="K62" s="161"/>
      <c r="L62" s="12"/>
      <c r="M62" s="14"/>
      <c r="N62" s="13"/>
    </row>
    <row r="63" spans="1:14" s="3" customFormat="1" ht="36" customHeight="1" x14ac:dyDescent="0.25">
      <c r="A63" s="162"/>
      <c r="B63" s="163"/>
      <c r="C63" s="162"/>
      <c r="D63" s="10" t="s">
        <v>18</v>
      </c>
      <c r="E63" s="11">
        <f t="shared" si="31"/>
        <v>9408.42</v>
      </c>
      <c r="F63" s="11">
        <v>9408.42</v>
      </c>
      <c r="G63" s="11">
        <v>0</v>
      </c>
      <c r="H63" s="11">
        <v>0</v>
      </c>
      <c r="I63" s="11">
        <v>0</v>
      </c>
      <c r="J63" s="11">
        <v>0</v>
      </c>
      <c r="K63" s="161"/>
      <c r="L63" s="12"/>
      <c r="M63" s="14"/>
      <c r="N63" s="13"/>
    </row>
    <row r="64" spans="1:14" ht="24.75" customHeight="1" x14ac:dyDescent="0.3">
      <c r="A64" s="202" t="s">
        <v>449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4"/>
    </row>
    <row r="65" spans="1:14" s="3" customFormat="1" ht="32.25" customHeight="1" x14ac:dyDescent="0.25">
      <c r="A65" s="154"/>
      <c r="B65" s="285" t="s">
        <v>366</v>
      </c>
      <c r="C65" s="154"/>
      <c r="D65" s="10" t="s">
        <v>14</v>
      </c>
      <c r="E65" s="11">
        <f>E66+E67</f>
        <v>122318.31</v>
      </c>
      <c r="F65" s="11">
        <f>F69+F72+F76+F80+F84+F88+F92+F96+F100+F104+F108+F112+F116+F120+F124</f>
        <v>122318.31</v>
      </c>
      <c r="G65" s="11">
        <f>G66+G67</f>
        <v>0</v>
      </c>
      <c r="H65" s="11">
        <f>H66+H67</f>
        <v>0</v>
      </c>
      <c r="I65" s="11">
        <f>I69</f>
        <v>0</v>
      </c>
      <c r="J65" s="11">
        <f t="shared" ref="J65:J67" si="34">J69+J72+J76+J80+J84+J88+J92+J96+J100+J104+J108+J112+J116+J120+J124</f>
        <v>0</v>
      </c>
      <c r="K65" s="148"/>
    </row>
    <row r="66" spans="1:14" s="3" customFormat="1" ht="36" customHeight="1" x14ac:dyDescent="0.25">
      <c r="A66" s="155"/>
      <c r="B66" s="286"/>
      <c r="C66" s="155"/>
      <c r="D66" s="10" t="s">
        <v>10</v>
      </c>
      <c r="E66" s="11">
        <f>E70</f>
        <v>76326.63</v>
      </c>
      <c r="F66" s="11">
        <f>F70+F73+F77+F81+F85+F89+F93+F97+F101+F105+F109+F113+F117+F121+F125</f>
        <v>76326.63</v>
      </c>
      <c r="G66" s="11">
        <f>G70</f>
        <v>0</v>
      </c>
      <c r="H66" s="11">
        <f>H70</f>
        <v>0</v>
      </c>
      <c r="I66" s="11">
        <f>I70</f>
        <v>0</v>
      </c>
      <c r="J66" s="11">
        <f t="shared" si="34"/>
        <v>0</v>
      </c>
      <c r="K66" s="149"/>
    </row>
    <row r="67" spans="1:14" s="3" customFormat="1" ht="36" customHeight="1" x14ac:dyDescent="0.25">
      <c r="A67" s="155"/>
      <c r="B67" s="286"/>
      <c r="C67" s="155"/>
      <c r="D67" s="10" t="s">
        <v>18</v>
      </c>
      <c r="E67" s="11">
        <f>E71</f>
        <v>45991.68</v>
      </c>
      <c r="F67" s="11">
        <f>F71+F74+F78+F82+F86+F90+F94+F98+F102+F106+F110+F114+F118+F122+F126</f>
        <v>45991.68</v>
      </c>
      <c r="G67" s="11">
        <f>G71</f>
        <v>0</v>
      </c>
      <c r="H67" s="11">
        <f>H71</f>
        <v>0</v>
      </c>
      <c r="I67" s="11">
        <f>I71</f>
        <v>0</v>
      </c>
      <c r="J67" s="11">
        <f t="shared" si="34"/>
        <v>0</v>
      </c>
      <c r="K67" s="149"/>
    </row>
    <row r="68" spans="1:14" s="3" customFormat="1" ht="26.25" customHeight="1" x14ac:dyDescent="0.25">
      <c r="A68" s="156"/>
      <c r="B68" s="287"/>
      <c r="C68" s="156"/>
      <c r="D68" s="10" t="s">
        <v>12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50"/>
    </row>
    <row r="69" spans="1:14" s="3" customFormat="1" ht="36" customHeight="1" x14ac:dyDescent="0.25">
      <c r="A69" s="162">
        <v>1</v>
      </c>
      <c r="B69" s="163" t="s">
        <v>450</v>
      </c>
      <c r="C69" s="161" t="s">
        <v>451</v>
      </c>
      <c r="D69" s="10" t="s">
        <v>14</v>
      </c>
      <c r="E69" s="11">
        <f>F69+G69+H69+I69+J69</f>
        <v>122318.31</v>
      </c>
      <c r="F69" s="87">
        <f>F70+F71</f>
        <v>122318.31</v>
      </c>
      <c r="G69" s="11">
        <f>G70+G71</f>
        <v>0</v>
      </c>
      <c r="H69" s="11">
        <f t="shared" ref="H69:J69" si="35">H70+H71</f>
        <v>0</v>
      </c>
      <c r="I69" s="11">
        <f t="shared" si="35"/>
        <v>0</v>
      </c>
      <c r="J69" s="11">
        <f t="shared" si="35"/>
        <v>0</v>
      </c>
      <c r="K69" s="161" t="s">
        <v>439</v>
      </c>
    </row>
    <row r="70" spans="1:14" s="3" customFormat="1" ht="36" customHeight="1" x14ac:dyDescent="0.25">
      <c r="A70" s="162"/>
      <c r="B70" s="163"/>
      <c r="C70" s="161"/>
      <c r="D70" s="10" t="s">
        <v>10</v>
      </c>
      <c r="E70" s="11">
        <f>F70+G70+H70+I70+J70</f>
        <v>76326.63</v>
      </c>
      <c r="F70" s="87">
        <v>76326.63</v>
      </c>
      <c r="G70" s="11">
        <v>0</v>
      </c>
      <c r="H70" s="11">
        <v>0</v>
      </c>
      <c r="I70" s="11">
        <v>0</v>
      </c>
      <c r="J70" s="11">
        <v>0</v>
      </c>
      <c r="K70" s="161"/>
      <c r="L70" s="12"/>
      <c r="N70" s="13"/>
    </row>
    <row r="71" spans="1:14" s="3" customFormat="1" ht="36" customHeight="1" x14ac:dyDescent="0.25">
      <c r="A71" s="162"/>
      <c r="B71" s="163"/>
      <c r="C71" s="161"/>
      <c r="D71" s="10" t="s">
        <v>18</v>
      </c>
      <c r="E71" s="11">
        <f>F71+G71+H71+I71+J71</f>
        <v>45991.68</v>
      </c>
      <c r="F71" s="87">
        <v>45991.68</v>
      </c>
      <c r="G71" s="11">
        <v>0</v>
      </c>
      <c r="H71" s="11">
        <v>0</v>
      </c>
      <c r="I71" s="11">
        <v>0</v>
      </c>
      <c r="J71" s="11">
        <v>0</v>
      </c>
      <c r="K71" s="161"/>
      <c r="L71" s="12"/>
      <c r="N71" s="13"/>
    </row>
    <row r="72" spans="1:14" ht="21" customHeight="1" x14ac:dyDescent="0.3">
      <c r="B72" s="3"/>
      <c r="C72" s="3"/>
      <c r="D72" s="3"/>
      <c r="E72" s="3"/>
      <c r="F72" s="14"/>
      <c r="G72" s="16"/>
      <c r="H72" s="3"/>
      <c r="I72" s="3"/>
      <c r="J72" s="3"/>
      <c r="K72" s="2" t="s">
        <v>428</v>
      </c>
    </row>
    <row r="73" spans="1:14" ht="21" customHeight="1" x14ac:dyDescent="0.3">
      <c r="C73" s="3"/>
    </row>
    <row r="74" spans="1:14" ht="21" customHeight="1" x14ac:dyDescent="0.3">
      <c r="B74" s="3" t="s">
        <v>222</v>
      </c>
      <c r="C74" s="3"/>
      <c r="D74" s="3"/>
      <c r="E74" s="3"/>
      <c r="F74" s="14"/>
      <c r="G74" s="16"/>
      <c r="H74" s="14"/>
      <c r="I74" s="14"/>
      <c r="J74" s="14"/>
      <c r="K74" s="3" t="s">
        <v>223</v>
      </c>
    </row>
    <row r="77" spans="1:14" x14ac:dyDescent="0.3">
      <c r="F77" s="17"/>
      <c r="G77" s="17"/>
      <c r="H77" s="17"/>
    </row>
    <row r="78" spans="1:14" x14ac:dyDescent="0.3">
      <c r="F78" s="17"/>
      <c r="G78" s="17"/>
      <c r="H78" s="17"/>
    </row>
    <row r="79" spans="1:14" x14ac:dyDescent="0.3">
      <c r="F79" s="17"/>
      <c r="G79" s="17"/>
      <c r="H79" s="17"/>
    </row>
  </sheetData>
  <mergeCells count="93">
    <mergeCell ref="A23:A24"/>
    <mergeCell ref="B23:B24"/>
    <mergeCell ref="C23:C24"/>
    <mergeCell ref="K23:K24"/>
    <mergeCell ref="A20:K20"/>
    <mergeCell ref="A21:A22"/>
    <mergeCell ref="B21:B22"/>
    <mergeCell ref="C21:C22"/>
    <mergeCell ref="K21:K22"/>
    <mergeCell ref="A61:A63"/>
    <mergeCell ref="B61:B63"/>
    <mergeCell ref="C61:C63"/>
    <mergeCell ref="K61:K63"/>
    <mergeCell ref="A55:A57"/>
    <mergeCell ref="B55:B57"/>
    <mergeCell ref="C55:C57"/>
    <mergeCell ref="K55:K57"/>
    <mergeCell ref="A58:A60"/>
    <mergeCell ref="B58:B60"/>
    <mergeCell ref="C58:C60"/>
    <mergeCell ref="K58:K60"/>
    <mergeCell ref="A69:A71"/>
    <mergeCell ref="B69:B71"/>
    <mergeCell ref="C69:C71"/>
    <mergeCell ref="K69:K71"/>
    <mergeCell ref="A64:K64"/>
    <mergeCell ref="A65:A68"/>
    <mergeCell ref="B65:B68"/>
    <mergeCell ref="C65:C68"/>
    <mergeCell ref="K65:K68"/>
    <mergeCell ref="A52:A54"/>
    <mergeCell ref="B52:B54"/>
    <mergeCell ref="C52:C54"/>
    <mergeCell ref="K52:K54"/>
    <mergeCell ref="A49:A51"/>
    <mergeCell ref="B49:B51"/>
    <mergeCell ref="C49:C51"/>
    <mergeCell ref="K49:K51"/>
    <mergeCell ref="A46:A48"/>
    <mergeCell ref="B46:B48"/>
    <mergeCell ref="C46:C48"/>
    <mergeCell ref="K46:K48"/>
    <mergeCell ref="A42:K42"/>
    <mergeCell ref="A43:A45"/>
    <mergeCell ref="B43:B45"/>
    <mergeCell ref="C43:C45"/>
    <mergeCell ref="K43:K45"/>
    <mergeCell ref="E9:E10"/>
    <mergeCell ref="E2:F2"/>
    <mergeCell ref="J2:K2"/>
    <mergeCell ref="A5:K5"/>
    <mergeCell ref="A7:K7"/>
    <mergeCell ref="A8:K8"/>
    <mergeCell ref="E4:F4"/>
    <mergeCell ref="J4:K4"/>
    <mergeCell ref="A17:A19"/>
    <mergeCell ref="B17:B19"/>
    <mergeCell ref="C17:C19"/>
    <mergeCell ref="K17:K19"/>
    <mergeCell ref="F9:J9"/>
    <mergeCell ref="K9:K10"/>
    <mergeCell ref="A12:K12"/>
    <mergeCell ref="A13:K13"/>
    <mergeCell ref="A14:A16"/>
    <mergeCell ref="B14:B16"/>
    <mergeCell ref="C14:C16"/>
    <mergeCell ref="K14:K16"/>
    <mergeCell ref="A9:A10"/>
    <mergeCell ref="B9:B10"/>
    <mergeCell ref="C9:C10"/>
    <mergeCell ref="D9:D10"/>
    <mergeCell ref="A39:A41"/>
    <mergeCell ref="B39:B41"/>
    <mergeCell ref="C39:C41"/>
    <mergeCell ref="K39:K41"/>
    <mergeCell ref="A30:A32"/>
    <mergeCell ref="B30:B32"/>
    <mergeCell ref="C30:C32"/>
    <mergeCell ref="K30:K32"/>
    <mergeCell ref="A33:A35"/>
    <mergeCell ref="B33:B35"/>
    <mergeCell ref="C33:C35"/>
    <mergeCell ref="K33:K35"/>
    <mergeCell ref="A25:K25"/>
    <mergeCell ref="A36:A38"/>
    <mergeCell ref="B36:B38"/>
    <mergeCell ref="C36:C38"/>
    <mergeCell ref="K36:K38"/>
    <mergeCell ref="A26:K26"/>
    <mergeCell ref="A27:A29"/>
    <mergeCell ref="B27:B29"/>
    <mergeCell ref="C27:C29"/>
    <mergeCell ref="K27:K29"/>
  </mergeCells>
  <pageMargins left="0.7" right="0.7" top="0.75" bottom="0.75" header="0.3" footer="0.3"/>
  <pageSetup paperSize="9" scale="50" fitToHeight="0" orientation="landscape" r:id="rId1"/>
  <rowBreaks count="2" manualBreakCount="2">
    <brk id="32" max="10" man="1"/>
    <brk id="60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42"/>
  <sheetViews>
    <sheetView view="pageBreakPreview" topLeftCell="B3" zoomScaleNormal="100" zoomScaleSheetLayoutView="100" workbookViewId="0">
      <selection activeCell="D40" sqref="D40"/>
    </sheetView>
  </sheetViews>
  <sheetFormatPr defaultColWidth="8.85546875" defaultRowHeight="17.25" x14ac:dyDescent="0.3"/>
  <cols>
    <col min="1" max="1" width="14.140625" style="15" customWidth="1"/>
    <col min="2" max="2" width="43" style="4" customWidth="1"/>
    <col min="3" max="3" width="18" style="4" customWidth="1"/>
    <col min="4" max="4" width="37.5703125" style="4" customWidth="1"/>
    <col min="5" max="5" width="18.28515625" style="4" customWidth="1"/>
    <col min="6" max="6" width="18.140625" style="4" customWidth="1"/>
    <col min="7" max="7" width="18.42578125" style="4" customWidth="1"/>
    <col min="8" max="8" width="18.140625" style="4" customWidth="1"/>
    <col min="9" max="9" width="19.5703125" style="4" customWidth="1"/>
    <col min="10" max="10" width="19.42578125" style="4" customWidth="1"/>
    <col min="11" max="11" width="34" style="4" customWidth="1"/>
    <col min="12" max="12" width="17.5703125" style="4" bestFit="1" customWidth="1"/>
    <col min="13" max="13" width="11.42578125" style="4" bestFit="1" customWidth="1"/>
    <col min="14" max="14" width="16.140625" style="4" bestFit="1" customWidth="1"/>
    <col min="15" max="16" width="8.85546875" style="4"/>
    <col min="17" max="17" width="12.140625" style="4" bestFit="1" customWidth="1"/>
    <col min="18" max="16384" width="8.85546875" style="4"/>
  </cols>
  <sheetData>
    <row r="1" spans="1:13" hidden="1" x14ac:dyDescent="0.3">
      <c r="A1" s="93"/>
      <c r="B1" s="93"/>
      <c r="C1" s="93"/>
      <c r="D1" s="3"/>
      <c r="E1" s="3"/>
      <c r="F1" s="3"/>
      <c r="G1" s="3"/>
      <c r="K1" s="91" t="s">
        <v>362</v>
      </c>
    </row>
    <row r="2" spans="1:13" hidden="1" x14ac:dyDescent="0.3">
      <c r="A2" s="93"/>
      <c r="B2" s="93"/>
      <c r="C2" s="93"/>
      <c r="D2" s="3"/>
      <c r="E2" s="182"/>
      <c r="F2" s="182"/>
      <c r="G2" s="3"/>
      <c r="J2" s="180" t="s">
        <v>363</v>
      </c>
      <c r="K2" s="180"/>
    </row>
    <row r="3" spans="1:13" ht="29.25" customHeight="1" x14ac:dyDescent="0.3">
      <c r="A3" s="93"/>
      <c r="B3" s="93"/>
      <c r="C3" s="93"/>
      <c r="D3" s="3"/>
      <c r="E3" s="3"/>
      <c r="F3" s="3"/>
      <c r="G3" s="3"/>
      <c r="K3" s="91" t="s">
        <v>362</v>
      </c>
    </row>
    <row r="4" spans="1:13" ht="52.5" customHeight="1" x14ac:dyDescent="0.3">
      <c r="A4" s="93"/>
      <c r="B4" s="93"/>
      <c r="C4" s="93"/>
      <c r="D4" s="3"/>
      <c r="E4" s="182"/>
      <c r="F4" s="182"/>
      <c r="G4" s="3"/>
      <c r="J4" s="180" t="s">
        <v>363</v>
      </c>
      <c r="K4" s="180"/>
    </row>
    <row r="5" spans="1:13" ht="26.25" customHeight="1" x14ac:dyDescent="0.3">
      <c r="A5" s="214" t="s">
        <v>564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</row>
    <row r="6" spans="1:13" x14ac:dyDescent="0.3">
      <c r="A6" s="6"/>
      <c r="B6" s="7"/>
      <c r="C6" s="7"/>
      <c r="D6" s="7"/>
      <c r="E6" s="7"/>
      <c r="F6" s="7"/>
      <c r="G6" s="7"/>
    </row>
    <row r="7" spans="1:13" ht="37.5" customHeight="1" x14ac:dyDescent="0.3">
      <c r="A7" s="284" t="s">
        <v>579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</row>
    <row r="8" spans="1:13" x14ac:dyDescent="0.3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</row>
    <row r="9" spans="1:13" ht="33" customHeight="1" x14ac:dyDescent="0.3">
      <c r="A9" s="201" t="s">
        <v>0</v>
      </c>
      <c r="B9" s="164" t="s">
        <v>52</v>
      </c>
      <c r="C9" s="164" t="s">
        <v>1</v>
      </c>
      <c r="D9" s="164" t="s">
        <v>2</v>
      </c>
      <c r="E9" s="164" t="s">
        <v>3</v>
      </c>
      <c r="F9" s="201" t="s">
        <v>4</v>
      </c>
      <c r="G9" s="201"/>
      <c r="H9" s="201"/>
      <c r="I9" s="201"/>
      <c r="J9" s="201"/>
      <c r="K9" s="164" t="s">
        <v>5</v>
      </c>
    </row>
    <row r="10" spans="1:13" ht="33" customHeight="1" x14ac:dyDescent="0.3">
      <c r="A10" s="201"/>
      <c r="B10" s="164"/>
      <c r="C10" s="164"/>
      <c r="D10" s="164"/>
      <c r="E10" s="164"/>
      <c r="F10" s="92" t="s">
        <v>420</v>
      </c>
      <c r="G10" s="89" t="s">
        <v>84</v>
      </c>
      <c r="H10" s="89" t="s">
        <v>349</v>
      </c>
      <c r="I10" s="89" t="s">
        <v>351</v>
      </c>
      <c r="J10" s="89" t="s">
        <v>350</v>
      </c>
      <c r="K10" s="164"/>
    </row>
    <row r="11" spans="1:13" x14ac:dyDescent="0.3">
      <c r="A11" s="89">
        <v>1</v>
      </c>
      <c r="B11" s="89">
        <v>2</v>
      </c>
      <c r="C11" s="89">
        <v>3</v>
      </c>
      <c r="D11" s="89">
        <v>4</v>
      </c>
      <c r="E11" s="89">
        <v>5</v>
      </c>
      <c r="F11" s="92">
        <v>6</v>
      </c>
      <c r="G11" s="89">
        <v>7</v>
      </c>
      <c r="H11" s="89">
        <v>8</v>
      </c>
      <c r="I11" s="89">
        <v>9</v>
      </c>
      <c r="J11" s="89">
        <v>10</v>
      </c>
      <c r="K11" s="89">
        <v>11</v>
      </c>
    </row>
    <row r="12" spans="1:13" x14ac:dyDescent="0.3">
      <c r="A12" s="205" t="s">
        <v>354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</row>
    <row r="13" spans="1:13" s="3" customFormat="1" ht="16.5" x14ac:dyDescent="0.25">
      <c r="A13" s="154"/>
      <c r="B13" s="285" t="s">
        <v>366</v>
      </c>
      <c r="C13" s="154"/>
      <c r="D13" s="90" t="s">
        <v>14</v>
      </c>
      <c r="E13" s="88">
        <f>E15+E14</f>
        <v>24755</v>
      </c>
      <c r="F13" s="88">
        <f>F14+F15</f>
        <v>18151</v>
      </c>
      <c r="G13" s="88">
        <f>G14+G15</f>
        <v>1651</v>
      </c>
      <c r="H13" s="88">
        <f>H14+H15</f>
        <v>1651</v>
      </c>
      <c r="I13" s="88">
        <f>I14+I15</f>
        <v>1651</v>
      </c>
      <c r="J13" s="88">
        <f>J14+J15</f>
        <v>1651</v>
      </c>
      <c r="K13" s="148"/>
    </row>
    <row r="14" spans="1:13" s="3" customFormat="1" ht="33" x14ac:dyDescent="0.25">
      <c r="A14" s="155"/>
      <c r="B14" s="286"/>
      <c r="C14" s="155"/>
      <c r="D14" s="90" t="s">
        <v>18</v>
      </c>
      <c r="E14" s="88">
        <f t="shared" ref="E14:J14" si="0">E17+E19</f>
        <v>9255</v>
      </c>
      <c r="F14" s="88">
        <f t="shared" si="0"/>
        <v>2651</v>
      </c>
      <c r="G14" s="88">
        <f t="shared" si="0"/>
        <v>1651</v>
      </c>
      <c r="H14" s="88">
        <f t="shared" si="0"/>
        <v>1651</v>
      </c>
      <c r="I14" s="88">
        <f t="shared" si="0"/>
        <v>1651</v>
      </c>
      <c r="J14" s="88">
        <f t="shared" si="0"/>
        <v>1651</v>
      </c>
      <c r="K14" s="149"/>
    </row>
    <row r="15" spans="1:13" s="3" customFormat="1" ht="24.75" customHeight="1" x14ac:dyDescent="0.25">
      <c r="A15" s="156"/>
      <c r="B15" s="287"/>
      <c r="C15" s="156"/>
      <c r="D15" s="90" t="s">
        <v>12</v>
      </c>
      <c r="E15" s="88">
        <f>E21+E23+E25+E27+E29+E31+E33+E35</f>
        <v>15500</v>
      </c>
      <c r="F15" s="88">
        <f>F29+F31+F33+F35+F21+F23+F25+F27</f>
        <v>15500</v>
      </c>
      <c r="G15" s="88">
        <f t="shared" ref="G15:J15" si="1">G29+G31+G33+G35</f>
        <v>0</v>
      </c>
      <c r="H15" s="88">
        <f t="shared" si="1"/>
        <v>0</v>
      </c>
      <c r="I15" s="88">
        <f t="shared" si="1"/>
        <v>0</v>
      </c>
      <c r="J15" s="88">
        <f t="shared" si="1"/>
        <v>0</v>
      </c>
      <c r="K15" s="150"/>
    </row>
    <row r="16" spans="1:13" s="3" customFormat="1" ht="16.5" x14ac:dyDescent="0.25">
      <c r="A16" s="162">
        <v>1</v>
      </c>
      <c r="B16" s="163" t="s">
        <v>580</v>
      </c>
      <c r="C16" s="161" t="s">
        <v>565</v>
      </c>
      <c r="D16" s="90" t="s">
        <v>14</v>
      </c>
      <c r="E16" s="88">
        <f>E17</f>
        <v>8255</v>
      </c>
      <c r="F16" s="88">
        <f t="shared" ref="F16:J16" si="2">F17</f>
        <v>1651</v>
      </c>
      <c r="G16" s="88">
        <f t="shared" si="2"/>
        <v>1651</v>
      </c>
      <c r="H16" s="88">
        <f t="shared" si="2"/>
        <v>1651</v>
      </c>
      <c r="I16" s="88">
        <f t="shared" si="2"/>
        <v>1651</v>
      </c>
      <c r="J16" s="88">
        <f t="shared" si="2"/>
        <v>1651</v>
      </c>
      <c r="K16" s="161" t="s">
        <v>17</v>
      </c>
      <c r="M16" s="14"/>
    </row>
    <row r="17" spans="1:14" s="3" customFormat="1" ht="53.25" customHeight="1" x14ac:dyDescent="0.25">
      <c r="A17" s="162"/>
      <c r="B17" s="163"/>
      <c r="C17" s="162"/>
      <c r="D17" s="90" t="s">
        <v>18</v>
      </c>
      <c r="E17" s="88">
        <f t="shared" ref="E17:E31" si="3">F17+G17+H17+I17+J17</f>
        <v>8255</v>
      </c>
      <c r="F17" s="88">
        <v>1651</v>
      </c>
      <c r="G17" s="88">
        <v>1651</v>
      </c>
      <c r="H17" s="88">
        <v>1651</v>
      </c>
      <c r="I17" s="88">
        <v>1651</v>
      </c>
      <c r="J17" s="88">
        <v>1651</v>
      </c>
      <c r="K17" s="161"/>
      <c r="L17" s="12"/>
      <c r="M17" s="14"/>
      <c r="N17" s="13"/>
    </row>
    <row r="18" spans="1:14" s="3" customFormat="1" ht="24" customHeight="1" x14ac:dyDescent="0.25">
      <c r="A18" s="162">
        <v>2</v>
      </c>
      <c r="B18" s="163" t="s">
        <v>581</v>
      </c>
      <c r="C18" s="161" t="s">
        <v>565</v>
      </c>
      <c r="D18" s="90" t="s">
        <v>14</v>
      </c>
      <c r="E18" s="88">
        <f>E19</f>
        <v>1000</v>
      </c>
      <c r="F18" s="88">
        <f t="shared" ref="F18:J18" si="4">F19</f>
        <v>1000</v>
      </c>
      <c r="G18" s="88">
        <f t="shared" si="4"/>
        <v>0</v>
      </c>
      <c r="H18" s="88">
        <f t="shared" si="4"/>
        <v>0</v>
      </c>
      <c r="I18" s="88">
        <f t="shared" si="4"/>
        <v>0</v>
      </c>
      <c r="J18" s="88">
        <f t="shared" si="4"/>
        <v>0</v>
      </c>
      <c r="K18" s="161" t="s">
        <v>17</v>
      </c>
      <c r="M18" s="14"/>
    </row>
    <row r="19" spans="1:14" s="3" customFormat="1" ht="33" x14ac:dyDescent="0.25">
      <c r="A19" s="162"/>
      <c r="B19" s="163"/>
      <c r="C19" s="162"/>
      <c r="D19" s="90" t="s">
        <v>18</v>
      </c>
      <c r="E19" s="88">
        <f t="shared" si="3"/>
        <v>1000</v>
      </c>
      <c r="F19" s="88">
        <v>1000</v>
      </c>
      <c r="G19" s="88">
        <v>0</v>
      </c>
      <c r="H19" s="88">
        <v>0</v>
      </c>
      <c r="I19" s="88">
        <v>0</v>
      </c>
      <c r="J19" s="88">
        <v>0</v>
      </c>
      <c r="K19" s="161"/>
      <c r="L19" s="12"/>
      <c r="M19" s="14"/>
      <c r="N19" s="13"/>
    </row>
    <row r="20" spans="1:14" s="3" customFormat="1" ht="34.5" customHeight="1" x14ac:dyDescent="0.25">
      <c r="A20" s="162">
        <v>3</v>
      </c>
      <c r="B20" s="163" t="s">
        <v>582</v>
      </c>
      <c r="C20" s="161" t="s">
        <v>566</v>
      </c>
      <c r="D20" s="90" t="s">
        <v>14</v>
      </c>
      <c r="E20" s="88">
        <f>E21</f>
        <v>3400</v>
      </c>
      <c r="F20" s="88">
        <f t="shared" ref="F20:J22" si="5">F21</f>
        <v>3400</v>
      </c>
      <c r="G20" s="88">
        <f t="shared" si="5"/>
        <v>0</v>
      </c>
      <c r="H20" s="88">
        <f t="shared" si="5"/>
        <v>0</v>
      </c>
      <c r="I20" s="88">
        <f t="shared" si="5"/>
        <v>0</v>
      </c>
      <c r="J20" s="88">
        <f t="shared" si="5"/>
        <v>0</v>
      </c>
      <c r="K20" s="289" t="s">
        <v>439</v>
      </c>
      <c r="M20" s="14"/>
    </row>
    <row r="21" spans="1:14" s="3" customFormat="1" ht="54.75" customHeight="1" x14ac:dyDescent="0.25">
      <c r="A21" s="162"/>
      <c r="B21" s="163"/>
      <c r="C21" s="162"/>
      <c r="D21" s="90" t="s">
        <v>12</v>
      </c>
      <c r="E21" s="88">
        <f t="shared" ref="E21" si="6">F21+G21+H21+I21+J21</f>
        <v>3400</v>
      </c>
      <c r="F21" s="88">
        <v>3400</v>
      </c>
      <c r="G21" s="88">
        <v>0</v>
      </c>
      <c r="H21" s="88">
        <v>0</v>
      </c>
      <c r="I21" s="88">
        <v>0</v>
      </c>
      <c r="J21" s="88">
        <v>0</v>
      </c>
      <c r="K21" s="289"/>
      <c r="L21" s="12"/>
      <c r="M21" s="14"/>
      <c r="N21" s="13"/>
    </row>
    <row r="22" spans="1:14" s="3" customFormat="1" ht="34.5" customHeight="1" x14ac:dyDescent="0.25">
      <c r="A22" s="162">
        <v>4</v>
      </c>
      <c r="B22" s="163" t="s">
        <v>568</v>
      </c>
      <c r="C22" s="161" t="s">
        <v>566</v>
      </c>
      <c r="D22" s="90" t="s">
        <v>14</v>
      </c>
      <c r="E22" s="88">
        <f>E23</f>
        <v>1200</v>
      </c>
      <c r="F22" s="88">
        <f t="shared" si="5"/>
        <v>1200</v>
      </c>
      <c r="G22" s="88">
        <f t="shared" si="5"/>
        <v>0</v>
      </c>
      <c r="H22" s="88">
        <f t="shared" si="5"/>
        <v>0</v>
      </c>
      <c r="I22" s="88">
        <f t="shared" si="5"/>
        <v>0</v>
      </c>
      <c r="J22" s="88">
        <f t="shared" si="5"/>
        <v>0</v>
      </c>
      <c r="K22" s="289" t="s">
        <v>439</v>
      </c>
      <c r="M22" s="14"/>
    </row>
    <row r="23" spans="1:14" s="3" customFormat="1" ht="36.75" customHeight="1" x14ac:dyDescent="0.25">
      <c r="A23" s="162"/>
      <c r="B23" s="163"/>
      <c r="C23" s="162"/>
      <c r="D23" s="90" t="s">
        <v>12</v>
      </c>
      <c r="E23" s="88">
        <f t="shared" ref="E23" si="7">F23+G23+H23+I23+J23</f>
        <v>1200</v>
      </c>
      <c r="F23" s="88">
        <v>1200</v>
      </c>
      <c r="G23" s="88">
        <v>0</v>
      </c>
      <c r="H23" s="88">
        <v>0</v>
      </c>
      <c r="I23" s="88">
        <v>0</v>
      </c>
      <c r="J23" s="88">
        <v>0</v>
      </c>
      <c r="K23" s="289"/>
      <c r="L23" s="12"/>
      <c r="M23" s="14"/>
      <c r="N23" s="13"/>
    </row>
    <row r="24" spans="1:14" s="3" customFormat="1" ht="36" customHeight="1" x14ac:dyDescent="0.25">
      <c r="A24" s="162">
        <v>5</v>
      </c>
      <c r="B24" s="163" t="s">
        <v>569</v>
      </c>
      <c r="C24" s="161" t="s">
        <v>566</v>
      </c>
      <c r="D24" s="90" t="s">
        <v>14</v>
      </c>
      <c r="E24" s="88">
        <f>E25</f>
        <v>1800</v>
      </c>
      <c r="F24" s="88">
        <f t="shared" ref="F24:J28" si="8">F25</f>
        <v>1800</v>
      </c>
      <c r="G24" s="88">
        <f t="shared" si="8"/>
        <v>0</v>
      </c>
      <c r="H24" s="88">
        <f t="shared" si="8"/>
        <v>0</v>
      </c>
      <c r="I24" s="88">
        <f t="shared" si="8"/>
        <v>0</v>
      </c>
      <c r="J24" s="88">
        <f t="shared" si="8"/>
        <v>0</v>
      </c>
      <c r="K24" s="289" t="s">
        <v>439</v>
      </c>
      <c r="M24" s="14"/>
    </row>
    <row r="25" spans="1:14" s="3" customFormat="1" ht="35.25" customHeight="1" x14ac:dyDescent="0.25">
      <c r="A25" s="162"/>
      <c r="B25" s="163"/>
      <c r="C25" s="162"/>
      <c r="D25" s="90" t="s">
        <v>12</v>
      </c>
      <c r="E25" s="88">
        <f t="shared" ref="E25" si="9">F25+G25+H25+I25+J25</f>
        <v>1800</v>
      </c>
      <c r="F25" s="88">
        <v>1800</v>
      </c>
      <c r="G25" s="88">
        <v>0</v>
      </c>
      <c r="H25" s="88">
        <v>0</v>
      </c>
      <c r="I25" s="88">
        <v>0</v>
      </c>
      <c r="J25" s="88">
        <v>0</v>
      </c>
      <c r="K25" s="289"/>
      <c r="L25" s="12"/>
      <c r="M25" s="14"/>
      <c r="N25" s="13"/>
    </row>
    <row r="26" spans="1:14" s="3" customFormat="1" ht="34.5" customHeight="1" x14ac:dyDescent="0.25">
      <c r="A26" s="162">
        <v>6</v>
      </c>
      <c r="B26" s="163" t="s">
        <v>570</v>
      </c>
      <c r="C26" s="161" t="s">
        <v>566</v>
      </c>
      <c r="D26" s="90" t="s">
        <v>14</v>
      </c>
      <c r="E26" s="88">
        <f>E27</f>
        <v>2300</v>
      </c>
      <c r="F26" s="88">
        <f t="shared" si="8"/>
        <v>2300</v>
      </c>
      <c r="G26" s="88">
        <f t="shared" si="8"/>
        <v>0</v>
      </c>
      <c r="H26" s="88">
        <f t="shared" si="8"/>
        <v>0</v>
      </c>
      <c r="I26" s="88">
        <f t="shared" si="8"/>
        <v>0</v>
      </c>
      <c r="J26" s="88">
        <f t="shared" si="8"/>
        <v>0</v>
      </c>
      <c r="K26" s="289" t="s">
        <v>439</v>
      </c>
      <c r="M26" s="14"/>
    </row>
    <row r="27" spans="1:14" s="3" customFormat="1" ht="33" customHeight="1" x14ac:dyDescent="0.25">
      <c r="A27" s="162"/>
      <c r="B27" s="163"/>
      <c r="C27" s="162"/>
      <c r="D27" s="90" t="s">
        <v>12</v>
      </c>
      <c r="E27" s="88">
        <f t="shared" ref="E27" si="10">F27+G27+H27+I27+J27</f>
        <v>2300</v>
      </c>
      <c r="F27" s="88">
        <v>2300</v>
      </c>
      <c r="G27" s="88">
        <v>0</v>
      </c>
      <c r="H27" s="88">
        <v>0</v>
      </c>
      <c r="I27" s="88">
        <v>0</v>
      </c>
      <c r="J27" s="88">
        <v>0</v>
      </c>
      <c r="K27" s="289"/>
      <c r="L27" s="12"/>
      <c r="M27" s="14"/>
      <c r="N27" s="13"/>
    </row>
    <row r="28" spans="1:14" s="3" customFormat="1" ht="44.25" customHeight="1" x14ac:dyDescent="0.25">
      <c r="A28" s="162">
        <v>7</v>
      </c>
      <c r="B28" s="163" t="s">
        <v>571</v>
      </c>
      <c r="C28" s="161" t="s">
        <v>566</v>
      </c>
      <c r="D28" s="90" t="s">
        <v>14</v>
      </c>
      <c r="E28" s="88">
        <f>E29</f>
        <v>1500</v>
      </c>
      <c r="F28" s="88">
        <f t="shared" si="8"/>
        <v>1500</v>
      </c>
      <c r="G28" s="88">
        <f t="shared" si="8"/>
        <v>0</v>
      </c>
      <c r="H28" s="88">
        <f t="shared" si="8"/>
        <v>0</v>
      </c>
      <c r="I28" s="88">
        <f t="shared" si="8"/>
        <v>0</v>
      </c>
      <c r="J28" s="88">
        <f t="shared" si="8"/>
        <v>0</v>
      </c>
      <c r="K28" s="289" t="s">
        <v>439</v>
      </c>
      <c r="M28" s="14"/>
    </row>
    <row r="29" spans="1:14" s="3" customFormat="1" ht="40.5" customHeight="1" x14ac:dyDescent="0.25">
      <c r="A29" s="162"/>
      <c r="B29" s="163"/>
      <c r="C29" s="162"/>
      <c r="D29" s="90" t="s">
        <v>12</v>
      </c>
      <c r="E29" s="88">
        <f t="shared" si="3"/>
        <v>1500</v>
      </c>
      <c r="F29" s="88">
        <v>1500</v>
      </c>
      <c r="G29" s="88">
        <v>0</v>
      </c>
      <c r="H29" s="88">
        <v>0</v>
      </c>
      <c r="I29" s="88">
        <v>0</v>
      </c>
      <c r="J29" s="88">
        <v>0</v>
      </c>
      <c r="K29" s="289"/>
      <c r="L29" s="12"/>
      <c r="M29" s="14"/>
      <c r="N29" s="13"/>
    </row>
    <row r="30" spans="1:14" s="3" customFormat="1" ht="45" customHeight="1" x14ac:dyDescent="0.25">
      <c r="A30" s="162">
        <v>8</v>
      </c>
      <c r="B30" s="163" t="s">
        <v>572</v>
      </c>
      <c r="C30" s="161" t="s">
        <v>566</v>
      </c>
      <c r="D30" s="90" t="s">
        <v>14</v>
      </c>
      <c r="E30" s="88">
        <f>E31</f>
        <v>1100</v>
      </c>
      <c r="F30" s="88">
        <f t="shared" ref="F30:J30" si="11">F31</f>
        <v>1100</v>
      </c>
      <c r="G30" s="88">
        <f t="shared" si="11"/>
        <v>0</v>
      </c>
      <c r="H30" s="88">
        <f t="shared" si="11"/>
        <v>0</v>
      </c>
      <c r="I30" s="88">
        <f t="shared" si="11"/>
        <v>0</v>
      </c>
      <c r="J30" s="88">
        <f t="shared" si="11"/>
        <v>0</v>
      </c>
      <c r="K30" s="289" t="s">
        <v>439</v>
      </c>
      <c r="M30" s="14"/>
    </row>
    <row r="31" spans="1:14" s="3" customFormat="1" ht="39.75" customHeight="1" x14ac:dyDescent="0.25">
      <c r="A31" s="162"/>
      <c r="B31" s="163"/>
      <c r="C31" s="162"/>
      <c r="D31" s="90" t="s">
        <v>12</v>
      </c>
      <c r="E31" s="88">
        <f t="shared" si="3"/>
        <v>1100</v>
      </c>
      <c r="F31" s="88">
        <v>1100</v>
      </c>
      <c r="G31" s="88">
        <v>0</v>
      </c>
      <c r="H31" s="88">
        <v>0</v>
      </c>
      <c r="I31" s="88">
        <v>0</v>
      </c>
      <c r="J31" s="88">
        <v>0</v>
      </c>
      <c r="K31" s="289"/>
      <c r="L31" s="12"/>
      <c r="M31" s="14"/>
      <c r="N31" s="13"/>
    </row>
    <row r="32" spans="1:14" s="3" customFormat="1" ht="33.75" customHeight="1" x14ac:dyDescent="0.25">
      <c r="A32" s="162">
        <v>9</v>
      </c>
      <c r="B32" s="163" t="s">
        <v>573</v>
      </c>
      <c r="C32" s="161" t="s">
        <v>566</v>
      </c>
      <c r="D32" s="90" t="s">
        <v>14</v>
      </c>
      <c r="E32" s="88">
        <f>E33</f>
        <v>1400</v>
      </c>
      <c r="F32" s="88">
        <f t="shared" ref="F32:J32" si="12">F33</f>
        <v>1400</v>
      </c>
      <c r="G32" s="88">
        <f t="shared" si="12"/>
        <v>0</v>
      </c>
      <c r="H32" s="88">
        <f t="shared" si="12"/>
        <v>0</v>
      </c>
      <c r="I32" s="88">
        <f t="shared" si="12"/>
        <v>0</v>
      </c>
      <c r="J32" s="88">
        <f t="shared" si="12"/>
        <v>0</v>
      </c>
      <c r="K32" s="289" t="s">
        <v>439</v>
      </c>
      <c r="M32" s="14"/>
    </row>
    <row r="33" spans="1:14" s="3" customFormat="1" ht="37.5" customHeight="1" x14ac:dyDescent="0.25">
      <c r="A33" s="162"/>
      <c r="B33" s="163"/>
      <c r="C33" s="162"/>
      <c r="D33" s="90" t="s">
        <v>12</v>
      </c>
      <c r="E33" s="88">
        <f t="shared" ref="E33" si="13">F33+G33+H33+I33+J33</f>
        <v>1400</v>
      </c>
      <c r="F33" s="88">
        <v>1400</v>
      </c>
      <c r="G33" s="88">
        <v>0</v>
      </c>
      <c r="H33" s="88">
        <v>0</v>
      </c>
      <c r="I33" s="88">
        <v>0</v>
      </c>
      <c r="J33" s="88">
        <v>0</v>
      </c>
      <c r="K33" s="289"/>
      <c r="L33" s="12"/>
      <c r="M33" s="14"/>
      <c r="N33" s="13"/>
    </row>
    <row r="34" spans="1:14" s="3" customFormat="1" ht="33.75" customHeight="1" x14ac:dyDescent="0.25">
      <c r="A34" s="162">
        <v>10</v>
      </c>
      <c r="B34" s="163" t="s">
        <v>574</v>
      </c>
      <c r="C34" s="161" t="s">
        <v>566</v>
      </c>
      <c r="D34" s="90" t="s">
        <v>14</v>
      </c>
      <c r="E34" s="88">
        <f>E35</f>
        <v>2800</v>
      </c>
      <c r="F34" s="88">
        <f t="shared" ref="F34:J34" si="14">F35</f>
        <v>2800</v>
      </c>
      <c r="G34" s="88">
        <f t="shared" si="14"/>
        <v>0</v>
      </c>
      <c r="H34" s="88">
        <f t="shared" si="14"/>
        <v>0</v>
      </c>
      <c r="I34" s="88">
        <f t="shared" si="14"/>
        <v>0</v>
      </c>
      <c r="J34" s="88">
        <f t="shared" si="14"/>
        <v>0</v>
      </c>
      <c r="K34" s="289" t="s">
        <v>439</v>
      </c>
      <c r="M34" s="14"/>
    </row>
    <row r="35" spans="1:14" s="3" customFormat="1" ht="33.75" customHeight="1" x14ac:dyDescent="0.25">
      <c r="A35" s="162"/>
      <c r="B35" s="163"/>
      <c r="C35" s="162"/>
      <c r="D35" s="90" t="s">
        <v>12</v>
      </c>
      <c r="E35" s="88">
        <f t="shared" ref="E35" si="15">F35+G35+H35+I35+J35</f>
        <v>2800</v>
      </c>
      <c r="F35" s="88">
        <v>2800</v>
      </c>
      <c r="G35" s="88">
        <v>0</v>
      </c>
      <c r="H35" s="88">
        <v>0</v>
      </c>
      <c r="I35" s="88">
        <v>0</v>
      </c>
      <c r="J35" s="88">
        <v>0</v>
      </c>
      <c r="K35" s="289"/>
      <c r="L35" s="12"/>
      <c r="M35" s="14"/>
      <c r="N35" s="13"/>
    </row>
    <row r="36" spans="1:14" s="3" customFormat="1" ht="27" customHeight="1" x14ac:dyDescent="0.25">
      <c r="A36" s="95"/>
      <c r="B36" s="96"/>
      <c r="C36" s="95"/>
      <c r="D36" s="96"/>
      <c r="E36" s="97"/>
      <c r="F36" s="97"/>
      <c r="G36" s="97"/>
      <c r="H36" s="97"/>
      <c r="I36" s="97"/>
      <c r="J36" s="97"/>
      <c r="K36" s="94" t="s">
        <v>428</v>
      </c>
      <c r="L36" s="12"/>
      <c r="M36" s="14"/>
      <c r="N36" s="13"/>
    </row>
    <row r="37" spans="1:14" ht="29.25" customHeight="1" x14ac:dyDescent="0.3">
      <c r="B37" s="3" t="s">
        <v>222</v>
      </c>
      <c r="C37" s="3"/>
      <c r="D37" s="3"/>
      <c r="E37" s="3"/>
      <c r="F37" s="14"/>
      <c r="G37" s="16"/>
      <c r="H37" s="14"/>
      <c r="I37" s="14"/>
      <c r="J37" s="14"/>
      <c r="K37" s="3" t="s">
        <v>223</v>
      </c>
    </row>
    <row r="40" spans="1:14" x14ac:dyDescent="0.3">
      <c r="F40" s="17"/>
      <c r="G40" s="17"/>
      <c r="H40" s="17"/>
    </row>
    <row r="41" spans="1:14" x14ac:dyDescent="0.3">
      <c r="F41" s="17"/>
      <c r="G41" s="17"/>
      <c r="H41" s="17"/>
    </row>
    <row r="42" spans="1:14" x14ac:dyDescent="0.3">
      <c r="F42" s="17"/>
      <c r="G42" s="17"/>
      <c r="H42" s="17"/>
    </row>
  </sheetData>
  <mergeCells count="59">
    <mergeCell ref="E2:F2"/>
    <mergeCell ref="J2:K2"/>
    <mergeCell ref="E4:F4"/>
    <mergeCell ref="J4:K4"/>
    <mergeCell ref="A5:K5"/>
    <mergeCell ref="A12:K12"/>
    <mergeCell ref="A13:A15"/>
    <mergeCell ref="B13:B15"/>
    <mergeCell ref="C13:C15"/>
    <mergeCell ref="A7:K7"/>
    <mergeCell ref="A8:K8"/>
    <mergeCell ref="A9:A10"/>
    <mergeCell ref="B9:B10"/>
    <mergeCell ref="C9:C10"/>
    <mergeCell ref="D9:D10"/>
    <mergeCell ref="E9:E10"/>
    <mergeCell ref="F9:J9"/>
    <mergeCell ref="K9:K10"/>
    <mergeCell ref="K13:K15"/>
    <mergeCell ref="A18:A19"/>
    <mergeCell ref="B18:B19"/>
    <mergeCell ref="C18:C19"/>
    <mergeCell ref="K18:K19"/>
    <mergeCell ref="A16:A17"/>
    <mergeCell ref="B16:B17"/>
    <mergeCell ref="C16:C17"/>
    <mergeCell ref="K16:K17"/>
    <mergeCell ref="A28:A29"/>
    <mergeCell ref="B28:B29"/>
    <mergeCell ref="C28:C29"/>
    <mergeCell ref="K28:K29"/>
    <mergeCell ref="A26:A27"/>
    <mergeCell ref="B26:B27"/>
    <mergeCell ref="C26:C27"/>
    <mergeCell ref="K26:K27"/>
    <mergeCell ref="A34:A35"/>
    <mergeCell ref="B34:B35"/>
    <mergeCell ref="C34:C35"/>
    <mergeCell ref="K34:K35"/>
    <mergeCell ref="A30:A31"/>
    <mergeCell ref="B30:B31"/>
    <mergeCell ref="C30:C31"/>
    <mergeCell ref="K30:K31"/>
    <mergeCell ref="A32:A33"/>
    <mergeCell ref="B32:B33"/>
    <mergeCell ref="C32:C33"/>
    <mergeCell ref="K32:K33"/>
    <mergeCell ref="A24:A25"/>
    <mergeCell ref="B24:B25"/>
    <mergeCell ref="C24:C25"/>
    <mergeCell ref="K24:K25"/>
    <mergeCell ref="A20:A21"/>
    <mergeCell ref="B20:B21"/>
    <mergeCell ref="C20:C21"/>
    <mergeCell ref="K20:K21"/>
    <mergeCell ref="A22:A23"/>
    <mergeCell ref="B22:B23"/>
    <mergeCell ref="C22:C23"/>
    <mergeCell ref="K22:K23"/>
  </mergeCells>
  <pageMargins left="0.39370078740157483" right="0.39370078740157483" top="0.39370078740157483" bottom="0.39370078740157483" header="0.31496062992125984" footer="0.31496062992125984"/>
  <pageSetup paperSize="9" scale="53" orientation="landscape" horizontalDpi="300" verticalDpi="300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Приложение 1</vt:lpstr>
      <vt:lpstr>Строительство и реконструкция</vt:lpstr>
      <vt:lpstr>Капитальный ремонт</vt:lpstr>
      <vt:lpstr>Обеспечивающая подпрограмма</vt:lpstr>
      <vt:lpstr>'Приложение 1'!Заголовки_для_печати</vt:lpstr>
      <vt:lpstr>'Строительство и реконструкция'!Заголовки_для_печати</vt:lpstr>
      <vt:lpstr>'Капитальный ремонт'!Область_печати</vt:lpstr>
      <vt:lpstr>'Приложение 1'!Область_печати</vt:lpstr>
      <vt:lpstr>'Строительство и реконструкция'!Область_печати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Кравченко Ирина Анатольевна</dc:creator>
  <cp:lastModifiedBy>Шевченко Анастасия Аркадьевна</cp:lastModifiedBy>
  <cp:lastPrinted>2026-07-03T05:43:27Z</cp:lastPrinted>
  <dcterms:created xsi:type="dcterms:W3CDTF">2020-12-02T11:51:27Z</dcterms:created>
  <dcterms:modified xsi:type="dcterms:W3CDTF">2026-07-10T11:44:42Z</dcterms:modified>
</cp:coreProperties>
</file>