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defaultThemeVersion="164011"/>
  <mc:AlternateContent xmlns:mc="http://schemas.openxmlformats.org/markup-compatibility/2006">
    <mc:Choice Requires="x15">
      <x15ac:absPath xmlns:x15ac="http://schemas.microsoft.com/office/spreadsheetml/2010/11/ac" url="\\M18-64-104\e\Share\Ирина-Анастасия\МП Развитие инженерной инфраструктуры, энергоэффективности и отрасли обращения с отходами 2026-2030\11. Версия 11 к СД\"/>
    </mc:Choice>
  </mc:AlternateContent>
  <bookViews>
    <workbookView xWindow="0" yWindow="0" windowWidth="28800" windowHeight="11100"/>
  </bookViews>
  <sheets>
    <sheet name="Приложение 1" sheetId="1" r:id="rId1"/>
    <sheet name="Строительство и реконструкция" sheetId="3" r:id="rId2"/>
    <sheet name="Капитальный ремонт" sheetId="4" r:id="rId3"/>
    <sheet name="Обеспечивающая подпрограмма" sheetId="5" r:id="rId4"/>
  </sheets>
  <definedNames>
    <definedName name="_xlnm._FilterDatabase" localSheetId="0" hidden="1">'Приложение 1'!$A$9:$O$431</definedName>
    <definedName name="_xlnm.Print_Titles" localSheetId="0">'Приложение 1'!$9:$10</definedName>
    <definedName name="_xlnm.Print_Titles" localSheetId="1">'Строительство и реконструкция'!$9:$11</definedName>
    <definedName name="_xlnm.Print_Area" localSheetId="2">'Капитальный ремонт'!$A$1:$K$76</definedName>
    <definedName name="_xlnm.Print_Area" localSheetId="0">'Приложение 1'!$A$2:$O$437</definedName>
    <definedName name="_xlnm.Print_Area" localSheetId="1">'Строительство и реконструкция'!$A$1:$R$347</definedName>
  </definedNames>
  <calcPr calcId="162913"/>
</workbook>
</file>

<file path=xl/calcChain.xml><?xml version="1.0" encoding="utf-8"?>
<calcChain xmlns="http://schemas.openxmlformats.org/spreadsheetml/2006/main">
  <c r="E401" i="1" l="1"/>
  <c r="F401" i="1"/>
  <c r="E405" i="1"/>
  <c r="F86" i="1" l="1"/>
  <c r="L134" i="3"/>
  <c r="I131" i="3"/>
  <c r="M131" i="3"/>
  <c r="N131" i="3"/>
  <c r="O131" i="3"/>
  <c r="P131" i="3"/>
  <c r="Q131" i="3"/>
  <c r="L131" i="3"/>
  <c r="L133" i="3" s="1"/>
  <c r="I100" i="3"/>
  <c r="M100" i="3"/>
  <c r="K100" i="3" s="1"/>
  <c r="H100" i="3" s="1"/>
  <c r="N100" i="3"/>
  <c r="O100" i="3"/>
  <c r="P100" i="3"/>
  <c r="Q100" i="3"/>
  <c r="L100" i="3"/>
  <c r="K131" i="3" l="1"/>
  <c r="H131" i="3" s="1"/>
  <c r="F383" i="1" l="1"/>
  <c r="E89" i="1"/>
  <c r="P134" i="3" l="1"/>
  <c r="N86" i="1" s="1"/>
  <c r="O134" i="3"/>
  <c r="M86" i="1" s="1"/>
  <c r="N134" i="3"/>
  <c r="L86" i="1" s="1"/>
  <c r="M134" i="3"/>
  <c r="K86" i="1" s="1"/>
  <c r="K132" i="3"/>
  <c r="P133" i="3"/>
  <c r="N85" i="1" s="1"/>
  <c r="O133" i="3"/>
  <c r="M85" i="1" s="1"/>
  <c r="M133" i="3"/>
  <c r="F85" i="1"/>
  <c r="K85" i="1" l="1"/>
  <c r="E86" i="1"/>
  <c r="K134" i="3"/>
  <c r="N133" i="3"/>
  <c r="K133" i="3" s="1"/>
  <c r="L85" i="1" l="1"/>
  <c r="E85" i="1" s="1"/>
  <c r="L213" i="3"/>
  <c r="F185" i="1" l="1"/>
  <c r="E44" i="4"/>
  <c r="E43" i="4" s="1"/>
  <c r="E45" i="4"/>
  <c r="F44" i="4"/>
  <c r="F43" i="4" s="1"/>
  <c r="E47" i="4" l="1"/>
  <c r="E46" i="4"/>
  <c r="F45" i="4" l="1"/>
  <c r="F61" i="4"/>
  <c r="L218" i="3" l="1"/>
  <c r="M273" i="3" l="1"/>
  <c r="M272" i="3"/>
  <c r="N273" i="3"/>
  <c r="N272" i="3"/>
  <c r="N250" i="3"/>
  <c r="O76" i="3" l="1"/>
  <c r="P76" i="3"/>
  <c r="O75" i="3"/>
  <c r="P75" i="3"/>
  <c r="O273" i="3" l="1"/>
  <c r="P273" i="3"/>
  <c r="O272" i="3"/>
  <c r="P272" i="3"/>
  <c r="K270" i="3"/>
  <c r="K269" i="3"/>
  <c r="Q268" i="3"/>
  <c r="P268" i="3"/>
  <c r="O268" i="3"/>
  <c r="N268" i="3"/>
  <c r="M268" i="3"/>
  <c r="L268" i="3"/>
  <c r="I268" i="3"/>
  <c r="M98" i="3"/>
  <c r="N98" i="3"/>
  <c r="O98" i="3"/>
  <c r="P98" i="3"/>
  <c r="M97" i="3"/>
  <c r="N97" i="3"/>
  <c r="O97" i="3"/>
  <c r="P97" i="3"/>
  <c r="L98" i="3"/>
  <c r="L97" i="3"/>
  <c r="F24" i="1" s="1"/>
  <c r="K95" i="3"/>
  <c r="K94" i="3"/>
  <c r="M93" i="3"/>
  <c r="L93" i="3"/>
  <c r="O71" i="3"/>
  <c r="K98" i="3" l="1"/>
  <c r="K268" i="3"/>
  <c r="H268" i="3" s="1"/>
  <c r="K97" i="3"/>
  <c r="K93" i="3"/>
  <c r="H93" i="3" s="1"/>
  <c r="L199" i="3"/>
  <c r="L198" i="3"/>
  <c r="F209" i="1" l="1"/>
  <c r="F190" i="1"/>
  <c r="F163" i="1"/>
  <c r="F22" i="1"/>
  <c r="E46" i="1" l="1"/>
  <c r="F389" i="1" l="1"/>
  <c r="F378" i="1" s="1"/>
  <c r="L385" i="1"/>
  <c r="L378" i="1" s="1"/>
  <c r="L389" i="1" s="1"/>
  <c r="M385" i="1"/>
  <c r="M378" i="1" s="1"/>
  <c r="M389" i="1" s="1"/>
  <c r="N385" i="1"/>
  <c r="N378" i="1" s="1"/>
  <c r="N389" i="1" s="1"/>
  <c r="L384" i="1"/>
  <c r="L377" i="1" s="1"/>
  <c r="L388" i="1" s="1"/>
  <c r="M384" i="1"/>
  <c r="M377" i="1" s="1"/>
  <c r="M388" i="1" s="1"/>
  <c r="N384" i="1"/>
  <c r="N377" i="1" s="1"/>
  <c r="N388" i="1" s="1"/>
  <c r="N383" i="1"/>
  <c r="L383" i="1"/>
  <c r="M383" i="1"/>
  <c r="K384" i="1"/>
  <c r="K377" i="1" s="1"/>
  <c r="K388" i="1" s="1"/>
  <c r="K385" i="1"/>
  <c r="K378" i="1" s="1"/>
  <c r="K389" i="1" s="1"/>
  <c r="K383" i="1"/>
  <c r="F385" i="1"/>
  <c r="E385" i="1"/>
  <c r="E15" i="5"/>
  <c r="F431" i="1" l="1"/>
  <c r="E378" i="1"/>
  <c r="E389" i="1" s="1"/>
  <c r="F15" i="5"/>
  <c r="E23" i="5"/>
  <c r="E22" i="5" s="1"/>
  <c r="J22" i="5"/>
  <c r="I22" i="5"/>
  <c r="H22" i="5"/>
  <c r="G22" i="5"/>
  <c r="F22" i="5"/>
  <c r="E21" i="5"/>
  <c r="E20" i="5" s="1"/>
  <c r="J20" i="5"/>
  <c r="I20" i="5"/>
  <c r="H20" i="5"/>
  <c r="G20" i="5"/>
  <c r="F20" i="5"/>
  <c r="E25" i="5"/>
  <c r="J24" i="5"/>
  <c r="I24" i="5"/>
  <c r="H24" i="5"/>
  <c r="G24" i="5"/>
  <c r="F24" i="5"/>
  <c r="E24" i="5"/>
  <c r="E27" i="5"/>
  <c r="E26" i="5" s="1"/>
  <c r="J26" i="5"/>
  <c r="I26" i="5"/>
  <c r="H26" i="5"/>
  <c r="G26" i="5"/>
  <c r="F26" i="5"/>
  <c r="E35" i="5"/>
  <c r="J34" i="5"/>
  <c r="I34" i="5"/>
  <c r="H34" i="5"/>
  <c r="G34" i="5"/>
  <c r="F34" i="5"/>
  <c r="E34" i="5"/>
  <c r="E33" i="5"/>
  <c r="E32" i="5" s="1"/>
  <c r="J32" i="5"/>
  <c r="I32" i="5"/>
  <c r="H32" i="5"/>
  <c r="G32" i="5"/>
  <c r="F32" i="5"/>
  <c r="E31" i="5"/>
  <c r="E30" i="5" s="1"/>
  <c r="J30" i="5"/>
  <c r="I30" i="5"/>
  <c r="H30" i="5"/>
  <c r="G30" i="5"/>
  <c r="F30" i="5"/>
  <c r="E29" i="5"/>
  <c r="E28" i="5" s="1"/>
  <c r="J28" i="5"/>
  <c r="I28" i="5"/>
  <c r="H28" i="5"/>
  <c r="G28" i="5"/>
  <c r="F28" i="5"/>
  <c r="E19" i="5"/>
  <c r="E18" i="5" s="1"/>
  <c r="J18" i="5"/>
  <c r="I18" i="5"/>
  <c r="H18" i="5"/>
  <c r="G18" i="5"/>
  <c r="F18" i="5"/>
  <c r="E17" i="5"/>
  <c r="J16" i="5"/>
  <c r="I16" i="5"/>
  <c r="H16" i="5"/>
  <c r="G16" i="5"/>
  <c r="F16" i="5"/>
  <c r="J15" i="5"/>
  <c r="I15" i="5"/>
  <c r="H15" i="5"/>
  <c r="G15" i="5"/>
  <c r="J14" i="5"/>
  <c r="J13" i="5" s="1"/>
  <c r="I14" i="5"/>
  <c r="I13" i="5" s="1"/>
  <c r="H14" i="5"/>
  <c r="H13" i="5" s="1"/>
  <c r="G14" i="5"/>
  <c r="G13" i="5" s="1"/>
  <c r="F14" i="5"/>
  <c r="F388" i="1" l="1"/>
  <c r="F13" i="5"/>
  <c r="F384" i="1"/>
  <c r="F377" i="1" s="1"/>
  <c r="E377" i="1" s="1"/>
  <c r="E388" i="1" s="1"/>
  <c r="E14" i="5"/>
  <c r="E384" i="1" s="1"/>
  <c r="E16" i="5"/>
  <c r="F386" i="1" l="1"/>
  <c r="E13" i="5"/>
  <c r="E383" i="1" s="1"/>
  <c r="M103" i="3"/>
  <c r="K43" i="1" s="1"/>
  <c r="N103" i="3"/>
  <c r="L43" i="1" s="1"/>
  <c r="O103" i="3"/>
  <c r="M43" i="1" s="1"/>
  <c r="P103" i="3"/>
  <c r="N43" i="1" s="1"/>
  <c r="L103" i="3"/>
  <c r="F43" i="1" s="1"/>
  <c r="Q103" i="3"/>
  <c r="Q102" i="3"/>
  <c r="K101" i="3"/>
  <c r="P102" i="3"/>
  <c r="N42" i="1" s="1"/>
  <c r="O102" i="3"/>
  <c r="M42" i="1" s="1"/>
  <c r="N102" i="3"/>
  <c r="L42" i="1" s="1"/>
  <c r="M102" i="3"/>
  <c r="K42" i="1" s="1"/>
  <c r="L102" i="3"/>
  <c r="K102" i="3" l="1"/>
  <c r="E42" i="1" s="1"/>
  <c r="F42" i="1"/>
  <c r="M227" i="3" l="1"/>
  <c r="K221" i="3"/>
  <c r="K224" i="3"/>
  <c r="K223" i="3"/>
  <c r="P222" i="3"/>
  <c r="O222" i="3"/>
  <c r="N222" i="3"/>
  <c r="M222" i="3"/>
  <c r="L222" i="3"/>
  <c r="I222" i="3"/>
  <c r="K220" i="3"/>
  <c r="P219" i="3"/>
  <c r="O219" i="3"/>
  <c r="N219" i="3"/>
  <c r="M219" i="3"/>
  <c r="L219" i="3"/>
  <c r="I219" i="3"/>
  <c r="K222" i="3" l="1"/>
  <c r="H222" i="3" s="1"/>
  <c r="K219" i="3"/>
  <c r="H219" i="3" s="1"/>
  <c r="M117" i="3" l="1"/>
  <c r="M116" i="3"/>
  <c r="O247" i="3"/>
  <c r="O137" i="3"/>
  <c r="O138" i="3"/>
  <c r="L117" i="3"/>
  <c r="L116" i="3"/>
  <c r="M90" i="3"/>
  <c r="M87" i="3"/>
  <c r="N68" i="3"/>
  <c r="L69" i="3"/>
  <c r="L70" i="3"/>
  <c r="N55" i="3" l="1"/>
  <c r="L55" i="3"/>
  <c r="N54" i="3"/>
  <c r="L54" i="3"/>
  <c r="F393" i="1" l="1"/>
  <c r="E403" i="1"/>
  <c r="E404" i="1"/>
  <c r="E402" i="1"/>
  <c r="N400" i="1" l="1"/>
  <c r="M400" i="1"/>
  <c r="L400" i="1"/>
  <c r="K400" i="1"/>
  <c r="F400" i="1"/>
  <c r="E400" i="1" l="1"/>
  <c r="F29" i="4"/>
  <c r="F28" i="4"/>
  <c r="F165" i="1"/>
  <c r="K164" i="1"/>
  <c r="K166" i="1"/>
  <c r="K165" i="1"/>
  <c r="F164" i="1"/>
  <c r="F259" i="1" l="1"/>
  <c r="F57" i="4"/>
  <c r="F56" i="4"/>
  <c r="M54" i="3"/>
  <c r="M55" i="3"/>
  <c r="E195" i="1" l="1"/>
  <c r="I338" i="3" l="1"/>
  <c r="I336" i="3"/>
  <c r="I334" i="3"/>
  <c r="L338" i="3"/>
  <c r="M338" i="3"/>
  <c r="N338" i="3"/>
  <c r="O338" i="3"/>
  <c r="P338" i="3"/>
  <c r="Q338" i="3"/>
  <c r="L336" i="3"/>
  <c r="M336" i="3"/>
  <c r="N336" i="3"/>
  <c r="O336" i="3"/>
  <c r="P336" i="3"/>
  <c r="Q336" i="3"/>
  <c r="L334" i="3"/>
  <c r="M334" i="3"/>
  <c r="N334" i="3"/>
  <c r="O334" i="3"/>
  <c r="P334" i="3"/>
  <c r="Q334" i="3"/>
  <c r="F69" i="1"/>
  <c r="N130" i="1"/>
  <c r="N131" i="1"/>
  <c r="K132" i="1"/>
  <c r="L132" i="1"/>
  <c r="M132" i="1"/>
  <c r="N132" i="1"/>
  <c r="L393" i="1"/>
  <c r="K393" i="1"/>
  <c r="L392" i="1"/>
  <c r="K392" i="1"/>
  <c r="L341" i="3"/>
  <c r="F232" i="1" s="1"/>
  <c r="E232" i="1" s="1"/>
  <c r="K339" i="3"/>
  <c r="K338" i="3" s="1"/>
  <c r="K337" i="3"/>
  <c r="K336" i="3" s="1"/>
  <c r="K335" i="3"/>
  <c r="K334" i="3" s="1"/>
  <c r="K341" i="3" l="1"/>
  <c r="L340" i="3"/>
  <c r="F231" i="1" s="1"/>
  <c r="E231" i="1" s="1"/>
  <c r="H334" i="3"/>
  <c r="K391" i="1"/>
  <c r="H338" i="3"/>
  <c r="H336" i="3"/>
  <c r="I320" i="3"/>
  <c r="I317" i="3"/>
  <c r="I314" i="3"/>
  <c r="I311" i="3"/>
  <c r="I308" i="3"/>
  <c r="I305" i="3"/>
  <c r="I304" i="3"/>
  <c r="I303" i="3"/>
  <c r="I296" i="3"/>
  <c r="I293" i="3"/>
  <c r="I299" i="3"/>
  <c r="I265" i="3"/>
  <c r="I262" i="3"/>
  <c r="I252" i="3"/>
  <c r="I251" i="3"/>
  <c r="I249" i="3"/>
  <c r="I248" i="3"/>
  <c r="I232" i="3"/>
  <c r="I229" i="3"/>
  <c r="I197" i="3"/>
  <c r="I200" i="3"/>
  <c r="I194" i="3"/>
  <c r="I191" i="3"/>
  <c r="I188" i="3"/>
  <c r="I185" i="3"/>
  <c r="I182" i="3"/>
  <c r="I179" i="3"/>
  <c r="I166" i="3"/>
  <c r="I167" i="3"/>
  <c r="I163" i="3"/>
  <c r="I164" i="3"/>
  <c r="I125" i="3"/>
  <c r="I124" i="3"/>
  <c r="I123" i="3"/>
  <c r="I111" i="3"/>
  <c r="I110" i="3"/>
  <c r="I109" i="3" s="1"/>
  <c r="I165" i="3" l="1"/>
  <c r="I122" i="3"/>
  <c r="K340" i="3"/>
  <c r="I162" i="3"/>
  <c r="I302" i="3"/>
  <c r="I108" i="3"/>
  <c r="I107" i="3"/>
  <c r="I106" i="3" l="1"/>
  <c r="I44" i="3" l="1"/>
  <c r="I16" i="3" l="1"/>
  <c r="I15" i="3"/>
  <c r="I14" i="3" l="1"/>
  <c r="F21" i="4" l="1"/>
  <c r="G21" i="4"/>
  <c r="H21" i="4"/>
  <c r="I21" i="4"/>
  <c r="J21" i="4"/>
  <c r="E21" i="4"/>
  <c r="F23" i="4"/>
  <c r="G23" i="4"/>
  <c r="H23" i="4"/>
  <c r="I23" i="4"/>
  <c r="J23" i="4"/>
  <c r="L204" i="3" l="1"/>
  <c r="E93" i="1" l="1"/>
  <c r="E254" i="1"/>
  <c r="E251" i="1"/>
  <c r="E250" i="1"/>
  <c r="E249" i="1"/>
  <c r="E111" i="1" l="1"/>
  <c r="E108" i="1"/>
  <c r="E107" i="1"/>
  <c r="N106" i="1"/>
  <c r="M106" i="1"/>
  <c r="L106" i="1"/>
  <c r="K106" i="1"/>
  <c r="F106" i="1"/>
  <c r="E72" i="1"/>
  <c r="E41" i="1"/>
  <c r="E38" i="1"/>
  <c r="E37" i="1"/>
  <c r="N36" i="1"/>
  <c r="M36" i="1"/>
  <c r="L36" i="1"/>
  <c r="K36" i="1"/>
  <c r="F36" i="1"/>
  <c r="E106" i="1" l="1"/>
  <c r="E36" i="1"/>
  <c r="E417" i="1"/>
  <c r="E414" i="1"/>
  <c r="E413" i="1"/>
  <c r="N412" i="1"/>
  <c r="M412" i="1"/>
  <c r="L412" i="1"/>
  <c r="K412" i="1"/>
  <c r="F412" i="1"/>
  <c r="E411" i="1"/>
  <c r="E408" i="1"/>
  <c r="E407" i="1"/>
  <c r="N406" i="1"/>
  <c r="M406" i="1"/>
  <c r="L406" i="1"/>
  <c r="K406" i="1"/>
  <c r="F406" i="1"/>
  <c r="K218" i="3"/>
  <c r="K217" i="3"/>
  <c r="P216" i="3"/>
  <c r="O216" i="3"/>
  <c r="N216" i="3"/>
  <c r="M216" i="3"/>
  <c r="L216" i="3"/>
  <c r="I216" i="3"/>
  <c r="L209" i="3"/>
  <c r="L227" i="3" s="1"/>
  <c r="M291" i="3"/>
  <c r="K192" i="1" s="1"/>
  <c r="N291" i="3"/>
  <c r="L192" i="1" s="1"/>
  <c r="O291" i="3"/>
  <c r="M192" i="1" s="1"/>
  <c r="P291" i="3"/>
  <c r="N192" i="1" s="1"/>
  <c r="L291" i="3"/>
  <c r="F192" i="1" s="1"/>
  <c r="L284" i="3"/>
  <c r="L288" i="3"/>
  <c r="M288" i="3"/>
  <c r="N288" i="3"/>
  <c r="O288" i="3"/>
  <c r="P288" i="3"/>
  <c r="L286" i="3"/>
  <c r="M286" i="3"/>
  <c r="N286" i="3"/>
  <c r="O286" i="3"/>
  <c r="P286" i="3"/>
  <c r="M284" i="3"/>
  <c r="N284" i="3"/>
  <c r="O284" i="3"/>
  <c r="P284" i="3"/>
  <c r="L282" i="3"/>
  <c r="M282" i="3"/>
  <c r="N282" i="3"/>
  <c r="O282" i="3"/>
  <c r="P282" i="3"/>
  <c r="M290" i="3" l="1"/>
  <c r="K191" i="1" s="1"/>
  <c r="P290" i="3"/>
  <c r="N191" i="1" s="1"/>
  <c r="E406" i="1"/>
  <c r="O290" i="3"/>
  <c r="M191" i="1" s="1"/>
  <c r="N290" i="3"/>
  <c r="L191" i="1" s="1"/>
  <c r="L290" i="3"/>
  <c r="K216" i="3"/>
  <c r="E412" i="1"/>
  <c r="K289" i="3"/>
  <c r="K288" i="3" s="1"/>
  <c r="H288" i="3" s="1"/>
  <c r="K287" i="3"/>
  <c r="K286" i="3" s="1"/>
  <c r="H286" i="3" s="1"/>
  <c r="K285" i="3"/>
  <c r="K284" i="3" s="1"/>
  <c r="H284" i="3" s="1"/>
  <c r="K283" i="3"/>
  <c r="K282" i="3" s="1"/>
  <c r="H282" i="3" s="1"/>
  <c r="H216" i="3" l="1"/>
  <c r="K290" i="3"/>
  <c r="E191" i="1" s="1"/>
  <c r="F191" i="1"/>
  <c r="E24" i="4"/>
  <c r="J22" i="4"/>
  <c r="I22" i="4"/>
  <c r="H22" i="4"/>
  <c r="G22" i="4"/>
  <c r="F22" i="4"/>
  <c r="E84" i="1"/>
  <c r="N80" i="1"/>
  <c r="M80" i="1"/>
  <c r="L80" i="1"/>
  <c r="K80" i="1"/>
  <c r="L205" i="3"/>
  <c r="K202" i="3"/>
  <c r="K201" i="3"/>
  <c r="Q200" i="3"/>
  <c r="P200" i="3"/>
  <c r="O200" i="3"/>
  <c r="N200" i="3"/>
  <c r="M200" i="3"/>
  <c r="L200" i="3"/>
  <c r="N43" i="3"/>
  <c r="N41" i="3" s="1"/>
  <c r="E22" i="4" l="1"/>
  <c r="E81" i="1" s="1"/>
  <c r="E23" i="4"/>
  <c r="E80" i="1"/>
  <c r="F80" i="1"/>
  <c r="F81" i="1"/>
  <c r="K200" i="3"/>
  <c r="M43" i="3"/>
  <c r="E63" i="4" l="1"/>
  <c r="E62" i="4"/>
  <c r="J61" i="4"/>
  <c r="I61" i="4"/>
  <c r="H61" i="4"/>
  <c r="G61" i="4"/>
  <c r="E61" i="4"/>
  <c r="E60" i="4"/>
  <c r="E59" i="4"/>
  <c r="J58" i="4"/>
  <c r="I58" i="4"/>
  <c r="H58" i="4"/>
  <c r="G58" i="4"/>
  <c r="F58" i="4"/>
  <c r="E57" i="4"/>
  <c r="E56" i="4"/>
  <c r="J55" i="4"/>
  <c r="I55" i="4"/>
  <c r="H55" i="4"/>
  <c r="G55" i="4"/>
  <c r="F55" i="4"/>
  <c r="E55" i="4" s="1"/>
  <c r="F48" i="4"/>
  <c r="F47" i="4"/>
  <c r="E58" i="4" l="1"/>
  <c r="L264" i="3"/>
  <c r="L273" i="3" s="1"/>
  <c r="K273" i="3" s="1"/>
  <c r="L263" i="3"/>
  <c r="L272" i="3" s="1"/>
  <c r="K272" i="3" s="1"/>
  <c r="M42" i="3"/>
  <c r="M41" i="3" s="1"/>
  <c r="L14" i="3"/>
  <c r="E209" i="1" l="1"/>
  <c r="L332" i="3"/>
  <c r="F205" i="1" s="1"/>
  <c r="M332" i="3"/>
  <c r="N332" i="3"/>
  <c r="O332" i="3"/>
  <c r="L331" i="3"/>
  <c r="F204" i="1" s="1"/>
  <c r="M331" i="3"/>
  <c r="N331" i="3"/>
  <c r="O331" i="3"/>
  <c r="P331" i="3"/>
  <c r="Q331" i="3"/>
  <c r="Q330" i="3"/>
  <c r="Q341" i="3" s="1"/>
  <c r="K316" i="3" l="1"/>
  <c r="K315" i="3"/>
  <c r="Q314" i="3"/>
  <c r="P314" i="3"/>
  <c r="O314" i="3"/>
  <c r="N314" i="3"/>
  <c r="M314" i="3"/>
  <c r="L314" i="3"/>
  <c r="K313" i="3"/>
  <c r="K312" i="3"/>
  <c r="Q311" i="3"/>
  <c r="P311" i="3"/>
  <c r="O311" i="3"/>
  <c r="N311" i="3"/>
  <c r="M311" i="3"/>
  <c r="L311" i="3"/>
  <c r="K319" i="3"/>
  <c r="K318" i="3"/>
  <c r="Q317" i="3"/>
  <c r="P317" i="3"/>
  <c r="O317" i="3"/>
  <c r="N317" i="3"/>
  <c r="M317" i="3"/>
  <c r="L317" i="3"/>
  <c r="K322" i="3"/>
  <c r="K321" i="3"/>
  <c r="Q320" i="3"/>
  <c r="P320" i="3"/>
  <c r="O320" i="3"/>
  <c r="N320" i="3"/>
  <c r="M320" i="3"/>
  <c r="L320" i="3"/>
  <c r="K317" i="3" l="1"/>
  <c r="K314" i="3"/>
  <c r="K311" i="3"/>
  <c r="K320" i="3"/>
  <c r="L169" i="3"/>
  <c r="F134" i="1" s="1"/>
  <c r="L170" i="3"/>
  <c r="F135" i="1" s="1"/>
  <c r="K167" i="3" l="1"/>
  <c r="K166" i="3"/>
  <c r="Q165" i="3"/>
  <c r="P165" i="3"/>
  <c r="O165" i="3"/>
  <c r="N165" i="3"/>
  <c r="M165" i="3"/>
  <c r="L165" i="3"/>
  <c r="K165" i="3" s="1"/>
  <c r="Q170" i="3"/>
  <c r="P170" i="3"/>
  <c r="O170" i="3"/>
  <c r="N170" i="3"/>
  <c r="M170" i="3"/>
  <c r="Q169" i="3"/>
  <c r="P169" i="3"/>
  <c r="O169" i="3"/>
  <c r="N169" i="3"/>
  <c r="M169" i="3"/>
  <c r="K164" i="3"/>
  <c r="K170" i="3" s="1"/>
  <c r="K163" i="3"/>
  <c r="Q162" i="3"/>
  <c r="Q168" i="3" s="1"/>
  <c r="P162" i="3"/>
  <c r="P168" i="3" s="1"/>
  <c r="O162" i="3"/>
  <c r="O168" i="3" s="1"/>
  <c r="N162" i="3"/>
  <c r="N168" i="3" s="1"/>
  <c r="M162" i="3"/>
  <c r="M168" i="3" s="1"/>
  <c r="L162" i="3"/>
  <c r="K169" i="3" l="1"/>
  <c r="K162" i="3"/>
  <c r="L168" i="3"/>
  <c r="K168" i="3"/>
  <c r="F245" i="1"/>
  <c r="F133" i="1" l="1"/>
  <c r="L120" i="3" l="1"/>
  <c r="M53" i="3"/>
  <c r="L53" i="3"/>
  <c r="L177" i="3" l="1"/>
  <c r="M177" i="3"/>
  <c r="N177" i="3"/>
  <c r="O177" i="3"/>
  <c r="P177" i="3"/>
  <c r="Q177" i="3"/>
  <c r="L176" i="3"/>
  <c r="M176" i="3"/>
  <c r="N176" i="3"/>
  <c r="O176" i="3"/>
  <c r="P176" i="3"/>
  <c r="Q176" i="3"/>
  <c r="K174" i="3"/>
  <c r="K177" i="3" s="1"/>
  <c r="K173" i="3"/>
  <c r="K176" i="3" s="1"/>
  <c r="Q172" i="3"/>
  <c r="Q175" i="3" s="1"/>
  <c r="P172" i="3"/>
  <c r="P175" i="3" s="1"/>
  <c r="O172" i="3"/>
  <c r="O175" i="3" s="1"/>
  <c r="N172" i="3"/>
  <c r="N175" i="3" s="1"/>
  <c r="M172" i="3"/>
  <c r="M175" i="3" s="1"/>
  <c r="L172" i="3"/>
  <c r="K172" i="3" l="1"/>
  <c r="K175" i="3" s="1"/>
  <c r="L175" i="3"/>
  <c r="Q129" i="3"/>
  <c r="Q118" i="3" l="1"/>
  <c r="Q119" i="3"/>
  <c r="N120" i="3"/>
  <c r="O120" i="3"/>
  <c r="P120" i="3"/>
  <c r="Q120" i="3"/>
  <c r="N119" i="3"/>
  <c r="O119" i="3"/>
  <c r="P119" i="3"/>
  <c r="K185" i="1"/>
  <c r="E185" i="1" s="1"/>
  <c r="K186" i="1"/>
  <c r="G45" i="4"/>
  <c r="H45" i="4"/>
  <c r="I45" i="4"/>
  <c r="J45" i="4"/>
  <c r="G44" i="4"/>
  <c r="H44" i="4"/>
  <c r="I44" i="4"/>
  <c r="J44" i="4"/>
  <c r="G43" i="4"/>
  <c r="K184" i="1" s="1"/>
  <c r="F216" i="1"/>
  <c r="E216" i="1" s="1"/>
  <c r="M210" i="1"/>
  <c r="L210" i="1" s="1"/>
  <c r="K210" i="1" s="1"/>
  <c r="K211" i="1"/>
  <c r="K212" i="1"/>
  <c r="E71" i="4"/>
  <c r="E67" i="4" s="1"/>
  <c r="E70" i="4"/>
  <c r="E66" i="4" s="1"/>
  <c r="J69" i="4"/>
  <c r="I69" i="4"/>
  <c r="I65" i="4" s="1"/>
  <c r="H69" i="4"/>
  <c r="G69" i="4"/>
  <c r="F69" i="4"/>
  <c r="F65" i="4" s="1"/>
  <c r="F210" i="1" s="1"/>
  <c r="J67" i="4"/>
  <c r="I67" i="4"/>
  <c r="H67" i="4"/>
  <c r="G67" i="4"/>
  <c r="F67" i="4"/>
  <c r="F212" i="1" s="1"/>
  <c r="J66" i="4"/>
  <c r="I66" i="4"/>
  <c r="H66" i="4"/>
  <c r="G66" i="4"/>
  <c r="F66" i="4"/>
  <c r="F211" i="1" s="1"/>
  <c r="J65" i="4"/>
  <c r="K205" i="1"/>
  <c r="L205" i="1"/>
  <c r="M205" i="1"/>
  <c r="N205" i="1"/>
  <c r="K204" i="1"/>
  <c r="L204" i="1"/>
  <c r="M204" i="1"/>
  <c r="Q128" i="3" l="1"/>
  <c r="Q134" i="3"/>
  <c r="Q127" i="3"/>
  <c r="Q133" i="3" s="1"/>
  <c r="L109" i="3"/>
  <c r="L119" i="3"/>
  <c r="G65" i="4"/>
  <c r="E69" i="4"/>
  <c r="E65" i="4"/>
  <c r="H65" i="4"/>
  <c r="Q273" i="3" l="1"/>
  <c r="Q272" i="3"/>
  <c r="Q290" i="3" s="1"/>
  <c r="F183" i="1" l="1"/>
  <c r="E183" i="1" s="1"/>
  <c r="K267" i="3"/>
  <c r="K266" i="3"/>
  <c r="Q265" i="3"/>
  <c r="P265" i="3"/>
  <c r="O265" i="3"/>
  <c r="N265" i="3"/>
  <c r="M265" i="3"/>
  <c r="L265" i="3"/>
  <c r="K264" i="3"/>
  <c r="K263" i="3"/>
  <c r="Q262" i="3"/>
  <c r="P262" i="3"/>
  <c r="O262" i="3"/>
  <c r="N262" i="3"/>
  <c r="M262" i="3"/>
  <c r="L262" i="3"/>
  <c r="L247" i="3"/>
  <c r="F186" i="1"/>
  <c r="K265" i="3" l="1"/>
  <c r="K262" i="3"/>
  <c r="F184" i="1"/>
  <c r="E184" i="1" s="1"/>
  <c r="E51" i="4" l="1"/>
  <c r="E50" i="4"/>
  <c r="J49" i="4"/>
  <c r="I49" i="4"/>
  <c r="H49" i="4"/>
  <c r="G49" i="4"/>
  <c r="F49" i="4"/>
  <c r="E49" i="4" s="1"/>
  <c r="E54" i="4"/>
  <c r="E53" i="4"/>
  <c r="J52" i="4"/>
  <c r="I52" i="4"/>
  <c r="H52" i="4"/>
  <c r="G52" i="4"/>
  <c r="F52" i="4"/>
  <c r="E48" i="4"/>
  <c r="J46" i="4"/>
  <c r="I46" i="4"/>
  <c r="H46" i="4"/>
  <c r="G46" i="4"/>
  <c r="F46" i="4"/>
  <c r="J43" i="4"/>
  <c r="I43" i="4"/>
  <c r="H43" i="4"/>
  <c r="E52" i="4" l="1"/>
  <c r="F169" i="1" l="1"/>
  <c r="E41" i="4"/>
  <c r="E40" i="4"/>
  <c r="J39" i="4"/>
  <c r="I39" i="4"/>
  <c r="H39" i="4"/>
  <c r="G39" i="4"/>
  <c r="F39" i="4"/>
  <c r="E38" i="4"/>
  <c r="E37" i="4"/>
  <c r="J36" i="4"/>
  <c r="N81" i="1" s="1"/>
  <c r="I36" i="4"/>
  <c r="M81" i="1" s="1"/>
  <c r="H36" i="4"/>
  <c r="L81" i="1" s="1"/>
  <c r="G36" i="4"/>
  <c r="K81" i="1" s="1"/>
  <c r="F36" i="4"/>
  <c r="E36" i="4" s="1"/>
  <c r="E35" i="4"/>
  <c r="E34" i="4"/>
  <c r="J33" i="4"/>
  <c r="I33" i="4"/>
  <c r="H33" i="4"/>
  <c r="G33" i="4"/>
  <c r="F33" i="4"/>
  <c r="E32" i="4"/>
  <c r="E31" i="4"/>
  <c r="J30" i="4"/>
  <c r="I30" i="4"/>
  <c r="H30" i="4"/>
  <c r="G30" i="4"/>
  <c r="F30" i="4"/>
  <c r="J29" i="4"/>
  <c r="J27" i="4" s="1"/>
  <c r="I29" i="4"/>
  <c r="H29" i="4"/>
  <c r="G29" i="4"/>
  <c r="J28" i="4"/>
  <c r="I28" i="4"/>
  <c r="H28" i="4"/>
  <c r="G28" i="4"/>
  <c r="E30" i="4" l="1"/>
  <c r="F27" i="4"/>
  <c r="F166" i="1"/>
  <c r="E39" i="4"/>
  <c r="E28" i="4"/>
  <c r="H27" i="4"/>
  <c r="G27" i="4"/>
  <c r="E33" i="4"/>
  <c r="I27" i="4"/>
  <c r="E29" i="4"/>
  <c r="E27" i="4" l="1"/>
  <c r="Q205" i="3" l="1"/>
  <c r="P205" i="3"/>
  <c r="N160" i="1" s="1"/>
  <c r="O205" i="3"/>
  <c r="M160" i="1" s="1"/>
  <c r="M131" i="1" s="1"/>
  <c r="N205" i="3"/>
  <c r="L160" i="1" s="1"/>
  <c r="L131" i="1" s="1"/>
  <c r="M205" i="3"/>
  <c r="K160" i="1" s="1"/>
  <c r="F160" i="1"/>
  <c r="Q204" i="3"/>
  <c r="P204" i="3"/>
  <c r="N159" i="1" s="1"/>
  <c r="O204" i="3"/>
  <c r="M159" i="1" s="1"/>
  <c r="M130" i="1" s="1"/>
  <c r="N204" i="3"/>
  <c r="L159" i="1" s="1"/>
  <c r="L130" i="1" s="1"/>
  <c r="M204" i="3"/>
  <c r="K159" i="1" s="1"/>
  <c r="F159" i="1"/>
  <c r="E160" i="1" l="1"/>
  <c r="K199" i="3"/>
  <c r="K198" i="3"/>
  <c r="Q197" i="3"/>
  <c r="P197" i="3"/>
  <c r="O197" i="3"/>
  <c r="N197" i="3"/>
  <c r="M197" i="3"/>
  <c r="L197" i="3"/>
  <c r="K196" i="3"/>
  <c r="K195" i="3"/>
  <c r="Q194" i="3"/>
  <c r="P194" i="3"/>
  <c r="O194" i="3"/>
  <c r="N194" i="3"/>
  <c r="M194" i="3"/>
  <c r="L194" i="3"/>
  <c r="K193" i="3"/>
  <c r="K192" i="3"/>
  <c r="Q191" i="3"/>
  <c r="P191" i="3"/>
  <c r="O191" i="3"/>
  <c r="N191" i="3"/>
  <c r="M191" i="3"/>
  <c r="L191" i="3"/>
  <c r="L159" i="3"/>
  <c r="M159" i="3"/>
  <c r="N159" i="3"/>
  <c r="L158" i="3"/>
  <c r="M158" i="3"/>
  <c r="N158" i="3"/>
  <c r="O158" i="3"/>
  <c r="K197" i="3" l="1"/>
  <c r="K191" i="3"/>
  <c r="K194" i="3"/>
  <c r="K156" i="3"/>
  <c r="K155" i="3"/>
  <c r="Q154" i="3"/>
  <c r="P154" i="3"/>
  <c r="O154" i="3"/>
  <c r="N154" i="3"/>
  <c r="M154" i="3"/>
  <c r="L154" i="3"/>
  <c r="M76" i="3"/>
  <c r="N76" i="3"/>
  <c r="L76" i="3"/>
  <c r="M75" i="3"/>
  <c r="N75" i="3"/>
  <c r="L75" i="3"/>
  <c r="M44" i="3"/>
  <c r="L44" i="3"/>
  <c r="L41" i="3"/>
  <c r="M47" i="3"/>
  <c r="K154" i="3" l="1"/>
  <c r="H154" i="3" s="1"/>
  <c r="F68" i="1"/>
  <c r="N69" i="1"/>
  <c r="M69" i="1"/>
  <c r="L69" i="1"/>
  <c r="K69" i="1"/>
  <c r="N68" i="1"/>
  <c r="M68" i="1"/>
  <c r="L68" i="1"/>
  <c r="K68" i="1"/>
  <c r="E69" i="1" l="1"/>
  <c r="E68" i="1"/>
  <c r="L84" i="3" l="1"/>
  <c r="E142" i="1" l="1"/>
  <c r="E141" i="1"/>
  <c r="E139" i="1"/>
  <c r="E122" i="1"/>
  <c r="E79" i="1"/>
  <c r="E67" i="1"/>
  <c r="E50" i="1"/>
  <c r="E35" i="1"/>
  <c r="E32" i="1"/>
  <c r="E31" i="1"/>
  <c r="E26" i="1"/>
  <c r="M71" i="3" l="1"/>
  <c r="M393" i="1"/>
  <c r="N393" i="1"/>
  <c r="M392" i="1"/>
  <c r="N392" i="1"/>
  <c r="F392" i="1"/>
  <c r="O159" i="3"/>
  <c r="P159" i="3"/>
  <c r="Q159" i="3"/>
  <c r="P158" i="3"/>
  <c r="Q158" i="3"/>
  <c r="K147" i="3"/>
  <c r="K146" i="3"/>
  <c r="Q145" i="3"/>
  <c r="P145" i="3"/>
  <c r="O145" i="3"/>
  <c r="N145" i="3"/>
  <c r="M145" i="3"/>
  <c r="L145" i="3"/>
  <c r="K150" i="3"/>
  <c r="K149" i="3"/>
  <c r="Q148" i="3"/>
  <c r="P148" i="3"/>
  <c r="O148" i="3"/>
  <c r="N148" i="3"/>
  <c r="M148" i="3"/>
  <c r="L148" i="3"/>
  <c r="M136" i="3"/>
  <c r="N136" i="3"/>
  <c r="L136" i="3"/>
  <c r="K153" i="3"/>
  <c r="K152" i="3"/>
  <c r="Q151" i="3"/>
  <c r="P151" i="3"/>
  <c r="O151" i="3"/>
  <c r="N151" i="3"/>
  <c r="M151" i="3"/>
  <c r="L151" i="3"/>
  <c r="K144" i="3"/>
  <c r="K143" i="3"/>
  <c r="Q142" i="3"/>
  <c r="P142" i="3"/>
  <c r="O142" i="3"/>
  <c r="N142" i="3"/>
  <c r="M142" i="3"/>
  <c r="L142" i="3"/>
  <c r="K141" i="3"/>
  <c r="K140" i="3"/>
  <c r="Q139" i="3"/>
  <c r="P139" i="3"/>
  <c r="O139" i="3"/>
  <c r="N139" i="3"/>
  <c r="M139" i="3"/>
  <c r="L139" i="3"/>
  <c r="L366" i="1"/>
  <c r="L373" i="1" s="1"/>
  <c r="M366" i="1"/>
  <c r="M373" i="1" s="1"/>
  <c r="N366" i="1"/>
  <c r="N373" i="1" s="1"/>
  <c r="F391" i="1" l="1"/>
  <c r="F425" i="1"/>
  <c r="K139" i="3"/>
  <c r="H139" i="3" s="1"/>
  <c r="K145" i="3"/>
  <c r="L157" i="3"/>
  <c r="M157" i="3"/>
  <c r="N157" i="3"/>
  <c r="K148" i="3"/>
  <c r="H148" i="3" s="1"/>
  <c r="K151" i="3"/>
  <c r="H151" i="3" s="1"/>
  <c r="K142" i="3"/>
  <c r="H142" i="3" s="1"/>
  <c r="K261" i="3"/>
  <c r="K260" i="3"/>
  <c r="Q259" i="3"/>
  <c r="P259" i="3"/>
  <c r="O259" i="3"/>
  <c r="N259" i="3"/>
  <c r="M259" i="3"/>
  <c r="L259" i="3"/>
  <c r="N256" i="3"/>
  <c r="M256" i="3"/>
  <c r="L256" i="3"/>
  <c r="K258" i="3"/>
  <c r="K257" i="3"/>
  <c r="Q256" i="3"/>
  <c r="P256" i="3"/>
  <c r="O256" i="3"/>
  <c r="L250" i="3"/>
  <c r="N244" i="3"/>
  <c r="Q74" i="3"/>
  <c r="Q76" i="3"/>
  <c r="Q126" i="3" s="1"/>
  <c r="Q75" i="3"/>
  <c r="L18" i="1"/>
  <c r="L68" i="3"/>
  <c r="M68" i="3"/>
  <c r="K73" i="3"/>
  <c r="K72" i="3"/>
  <c r="N71" i="3"/>
  <c r="L59" i="3"/>
  <c r="M59" i="3"/>
  <c r="N65" i="3"/>
  <c r="N17" i="3"/>
  <c r="N20" i="3"/>
  <c r="N35" i="3"/>
  <c r="N38" i="3"/>
  <c r="N26" i="3"/>
  <c r="N32" i="3"/>
  <c r="N29" i="3"/>
  <c r="K68" i="3" l="1"/>
  <c r="H145" i="3"/>
  <c r="K259" i="3"/>
  <c r="H259" i="3" s="1"/>
  <c r="K256" i="3"/>
  <c r="H256" i="3" s="1"/>
  <c r="K71" i="3"/>
  <c r="H71" i="3" s="1"/>
  <c r="M74" i="3"/>
  <c r="N53" i="3"/>
  <c r="K53" i="3" s="1"/>
  <c r="L74" i="3"/>
  <c r="K92" i="3"/>
  <c r="K91" i="3"/>
  <c r="L90" i="3"/>
  <c r="K90" i="3" s="1"/>
  <c r="H90" i="3" s="1"/>
  <c r="L78" i="3"/>
  <c r="K89" i="3" l="1"/>
  <c r="K88" i="3"/>
  <c r="L87" i="3"/>
  <c r="K87" i="3" s="1"/>
  <c r="H87" i="3" s="1"/>
  <c r="Q96" i="3"/>
  <c r="Q97" i="3"/>
  <c r="Q98" i="3"/>
  <c r="F29" i="1" l="1"/>
  <c r="E22" i="1"/>
  <c r="L226" i="3"/>
  <c r="F171" i="1" s="1"/>
  <c r="F130" i="1" s="1"/>
  <c r="F172" i="1"/>
  <c r="F131" i="1" s="1"/>
  <c r="L210" i="3"/>
  <c r="L207" i="3"/>
  <c r="L225" i="3" s="1"/>
  <c r="P227" i="3"/>
  <c r="N172" i="1" s="1"/>
  <c r="O227" i="3"/>
  <c r="M172" i="1" s="1"/>
  <c r="N227" i="3"/>
  <c r="L172" i="1" s="1"/>
  <c r="K172" i="1"/>
  <c r="P226" i="3"/>
  <c r="N171" i="1" s="1"/>
  <c r="O226" i="3"/>
  <c r="M171" i="1" s="1"/>
  <c r="N226" i="3"/>
  <c r="L171" i="1" s="1"/>
  <c r="M226" i="3"/>
  <c r="K171" i="1" s="1"/>
  <c r="K130" i="1" s="1"/>
  <c r="K215" i="3"/>
  <c r="K214" i="3"/>
  <c r="P213" i="3"/>
  <c r="O213" i="3"/>
  <c r="N213" i="3"/>
  <c r="M213" i="3"/>
  <c r="I213" i="3"/>
  <c r="K212" i="3"/>
  <c r="K211" i="3"/>
  <c r="P210" i="3"/>
  <c r="O210" i="3"/>
  <c r="N210" i="3"/>
  <c r="M210" i="3"/>
  <c r="I210" i="3"/>
  <c r="K209" i="3"/>
  <c r="K208" i="3"/>
  <c r="K226" i="3" s="1"/>
  <c r="E171" i="1" s="1"/>
  <c r="P207" i="3"/>
  <c r="P225" i="3" s="1"/>
  <c r="N170" i="1" s="1"/>
  <c r="O207" i="3"/>
  <c r="N207" i="3"/>
  <c r="M207" i="3"/>
  <c r="I207" i="3"/>
  <c r="K117" i="3"/>
  <c r="K116" i="3"/>
  <c r="P115" i="3"/>
  <c r="O115" i="3"/>
  <c r="N115" i="3"/>
  <c r="M115" i="3"/>
  <c r="L115" i="3"/>
  <c r="H68" i="3"/>
  <c r="K70" i="3"/>
  <c r="K69" i="3"/>
  <c r="K213" i="3" l="1"/>
  <c r="H213" i="3"/>
  <c r="K227" i="3"/>
  <c r="E172" i="1" s="1"/>
  <c r="M225" i="3"/>
  <c r="K170" i="1" s="1"/>
  <c r="K131" i="1" s="1"/>
  <c r="F170" i="1"/>
  <c r="K207" i="3"/>
  <c r="K210" i="3"/>
  <c r="N225" i="3"/>
  <c r="L170" i="1" s="1"/>
  <c r="O225" i="3"/>
  <c r="M170" i="1" s="1"/>
  <c r="K115" i="3"/>
  <c r="H115" i="3" s="1"/>
  <c r="H207" i="3" l="1"/>
  <c r="K225" i="3"/>
  <c r="E170" i="1" s="1"/>
  <c r="E18" i="4" l="1"/>
  <c r="E15" i="4" s="1"/>
  <c r="E63" i="1" s="1"/>
  <c r="G16" i="4"/>
  <c r="K64" i="1" s="1"/>
  <c r="H16" i="4"/>
  <c r="L64" i="1" s="1"/>
  <c r="I16" i="4"/>
  <c r="M64" i="1" s="1"/>
  <c r="J16" i="4"/>
  <c r="N64" i="1" s="1"/>
  <c r="G15" i="4"/>
  <c r="K63" i="1" s="1"/>
  <c r="H15" i="4"/>
  <c r="L63" i="1" s="1"/>
  <c r="I15" i="4"/>
  <c r="M63" i="1" s="1"/>
  <c r="J15" i="4"/>
  <c r="N63" i="1" s="1"/>
  <c r="F16" i="4"/>
  <c r="F64" i="1" s="1"/>
  <c r="F17" i="4"/>
  <c r="E19" i="4"/>
  <c r="E16" i="4" s="1"/>
  <c r="E64" i="1" s="1"/>
  <c r="J17" i="4"/>
  <c r="H17" i="4"/>
  <c r="G17" i="4"/>
  <c r="F15" i="4"/>
  <c r="F63" i="1" s="1"/>
  <c r="J14" i="4" l="1"/>
  <c r="N62" i="1" s="1"/>
  <c r="I14" i="4"/>
  <c r="M62" i="1" s="1"/>
  <c r="F14" i="4"/>
  <c r="F62" i="1" s="1"/>
  <c r="G14" i="4"/>
  <c r="K62" i="1" s="1"/>
  <c r="H14" i="4"/>
  <c r="L62" i="1" s="1"/>
  <c r="E17" i="4"/>
  <c r="E14" i="4" s="1"/>
  <c r="E62" i="1" s="1"/>
  <c r="L426" i="1"/>
  <c r="M426" i="1"/>
  <c r="N426" i="1"/>
  <c r="K426" i="1"/>
  <c r="L425" i="1"/>
  <c r="M425" i="1"/>
  <c r="N425" i="1"/>
  <c r="K425" i="1"/>
  <c r="F426" i="1"/>
  <c r="L235" i="1"/>
  <c r="M235" i="1"/>
  <c r="L234" i="1"/>
  <c r="M234" i="1"/>
  <c r="K235" i="1"/>
  <c r="K234" i="1"/>
  <c r="F235" i="1"/>
  <c r="F234" i="1"/>
  <c r="F424" i="1" l="1"/>
  <c r="F233" i="1"/>
  <c r="E269" i="1"/>
  <c r="E266" i="1"/>
  <c r="E265" i="1"/>
  <c r="E264" i="1"/>
  <c r="E263" i="1"/>
  <c r="K366" i="1" l="1"/>
  <c r="F366" i="1"/>
  <c r="L365" i="1"/>
  <c r="M365" i="1"/>
  <c r="N365" i="1"/>
  <c r="K365" i="1" l="1"/>
  <c r="K373" i="1"/>
  <c r="K372" i="1" s="1"/>
  <c r="N344" i="1"/>
  <c r="L344" i="1"/>
  <c r="M344" i="1"/>
  <c r="K344" i="1"/>
  <c r="F344" i="1"/>
  <c r="F362" i="1" s="1"/>
  <c r="F61" i="1" l="1"/>
  <c r="E61" i="1" s="1"/>
  <c r="K16" i="1"/>
  <c r="K255" i="3" l="1"/>
  <c r="K254" i="3"/>
  <c r="K252" i="3"/>
  <c r="K251" i="3"/>
  <c r="K249" i="3"/>
  <c r="K248" i="3"/>
  <c r="K246" i="3"/>
  <c r="K245" i="3"/>
  <c r="K234" i="3"/>
  <c r="K233" i="3"/>
  <c r="K236" i="3"/>
  <c r="K237" i="3"/>
  <c r="K239" i="3"/>
  <c r="K240" i="3"/>
  <c r="K242" i="3"/>
  <c r="K243" i="3"/>
  <c r="K190" i="3"/>
  <c r="K189" i="3"/>
  <c r="K187" i="3"/>
  <c r="K186" i="3"/>
  <c r="K184" i="3"/>
  <c r="K183" i="3"/>
  <c r="K181" i="3"/>
  <c r="K180" i="3"/>
  <c r="K138" i="3"/>
  <c r="K159" i="3" s="1"/>
  <c r="K137" i="3"/>
  <c r="K158" i="3" s="1"/>
  <c r="K125" i="3"/>
  <c r="K124" i="3"/>
  <c r="K123" i="3"/>
  <c r="K114" i="3"/>
  <c r="K113" i="3"/>
  <c r="K111" i="3"/>
  <c r="K110" i="3"/>
  <c r="K86" i="3"/>
  <c r="K85" i="3"/>
  <c r="K83" i="3"/>
  <c r="K82" i="3"/>
  <c r="K80" i="3"/>
  <c r="K79" i="3"/>
  <c r="K67" i="3"/>
  <c r="K66" i="3"/>
  <c r="K64" i="3"/>
  <c r="K63" i="3"/>
  <c r="K61" i="3"/>
  <c r="K60" i="3"/>
  <c r="K58" i="3"/>
  <c r="K57" i="3"/>
  <c r="K55" i="3"/>
  <c r="K54" i="3"/>
  <c r="K52" i="3"/>
  <c r="K51" i="3"/>
  <c r="K49" i="3"/>
  <c r="K48" i="3"/>
  <c r="K43" i="3"/>
  <c r="K42" i="3"/>
  <c r="K45" i="3"/>
  <c r="K46" i="3"/>
  <c r="K40" i="3"/>
  <c r="K39" i="3"/>
  <c r="K37" i="3"/>
  <c r="K36" i="3"/>
  <c r="K34" i="3"/>
  <c r="K33" i="3"/>
  <c r="K32" i="3"/>
  <c r="H32" i="3" s="1"/>
  <c r="K31" i="3"/>
  <c r="K30" i="3"/>
  <c r="K29" i="3"/>
  <c r="H29" i="3" s="1"/>
  <c r="K28" i="3"/>
  <c r="K27" i="3"/>
  <c r="K26" i="3"/>
  <c r="H26" i="3" s="1"/>
  <c r="K25" i="3"/>
  <c r="K24" i="3"/>
  <c r="K22" i="3"/>
  <c r="K21" i="3"/>
  <c r="K19" i="3"/>
  <c r="K18" i="3"/>
  <c r="K205" i="3" l="1"/>
  <c r="K204" i="3"/>
  <c r="F17" i="1"/>
  <c r="N112" i="3"/>
  <c r="E368" i="1" l="1"/>
  <c r="E217" i="1"/>
  <c r="K179" i="1"/>
  <c r="L179" i="1"/>
  <c r="M179" i="1"/>
  <c r="N179" i="1"/>
  <c r="N175" i="1" s="1"/>
  <c r="F178" i="1"/>
  <c r="K178" i="1"/>
  <c r="L178" i="1"/>
  <c r="M178" i="1"/>
  <c r="N178" i="1"/>
  <c r="N174" i="1" s="1"/>
  <c r="J92" i="1"/>
  <c r="I92" i="1"/>
  <c r="H92" i="1"/>
  <c r="G92" i="1"/>
  <c r="J91" i="1"/>
  <c r="I91" i="1"/>
  <c r="H91" i="1"/>
  <c r="G91" i="1"/>
  <c r="L16" i="1"/>
  <c r="M16" i="1"/>
  <c r="N16" i="1"/>
  <c r="K25" i="1"/>
  <c r="K24" i="1"/>
  <c r="E423" i="1"/>
  <c r="E399" i="1"/>
  <c r="E359" i="1"/>
  <c r="E350" i="1"/>
  <c r="E342" i="1"/>
  <c r="E338" i="1"/>
  <c r="E290" i="1"/>
  <c r="E282" i="1"/>
  <c r="E241" i="1"/>
  <c r="E230" i="1"/>
  <c r="E223" i="1"/>
  <c r="E202" i="1"/>
  <c r="E190" i="1"/>
  <c r="E169" i="1"/>
  <c r="E163" i="1"/>
  <c r="E157" i="1"/>
  <c r="E151" i="1"/>
  <c r="E145" i="1"/>
  <c r="E105" i="1"/>
  <c r="E99" i="1"/>
  <c r="E29" i="1"/>
  <c r="E420" i="1"/>
  <c r="E419" i="1"/>
  <c r="E396" i="1"/>
  <c r="E395" i="1"/>
  <c r="E382" i="1"/>
  <c r="E381" i="1"/>
  <c r="E380" i="1"/>
  <c r="E367" i="1"/>
  <c r="E361" i="1"/>
  <c r="E356" i="1"/>
  <c r="E355" i="1"/>
  <c r="E353" i="1"/>
  <c r="E352" i="1"/>
  <c r="E351" i="1"/>
  <c r="E347" i="1"/>
  <c r="E345" i="1"/>
  <c r="E339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2" i="1"/>
  <c r="E287" i="1"/>
  <c r="E286" i="1"/>
  <c r="E285" i="1"/>
  <c r="E284" i="1"/>
  <c r="E283" i="1"/>
  <c r="E279" i="1"/>
  <c r="E278" i="1"/>
  <c r="E277" i="1"/>
  <c r="E276" i="1"/>
  <c r="E275" i="1"/>
  <c r="E274" i="1"/>
  <c r="E272" i="1"/>
  <c r="E271" i="1"/>
  <c r="E243" i="1"/>
  <c r="E238" i="1"/>
  <c r="E237" i="1"/>
  <c r="E236" i="1"/>
  <c r="E227" i="1"/>
  <c r="E226" i="1"/>
  <c r="E225" i="1"/>
  <c r="E224" i="1"/>
  <c r="E220" i="1"/>
  <c r="E213" i="1"/>
  <c r="E212" i="1"/>
  <c r="E211" i="1"/>
  <c r="E210" i="1"/>
  <c r="E206" i="1"/>
  <c r="E199" i="1"/>
  <c r="E187" i="1"/>
  <c r="E186" i="1"/>
  <c r="E180" i="1"/>
  <c r="E148" i="1"/>
  <c r="E147" i="1"/>
  <c r="E146" i="1"/>
  <c r="E136" i="1"/>
  <c r="E119" i="1"/>
  <c r="E118" i="1"/>
  <c r="E117" i="1"/>
  <c r="E115" i="1"/>
  <c r="E114" i="1"/>
  <c r="E113" i="1"/>
  <c r="E102" i="1"/>
  <c r="E101" i="1"/>
  <c r="F418" i="1"/>
  <c r="F394" i="1"/>
  <c r="F379" i="1"/>
  <c r="F376" i="1"/>
  <c r="F363" i="1"/>
  <c r="F360" i="1" s="1"/>
  <c r="F298" i="1"/>
  <c r="F297" i="1" s="1"/>
  <c r="J295" i="1"/>
  <c r="I295" i="1"/>
  <c r="H295" i="1"/>
  <c r="G295" i="1"/>
  <c r="F273" i="1"/>
  <c r="F270" i="1" s="1"/>
  <c r="F198" i="1"/>
  <c r="F197" i="1"/>
  <c r="F196" i="1"/>
  <c r="F176" i="1"/>
  <c r="F295" i="1" s="1"/>
  <c r="F140" i="1"/>
  <c r="F132" i="1"/>
  <c r="F127" i="1"/>
  <c r="F116" i="1"/>
  <c r="F112" i="1"/>
  <c r="F100" i="1"/>
  <c r="F30" i="1"/>
  <c r="F16" i="1"/>
  <c r="N30" i="1"/>
  <c r="N100" i="1"/>
  <c r="N112" i="1"/>
  <c r="N116" i="1"/>
  <c r="N127" i="1"/>
  <c r="N140" i="1"/>
  <c r="N129" i="1" s="1"/>
  <c r="N165" i="1"/>
  <c r="E165" i="1" s="1"/>
  <c r="N166" i="1"/>
  <c r="E166" i="1" s="1"/>
  <c r="N176" i="1"/>
  <c r="N295" i="1" s="1"/>
  <c r="N244" i="1"/>
  <c r="N242" i="1" s="1"/>
  <c r="N273" i="1"/>
  <c r="N270" i="1" s="1"/>
  <c r="N298" i="1"/>
  <c r="N297" i="1" s="1"/>
  <c r="N363" i="1"/>
  <c r="N376" i="1"/>
  <c r="N387" i="1" s="1"/>
  <c r="N379" i="1"/>
  <c r="N391" i="1"/>
  <c r="N394" i="1"/>
  <c r="N418" i="1"/>
  <c r="F387" i="1" l="1"/>
  <c r="F375" i="1"/>
  <c r="F174" i="1"/>
  <c r="F179" i="1"/>
  <c r="F175" i="1" s="1"/>
  <c r="F25" i="1"/>
  <c r="H90" i="1"/>
  <c r="I90" i="1"/>
  <c r="G90" i="1"/>
  <c r="J90" i="1"/>
  <c r="F244" i="1"/>
  <c r="F242" i="1" s="1"/>
  <c r="N431" i="1"/>
  <c r="F343" i="1"/>
  <c r="N424" i="1"/>
  <c r="N362" i="1"/>
  <c r="N360" i="1" s="1"/>
  <c r="N343" i="1"/>
  <c r="N375" i="1"/>
  <c r="N386" i="1" s="1"/>
  <c r="N372" i="1"/>
  <c r="F58" i="1"/>
  <c r="L58" i="1"/>
  <c r="M58" i="1"/>
  <c r="N58" i="1"/>
  <c r="N55" i="1" s="1"/>
  <c r="F57" i="1"/>
  <c r="L57" i="1"/>
  <c r="M57" i="1"/>
  <c r="N57" i="1"/>
  <c r="K65" i="3"/>
  <c r="H65" i="3" s="1"/>
  <c r="N62" i="3"/>
  <c r="K62" i="3" s="1"/>
  <c r="H62" i="3" s="1"/>
  <c r="N56" i="3"/>
  <c r="K56" i="3" s="1"/>
  <c r="H56" i="3" s="1"/>
  <c r="N50" i="3"/>
  <c r="K50" i="3" s="1"/>
  <c r="H50" i="3" s="1"/>
  <c r="K38" i="3"/>
  <c r="H38" i="3" s="1"/>
  <c r="K35" i="3"/>
  <c r="H35" i="3" s="1"/>
  <c r="N23" i="3"/>
  <c r="K20" i="3"/>
  <c r="H20" i="3" s="1"/>
  <c r="K17" i="3"/>
  <c r="H17" i="3" s="1"/>
  <c r="F23" i="1" l="1"/>
  <c r="F293" i="1"/>
  <c r="K23" i="3"/>
  <c r="H23" i="3" s="1"/>
  <c r="F294" i="1"/>
  <c r="F373" i="1"/>
  <c r="F365" i="1"/>
  <c r="M253" i="3"/>
  <c r="L253" i="3"/>
  <c r="M250" i="3"/>
  <c r="M247" i="3"/>
  <c r="M244" i="3"/>
  <c r="L244" i="3"/>
  <c r="M241" i="3"/>
  <c r="L241" i="3"/>
  <c r="M238" i="3"/>
  <c r="L238" i="3"/>
  <c r="M235" i="3"/>
  <c r="L235" i="3"/>
  <c r="M232" i="3"/>
  <c r="L232" i="3"/>
  <c r="L188" i="3"/>
  <c r="L185" i="3"/>
  <c r="L182" i="3"/>
  <c r="L179" i="3"/>
  <c r="L122" i="3"/>
  <c r="M112" i="3"/>
  <c r="L112" i="3"/>
  <c r="M109" i="3"/>
  <c r="M108" i="3"/>
  <c r="M120" i="3" s="1"/>
  <c r="M107" i="3"/>
  <c r="M119" i="3" s="1"/>
  <c r="M84" i="3"/>
  <c r="M81" i="3"/>
  <c r="L81" i="3"/>
  <c r="L96" i="3" s="1"/>
  <c r="M78" i="3"/>
  <c r="M96" i="3" l="1"/>
  <c r="K103" i="3"/>
  <c r="E43" i="1" s="1"/>
  <c r="L203" i="3"/>
  <c r="K120" i="3"/>
  <c r="F291" i="1"/>
  <c r="M106" i="3"/>
  <c r="M118" i="3" s="1"/>
  <c r="K119" i="3"/>
  <c r="K107" i="3"/>
  <c r="L126" i="3"/>
  <c r="K108" i="3"/>
  <c r="F372" i="1"/>
  <c r="F158" i="1" l="1"/>
  <c r="F129" i="1" s="1"/>
  <c r="K41" i="3"/>
  <c r="H41" i="3" s="1"/>
  <c r="K58" i="1"/>
  <c r="K57" i="1"/>
  <c r="E57" i="1" s="1"/>
  <c r="K23" i="1"/>
  <c r="P106" i="3"/>
  <c r="E58" i="1" l="1"/>
  <c r="K56" i="1"/>
  <c r="N188" i="3"/>
  <c r="O182" i="3"/>
  <c r="N182" i="3"/>
  <c r="K231" i="3" l="1"/>
  <c r="K230" i="3"/>
  <c r="P244" i="3"/>
  <c r="O244" i="3"/>
  <c r="K244" i="3" l="1"/>
  <c r="H244" i="3" s="1"/>
  <c r="E255" i="1"/>
  <c r="N106" i="3" l="1"/>
  <c r="M18" i="1" l="1"/>
  <c r="M19" i="1" l="1"/>
  <c r="M96" i="1" l="1"/>
  <c r="M95" i="1"/>
  <c r="N59" i="3"/>
  <c r="K59" i="3" s="1"/>
  <c r="H59" i="3" s="1"/>
  <c r="P136" i="3" l="1"/>
  <c r="O136" i="3"/>
  <c r="O157" i="3" s="1"/>
  <c r="P157" i="3" l="1"/>
  <c r="K136" i="3"/>
  <c r="K157" i="3" s="1"/>
  <c r="N94" i="1"/>
  <c r="M94" i="1"/>
  <c r="L94" i="1"/>
  <c r="H136" i="3" l="1"/>
  <c r="M273" i="1"/>
  <c r="M270" i="1" s="1"/>
  <c r="L273" i="1"/>
  <c r="L270" i="1" s="1"/>
  <c r="K273" i="1"/>
  <c r="L233" i="1"/>
  <c r="M116" i="1"/>
  <c r="L116" i="1"/>
  <c r="K116" i="1"/>
  <c r="M112" i="1"/>
  <c r="L112" i="1"/>
  <c r="K112" i="1"/>
  <c r="E112" i="1" l="1"/>
  <c r="E116" i="1"/>
  <c r="E235" i="1"/>
  <c r="E234" i="1"/>
  <c r="K270" i="1"/>
  <c r="E270" i="1" s="1"/>
  <c r="E273" i="1"/>
  <c r="M233" i="1"/>
  <c r="K233" i="1"/>
  <c r="E233" i="1" l="1"/>
  <c r="O109" i="3"/>
  <c r="P112" i="3" l="1"/>
  <c r="O112" i="3"/>
  <c r="K112" i="3" l="1"/>
  <c r="N19" i="1" l="1"/>
  <c r="L19" i="1"/>
  <c r="K18" i="1"/>
  <c r="K14" i="1" s="1"/>
  <c r="N18" i="1"/>
  <c r="P84" i="3"/>
  <c r="O84" i="3"/>
  <c r="N84" i="3"/>
  <c r="I84" i="3"/>
  <c r="M328" i="3"/>
  <c r="M329" i="3"/>
  <c r="N185" i="3"/>
  <c r="K96" i="1"/>
  <c r="K94" i="1" l="1"/>
  <c r="K84" i="3"/>
  <c r="H84" i="3" s="1"/>
  <c r="N24" i="1"/>
  <c r="N14" i="1" s="1"/>
  <c r="N25" i="1"/>
  <c r="N15" i="1" s="1"/>
  <c r="N49" i="1" s="1"/>
  <c r="F18" i="1"/>
  <c r="K75" i="3"/>
  <c r="F19" i="1"/>
  <c r="F15" i="1" s="1"/>
  <c r="K48" i="1"/>
  <c r="O253" i="3"/>
  <c r="F14" i="1" l="1"/>
  <c r="F48" i="1" s="1"/>
  <c r="F49" i="1"/>
  <c r="E18" i="1"/>
  <c r="N13" i="1"/>
  <c r="N48" i="1"/>
  <c r="N47" i="1" s="1"/>
  <c r="M244" i="1"/>
  <c r="P78" i="3"/>
  <c r="P96" i="3" s="1"/>
  <c r="O78" i="3"/>
  <c r="O96" i="3" s="1"/>
  <c r="O81" i="3"/>
  <c r="P81" i="3"/>
  <c r="F13" i="1" l="1"/>
  <c r="F47" i="1"/>
  <c r="N23" i="1"/>
  <c r="M418" i="1" l="1"/>
  <c r="L418" i="1"/>
  <c r="K418" i="1"/>
  <c r="Q253" i="3"/>
  <c r="P253" i="3"/>
  <c r="N253" i="3"/>
  <c r="K253" i="3" l="1"/>
  <c r="Q271" i="3"/>
  <c r="Q291" i="3" s="1"/>
  <c r="E418" i="1"/>
  <c r="E392" i="1"/>
  <c r="I53" i="3" l="1"/>
  <c r="N47" i="3"/>
  <c r="K47" i="3" s="1"/>
  <c r="I47" i="3"/>
  <c r="M24" i="1" l="1"/>
  <c r="M14" i="1" s="1"/>
  <c r="M25" i="1"/>
  <c r="M15" i="1" s="1"/>
  <c r="N81" i="3"/>
  <c r="K81" i="3" s="1"/>
  <c r="I81" i="3"/>
  <c r="N78" i="3"/>
  <c r="I78" i="3"/>
  <c r="N96" i="3" l="1"/>
  <c r="K96" i="3" s="1"/>
  <c r="K78" i="3"/>
  <c r="L24" i="1"/>
  <c r="E24" i="1" s="1"/>
  <c r="L25" i="1"/>
  <c r="E25" i="1" s="1"/>
  <c r="M13" i="1"/>
  <c r="M48" i="1"/>
  <c r="M23" i="1"/>
  <c r="H81" i="3"/>
  <c r="L15" i="1" l="1"/>
  <c r="L14" i="1"/>
  <c r="E14" i="1" s="1"/>
  <c r="L23" i="1"/>
  <c r="E23" i="1" s="1"/>
  <c r="H78" i="3"/>
  <c r="H342" i="3" s="1"/>
  <c r="L13" i="1" l="1"/>
  <c r="O129" i="3"/>
  <c r="M76" i="1" s="1"/>
  <c r="N122" i="3" l="1"/>
  <c r="Q188" i="3" l="1"/>
  <c r="P188" i="3"/>
  <c r="N164" i="1" s="1"/>
  <c r="E164" i="1" s="1"/>
  <c r="O188" i="3"/>
  <c r="M188" i="3"/>
  <c r="K188" i="3" s="1"/>
  <c r="L329" i="3" l="1"/>
  <c r="N329" i="3"/>
  <c r="O329" i="3"/>
  <c r="P329" i="3"/>
  <c r="L328" i="3"/>
  <c r="N328" i="3"/>
  <c r="O328" i="3"/>
  <c r="P328" i="3"/>
  <c r="E205" i="1" l="1"/>
  <c r="E204" i="1"/>
  <c r="K295" i="3"/>
  <c r="K294" i="3"/>
  <c r="Q293" i="3"/>
  <c r="P293" i="3"/>
  <c r="O293" i="3"/>
  <c r="N293" i="3"/>
  <c r="M293" i="3"/>
  <c r="L293" i="3"/>
  <c r="K293" i="3" l="1"/>
  <c r="E259" i="1" l="1"/>
  <c r="E245" i="1"/>
  <c r="N44" i="3" l="1"/>
  <c r="K44" i="3" l="1"/>
  <c r="N74" i="3"/>
  <c r="K326" i="3"/>
  <c r="K325" i="3"/>
  <c r="K328" i="3" s="1"/>
  <c r="P324" i="3"/>
  <c r="O324" i="3"/>
  <c r="N324" i="3"/>
  <c r="M324" i="3"/>
  <c r="L324" i="3"/>
  <c r="L327" i="3" s="1"/>
  <c r="M327" i="3" l="1"/>
  <c r="P327" i="3"/>
  <c r="H324" i="3"/>
  <c r="O327" i="3"/>
  <c r="K329" i="3"/>
  <c r="L17" i="1"/>
  <c r="E218" i="1"/>
  <c r="E219" i="1"/>
  <c r="N327" i="3"/>
  <c r="K324" i="3"/>
  <c r="K327" i="3" l="1"/>
  <c r="Q182" i="3" l="1"/>
  <c r="P182" i="3"/>
  <c r="M182" i="3"/>
  <c r="K182" i="3" s="1"/>
  <c r="Q179" i="3"/>
  <c r="P179" i="3"/>
  <c r="O179" i="3"/>
  <c r="N179" i="3"/>
  <c r="N203" i="3" s="1"/>
  <c r="L158" i="1" s="1"/>
  <c r="M179" i="3"/>
  <c r="K179" i="3" l="1"/>
  <c r="E159" i="1"/>
  <c r="K307" i="3" l="1"/>
  <c r="K306" i="3"/>
  <c r="Q305" i="3"/>
  <c r="P305" i="3"/>
  <c r="O305" i="3"/>
  <c r="N305" i="3"/>
  <c r="M305" i="3"/>
  <c r="L305" i="3"/>
  <c r="K310" i="3"/>
  <c r="K309" i="3"/>
  <c r="Q308" i="3"/>
  <c r="P308" i="3"/>
  <c r="O308" i="3"/>
  <c r="N308" i="3"/>
  <c r="M308" i="3"/>
  <c r="L308" i="3"/>
  <c r="K301" i="3"/>
  <c r="K300" i="3"/>
  <c r="Q299" i="3"/>
  <c r="P299" i="3"/>
  <c r="O299" i="3"/>
  <c r="N299" i="3"/>
  <c r="M299" i="3"/>
  <c r="L299" i="3"/>
  <c r="K304" i="3"/>
  <c r="K303" i="3"/>
  <c r="Q302" i="3"/>
  <c r="P302" i="3"/>
  <c r="O302" i="3"/>
  <c r="N302" i="3"/>
  <c r="M302" i="3"/>
  <c r="L302" i="3"/>
  <c r="K305" i="3" l="1"/>
  <c r="K308" i="3"/>
  <c r="K299" i="3"/>
  <c r="K302" i="3"/>
  <c r="E393" i="1" l="1"/>
  <c r="K298" i="3"/>
  <c r="K332" i="3" s="1"/>
  <c r="K297" i="3"/>
  <c r="K331" i="3" s="1"/>
  <c r="Q296" i="3"/>
  <c r="Q340" i="3" s="1"/>
  <c r="P296" i="3"/>
  <c r="O296" i="3"/>
  <c r="N296" i="3"/>
  <c r="M296" i="3"/>
  <c r="L296" i="3"/>
  <c r="L330" i="3" s="1"/>
  <c r="F203" i="1" s="1"/>
  <c r="Q185" i="3"/>
  <c r="Q203" i="3" s="1"/>
  <c r="P185" i="3"/>
  <c r="P203" i="3" s="1"/>
  <c r="N158" i="1" s="1"/>
  <c r="O185" i="3"/>
  <c r="O203" i="3" s="1"/>
  <c r="M158" i="1" s="1"/>
  <c r="M185" i="3"/>
  <c r="M203" i="3" s="1"/>
  <c r="Q332" i="3" l="1"/>
  <c r="M203" i="1"/>
  <c r="O330" i="3"/>
  <c r="O340" i="3" s="1"/>
  <c r="L203" i="1"/>
  <c r="N330" i="3"/>
  <c r="N340" i="3" s="1"/>
  <c r="K203" i="1"/>
  <c r="M330" i="3"/>
  <c r="M340" i="3" s="1"/>
  <c r="N203" i="1"/>
  <c r="P332" i="3"/>
  <c r="P330" i="3"/>
  <c r="P341" i="3" s="1"/>
  <c r="K158" i="1"/>
  <c r="K185" i="3"/>
  <c r="K203" i="3" s="1"/>
  <c r="K296" i="3"/>
  <c r="K330" i="3" s="1"/>
  <c r="P340" i="3" l="1"/>
  <c r="E158" i="1"/>
  <c r="E203" i="1"/>
  <c r="N229" i="3"/>
  <c r="E154" i="1" l="1"/>
  <c r="E152" i="1" l="1"/>
  <c r="E153" i="1"/>
  <c r="L197" i="1" l="1"/>
  <c r="L174" i="1" s="1"/>
  <c r="L198" i="1"/>
  <c r="L175" i="1" s="1"/>
  <c r="K197" i="1"/>
  <c r="K198" i="1"/>
  <c r="K175" i="1" s="1"/>
  <c r="M279" i="3"/>
  <c r="P280" i="3"/>
  <c r="O280" i="3"/>
  <c r="N280" i="3"/>
  <c r="M198" i="1" s="1"/>
  <c r="M175" i="1" s="1"/>
  <c r="M280" i="3"/>
  <c r="L280" i="3"/>
  <c r="P279" i="3"/>
  <c r="O279" i="3"/>
  <c r="N279" i="3"/>
  <c r="M197" i="1" s="1"/>
  <c r="M174" i="1" s="1"/>
  <c r="L279" i="3"/>
  <c r="K277" i="3"/>
  <c r="K276" i="3"/>
  <c r="P275" i="3"/>
  <c r="O275" i="3"/>
  <c r="N275" i="3"/>
  <c r="M275" i="3"/>
  <c r="M278" i="3" s="1"/>
  <c r="L275" i="3"/>
  <c r="L278" i="3" s="1"/>
  <c r="I275" i="3"/>
  <c r="O278" i="3" l="1"/>
  <c r="P278" i="3"/>
  <c r="E197" i="1"/>
  <c r="K174" i="1"/>
  <c r="E198" i="1"/>
  <c r="N278" i="3"/>
  <c r="M196" i="1" s="1"/>
  <c r="K275" i="3"/>
  <c r="K278" i="3" s="1"/>
  <c r="K280" i="3"/>
  <c r="K196" i="1"/>
  <c r="L196" i="1"/>
  <c r="K279" i="3"/>
  <c r="E196" i="1" l="1"/>
  <c r="H275" i="3"/>
  <c r="M394" i="1" l="1"/>
  <c r="L394" i="1"/>
  <c r="K394" i="1"/>
  <c r="E394" i="1" s="1"/>
  <c r="K244" i="1" l="1"/>
  <c r="N129" i="3" l="1"/>
  <c r="L76" i="1" s="1"/>
  <c r="M127" i="3" l="1"/>
  <c r="K74" i="1" s="1"/>
  <c r="N127" i="3"/>
  <c r="L74" i="1" s="1"/>
  <c r="I41" i="3" l="1"/>
  <c r="K19" i="1" l="1"/>
  <c r="K15" i="1" s="1"/>
  <c r="K13" i="1" s="1"/>
  <c r="E13" i="1" s="1"/>
  <c r="K76" i="3"/>
  <c r="K15" i="3"/>
  <c r="E19" i="1" l="1"/>
  <c r="L96" i="1"/>
  <c r="N96" i="1"/>
  <c r="N92" i="1" s="1"/>
  <c r="N126" i="1" s="1"/>
  <c r="K95" i="1"/>
  <c r="L95" i="1"/>
  <c r="N95" i="1"/>
  <c r="N91" i="1" s="1"/>
  <c r="F96" i="1"/>
  <c r="F92" i="1" s="1"/>
  <c r="F95" i="1"/>
  <c r="F91" i="1" s="1"/>
  <c r="F90" i="1" l="1"/>
  <c r="E15" i="1"/>
  <c r="N90" i="1"/>
  <c r="F94" i="1"/>
  <c r="E94" i="1" s="1"/>
  <c r="N294" i="1" l="1"/>
  <c r="N430" i="1" s="1"/>
  <c r="N293" i="1"/>
  <c r="Q136" i="3"/>
  <c r="Q157" i="3" l="1"/>
  <c r="N291" i="1"/>
  <c r="P247" i="3" l="1"/>
  <c r="K247" i="3" s="1"/>
  <c r="I247" i="3"/>
  <c r="P250" i="3"/>
  <c r="K250" i="3" s="1"/>
  <c r="I250" i="3"/>
  <c r="I342" i="3" l="1"/>
  <c r="N232" i="3"/>
  <c r="N271" i="3" l="1"/>
  <c r="O232" i="3"/>
  <c r="P232" i="3"/>
  <c r="K232" i="3" l="1"/>
  <c r="L177" i="1"/>
  <c r="L173" i="1" s="1"/>
  <c r="K16" i="3"/>
  <c r="M242" i="1" l="1"/>
  <c r="L244" i="1"/>
  <c r="L242" i="1" l="1"/>
  <c r="E244" i="1"/>
  <c r="K242" i="1"/>
  <c r="E242" i="1" s="1"/>
  <c r="E16" i="1" l="1"/>
  <c r="E178" i="1" l="1"/>
  <c r="E179" i="1"/>
  <c r="E346" i="1" l="1"/>
  <c r="E95" i="1" l="1"/>
  <c r="E96" i="1"/>
  <c r="P127" i="3"/>
  <c r="N74" i="1" s="1"/>
  <c r="N53" i="1" s="1"/>
  <c r="N124" i="1" s="1"/>
  <c r="N428" i="1" s="1"/>
  <c r="P128" i="3"/>
  <c r="N75" i="1" s="1"/>
  <c r="N54" i="1" s="1"/>
  <c r="N125" i="1" s="1"/>
  <c r="P129" i="3"/>
  <c r="N76" i="1" s="1"/>
  <c r="O127" i="3"/>
  <c r="M74" i="1" s="1"/>
  <c r="O128" i="3"/>
  <c r="M75" i="1" s="1"/>
  <c r="N128" i="3"/>
  <c r="L75" i="1" s="1"/>
  <c r="M128" i="3"/>
  <c r="K75" i="1" s="1"/>
  <c r="M129" i="3"/>
  <c r="K76" i="1" s="1"/>
  <c r="K55" i="1" s="1"/>
  <c r="L127" i="3"/>
  <c r="L128" i="3"/>
  <c r="L129" i="3"/>
  <c r="F76" i="1" l="1"/>
  <c r="F55" i="1" s="1"/>
  <c r="K129" i="3"/>
  <c r="K128" i="3"/>
  <c r="F74" i="1"/>
  <c r="K127" i="3"/>
  <c r="N52" i="1"/>
  <c r="F75" i="1"/>
  <c r="F54" i="1" s="1"/>
  <c r="E131" i="1"/>
  <c r="E135" i="1"/>
  <c r="E130" i="1"/>
  <c r="M55" i="1"/>
  <c r="P241" i="3"/>
  <c r="O241" i="3"/>
  <c r="N241" i="3"/>
  <c r="P238" i="3"/>
  <c r="O238" i="3"/>
  <c r="N238" i="3"/>
  <c r="P235" i="3"/>
  <c r="O235" i="3"/>
  <c r="N235" i="3"/>
  <c r="P229" i="3"/>
  <c r="P271" i="3" s="1"/>
  <c r="O229" i="3"/>
  <c r="M229" i="3"/>
  <c r="M271" i="3" s="1"/>
  <c r="L229" i="3"/>
  <c r="L271" i="3" s="1"/>
  <c r="P122" i="3"/>
  <c r="O122" i="3"/>
  <c r="M122" i="3"/>
  <c r="F73" i="1"/>
  <c r="P109" i="3"/>
  <c r="P118" i="3" s="1"/>
  <c r="N109" i="3"/>
  <c r="N118" i="3" s="1"/>
  <c r="O106" i="3"/>
  <c r="O118" i="3" s="1"/>
  <c r="L106" i="3"/>
  <c r="L118" i="3" s="1"/>
  <c r="P14" i="3"/>
  <c r="P74" i="3" s="1"/>
  <c r="O14" i="3"/>
  <c r="O74" i="3" s="1"/>
  <c r="K291" i="3" l="1"/>
  <c r="E192" i="1" s="1"/>
  <c r="O271" i="3"/>
  <c r="K271" i="3" s="1"/>
  <c r="F126" i="1"/>
  <c r="F56" i="1"/>
  <c r="F125" i="1"/>
  <c r="K74" i="3"/>
  <c r="F177" i="1"/>
  <c r="F173" i="1" s="1"/>
  <c r="K177" i="1"/>
  <c r="K173" i="1" s="1"/>
  <c r="N177" i="1"/>
  <c r="N173" i="1" s="1"/>
  <c r="K122" i="3"/>
  <c r="K241" i="3"/>
  <c r="K106" i="3"/>
  <c r="F53" i="1"/>
  <c r="F52" i="1" s="1"/>
  <c r="E74" i="1"/>
  <c r="E75" i="1"/>
  <c r="E76" i="1"/>
  <c r="K238" i="3"/>
  <c r="N429" i="1"/>
  <c r="N427" i="1" s="1"/>
  <c r="M56" i="1"/>
  <c r="K109" i="3"/>
  <c r="L56" i="1"/>
  <c r="K235" i="3"/>
  <c r="N56" i="1"/>
  <c r="M17" i="1"/>
  <c r="N17" i="1"/>
  <c r="E134" i="1"/>
  <c r="N123" i="1"/>
  <c r="N126" i="3"/>
  <c r="L73" i="1" s="1"/>
  <c r="M126" i="3"/>
  <c r="M342" i="3" s="1"/>
  <c r="O126" i="3"/>
  <c r="M73" i="1" s="1"/>
  <c r="P126" i="3"/>
  <c r="N73" i="1" s="1"/>
  <c r="Q342" i="3"/>
  <c r="K229" i="3"/>
  <c r="M177" i="1" l="1"/>
  <c r="M173" i="1" s="1"/>
  <c r="L342" i="3"/>
  <c r="E173" i="1"/>
  <c r="P342" i="3"/>
  <c r="N342" i="3"/>
  <c r="O342" i="3"/>
  <c r="F430" i="1"/>
  <c r="K118" i="3"/>
  <c r="F124" i="1"/>
  <c r="F123" i="1" s="1"/>
  <c r="F429" i="1"/>
  <c r="E56" i="1"/>
  <c r="K73" i="1"/>
  <c r="E73" i="1" s="1"/>
  <c r="K126" i="3"/>
  <c r="E133" i="1"/>
  <c r="E177" i="1"/>
  <c r="L55" i="1"/>
  <c r="E55" i="1" s="1"/>
  <c r="M49" i="1"/>
  <c r="H235" i="3"/>
  <c r="K14" i="3"/>
  <c r="H238" i="3"/>
  <c r="H241" i="3"/>
  <c r="K342" i="3" l="1"/>
  <c r="F428" i="1"/>
  <c r="F427" i="1" s="1"/>
  <c r="K17" i="1"/>
  <c r="E17" i="1" s="1"/>
  <c r="L294" i="1" l="1"/>
  <c r="M293" i="1"/>
  <c r="L293" i="1"/>
  <c r="K294" i="1" l="1"/>
  <c r="K293" i="1"/>
  <c r="E174" i="1"/>
  <c r="M294" i="1"/>
  <c r="E293" i="1" l="1"/>
  <c r="E175" i="1"/>
  <c r="E294" i="1"/>
  <c r="K176" i="1" l="1"/>
  <c r="L176" i="1"/>
  <c r="L295" i="1" s="1"/>
  <c r="M176" i="1"/>
  <c r="M295" i="1" s="1"/>
  <c r="M291" i="1" s="1"/>
  <c r="K295" i="1" l="1"/>
  <c r="E176" i="1"/>
  <c r="M53" i="1"/>
  <c r="K54" i="1"/>
  <c r="K53" i="1"/>
  <c r="E295" i="1" l="1"/>
  <c r="K291" i="1"/>
  <c r="L53" i="1"/>
  <c r="L124" i="1" s="1"/>
  <c r="L428" i="1" s="1"/>
  <c r="E53" i="1" l="1"/>
  <c r="K52" i="1"/>
  <c r="M124" i="1"/>
  <c r="M428" i="1" s="1"/>
  <c r="K124" i="1"/>
  <c r="K428" i="1" s="1"/>
  <c r="E124" i="1" l="1"/>
  <c r="L54" i="1" l="1"/>
  <c r="M54" i="1"/>
  <c r="E54" i="1" l="1"/>
  <c r="L52" i="1"/>
  <c r="M52" i="1"/>
  <c r="L376" i="1"/>
  <c r="L387" i="1" s="1"/>
  <c r="M376" i="1"/>
  <c r="M387" i="1" s="1"/>
  <c r="K376" i="1"/>
  <c r="K387" i="1" l="1"/>
  <c r="E376" i="1"/>
  <c r="E387" i="1" s="1"/>
  <c r="E52" i="1"/>
  <c r="E426" i="1"/>
  <c r="L424" i="1"/>
  <c r="M391" i="1"/>
  <c r="L391" i="1"/>
  <c r="M424" i="1" l="1"/>
  <c r="E391" i="1"/>
  <c r="K424" i="1"/>
  <c r="E424" i="1" s="1"/>
  <c r="E425" i="1"/>
  <c r="K140" i="1"/>
  <c r="K129" i="1" s="1"/>
  <c r="L140" i="1"/>
  <c r="L129" i="1" s="1"/>
  <c r="M140" i="1"/>
  <c r="M129" i="1" s="1"/>
  <c r="E129" i="1" l="1"/>
  <c r="E140" i="1"/>
  <c r="E132" i="1"/>
  <c r="L30" i="1"/>
  <c r="M30" i="1"/>
  <c r="K30" i="1" l="1"/>
  <c r="E30" i="1" s="1"/>
  <c r="K49" i="1"/>
  <c r="K47" i="1" l="1"/>
  <c r="L49" i="1"/>
  <c r="E49" i="1" s="1"/>
  <c r="E428" i="1" l="1"/>
  <c r="L298" i="1" l="1"/>
  <c r="M298" i="1"/>
  <c r="K298" i="1"/>
  <c r="L91" i="1"/>
  <c r="L125" i="1" s="1"/>
  <c r="M91" i="1"/>
  <c r="M125" i="1" s="1"/>
  <c r="M429" i="1" s="1"/>
  <c r="K91" i="1"/>
  <c r="L92" i="1"/>
  <c r="L126" i="1" s="1"/>
  <c r="M92" i="1"/>
  <c r="M126" i="1" s="1"/>
  <c r="K92" i="1"/>
  <c r="K126" i="1" l="1"/>
  <c r="E92" i="1"/>
  <c r="K125" i="1"/>
  <c r="E125" i="1" s="1"/>
  <c r="E91" i="1"/>
  <c r="E298" i="1"/>
  <c r="E126" i="1"/>
  <c r="M90" i="1"/>
  <c r="L90" i="1"/>
  <c r="M362" i="1" l="1"/>
  <c r="M100" i="1" l="1"/>
  <c r="L291" i="1" l="1"/>
  <c r="E366" i="1" l="1"/>
  <c r="M379" i="1" l="1"/>
  <c r="L379" i="1"/>
  <c r="M430" i="1"/>
  <c r="M372" i="1"/>
  <c r="L372" i="1"/>
  <c r="M363" i="1"/>
  <c r="L363" i="1"/>
  <c r="K363" i="1"/>
  <c r="L354" i="1"/>
  <c r="E354" i="1" s="1"/>
  <c r="M343" i="1"/>
  <c r="K362" i="1"/>
  <c r="M297" i="1"/>
  <c r="L297" i="1"/>
  <c r="K297" i="1"/>
  <c r="E291" i="1"/>
  <c r="M127" i="1"/>
  <c r="M123" i="1" s="1"/>
  <c r="L127" i="1"/>
  <c r="L123" i="1" s="1"/>
  <c r="K127" i="1"/>
  <c r="E363" i="1" l="1"/>
  <c r="E297" i="1"/>
  <c r="E127" i="1"/>
  <c r="K123" i="1"/>
  <c r="E123" i="1" s="1"/>
  <c r="E372" i="1"/>
  <c r="E373" i="1"/>
  <c r="L362" i="1"/>
  <c r="E362" i="1" s="1"/>
  <c r="E344" i="1"/>
  <c r="K379" i="1"/>
  <c r="E379" i="1" s="1"/>
  <c r="M360" i="1"/>
  <c r="K343" i="1"/>
  <c r="L343" i="1"/>
  <c r="L375" i="1"/>
  <c r="L386" i="1" s="1"/>
  <c r="L100" i="1"/>
  <c r="K431" i="1"/>
  <c r="K90" i="1"/>
  <c r="E90" i="1" s="1"/>
  <c r="M431" i="1"/>
  <c r="M427" i="1" s="1"/>
  <c r="K360" i="1"/>
  <c r="M375" i="1"/>
  <c r="M386" i="1" s="1"/>
  <c r="L430" i="1" l="1"/>
  <c r="L360" i="1"/>
  <c r="E360" i="1" s="1"/>
  <c r="E343" i="1"/>
  <c r="E365" i="1"/>
  <c r="L48" i="1"/>
  <c r="K429" i="1"/>
  <c r="M47" i="1"/>
  <c r="K100" i="1"/>
  <c r="E100" i="1" s="1"/>
  <c r="L429" i="1" l="1"/>
  <c r="E48" i="1"/>
  <c r="L47" i="1"/>
  <c r="E47" i="1" s="1"/>
  <c r="L431" i="1"/>
  <c r="E431" i="1" s="1"/>
  <c r="L427" i="1" l="1"/>
  <c r="E429" i="1"/>
  <c r="K375" i="1" l="1"/>
  <c r="E375" i="1" l="1"/>
  <c r="E386" i="1" s="1"/>
  <c r="K386" i="1"/>
  <c r="K430" i="1"/>
  <c r="K427" i="1" s="1"/>
  <c r="E427" i="1" s="1"/>
  <c r="E430" i="1" l="1"/>
</calcChain>
</file>

<file path=xl/comments1.xml><?xml version="1.0" encoding="utf-8"?>
<comments xmlns="http://schemas.openxmlformats.org/spreadsheetml/2006/main">
  <authors>
    <author>Кравченко Ирина Анатольевна</author>
  </authors>
  <commentList>
    <comment ref="L10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электричество</t>
        </r>
      </text>
    </comment>
    <comment ref="M10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электричество</t>
        </r>
      </text>
    </comment>
    <comment ref="L215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11170,87841 добавили на газ в июне .2026
52 334 931,35 добавили в августе на тс и хвс</t>
        </r>
      </text>
    </comment>
    <comment ref="L22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газ
</t>
        </r>
      </text>
    </comment>
    <comment ref="M22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газ</t>
        </r>
      </text>
    </comment>
  </commentList>
</comments>
</file>

<file path=xl/sharedStrings.xml><?xml version="1.0" encoding="utf-8"?>
<sst xmlns="http://schemas.openxmlformats.org/spreadsheetml/2006/main" count="2444" uniqueCount="602">
  <si>
    <t>N п/п</t>
  </si>
  <si>
    <t>Срок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</si>
  <si>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</si>
  <si>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</si>
  <si>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</si>
  <si>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>Ответственный за выполнение мероприятия программы</t>
  </si>
  <si>
    <t>1.</t>
  </si>
  <si>
    <t>Основное мероприятие 02. 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</t>
  </si>
  <si>
    <t>Итого</t>
  </si>
  <si>
    <t>Средства федерального бюджета</t>
  </si>
  <si>
    <t>Средства бюджета Московской области</t>
  </si>
  <si>
    <t>Средства бюджета  Одинцовского городского округа</t>
  </si>
  <si>
    <t>Внебюджетные источники</t>
  </si>
  <si>
    <t>1.1.</t>
  </si>
  <si>
    <t>Итого:</t>
  </si>
  <si>
    <t xml:space="preserve">Внебюджетные источники </t>
  </si>
  <si>
    <t>1.2.</t>
  </si>
  <si>
    <t>Управление жилищно-коммунального хозяйства</t>
  </si>
  <si>
    <t>Средства бюджета Одинцовского городского округа</t>
  </si>
  <si>
    <t>1.4.</t>
  </si>
  <si>
    <t>Основное мероприятие 01. 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</t>
  </si>
  <si>
    <t>1.3.</t>
  </si>
  <si>
    <t>2.</t>
  </si>
  <si>
    <t>Основное мероприятие 02. 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</t>
  </si>
  <si>
    <t>2.1.</t>
  </si>
  <si>
    <t>2.2.</t>
  </si>
  <si>
    <t>3.</t>
  </si>
  <si>
    <t>3.1.</t>
  </si>
  <si>
    <t>1.5.</t>
  </si>
  <si>
    <t xml:space="preserve">Управление жилищно-коммунального хозяйства </t>
  </si>
  <si>
    <t>1.6.</t>
  </si>
  <si>
    <t>1.7.</t>
  </si>
  <si>
    <t>1.8.</t>
  </si>
  <si>
    <t>1.9.</t>
  </si>
  <si>
    <t>Управляющие компании</t>
  </si>
  <si>
    <t>Основное мероприятие 01. Создание условий для реализации полномочий органов местного самоуправления</t>
  </si>
  <si>
    <t>ИТОГО ПО ПРОГРАММЕ:</t>
  </si>
  <si>
    <t>Мероприятие 03.02. Капитальные вложения в объекты инженерной инфраструктуры на территории военных городков</t>
  </si>
  <si>
    <t>Мероприятие 01.01. Установка (модернизация) ИПТ с установкой теплообменника отопления и аппаратуры управления отоплением</t>
  </si>
  <si>
    <t>Мероприятие 01.02. Установка терморегулирующих клапанов (терморегуляторов) на отопительных приборах</t>
  </si>
  <si>
    <t>Мероприятие 01.03. Промывка трубопроводов и стояков системы отопления</t>
  </si>
  <si>
    <t>Мероприятие 01.04. Замена светильников внутреннего освещения на светодиодные</t>
  </si>
  <si>
    <t>Мероприятие 01.05. Установка автоматизированной системы регулирования освещением, датчиков движения и  освещенности</t>
  </si>
  <si>
    <t>Мероприятие 01.06. Повышение теплозащиты наружных стен, утепление кровли и чердачных помещений</t>
  </si>
  <si>
    <t>Мероприятие 01.07. Установка насосного оборудования и электроустановок с частотно-регулируемым приводом</t>
  </si>
  <si>
    <t>Мероприятие 01.08. Модернизация трубопроводов и арматуры системы ГВС</t>
  </si>
  <si>
    <t>Мероприятие 01.09. Установка аэраторов с регулятором расхода воды</t>
  </si>
  <si>
    <t>Мероприятие 02.01. Установка, замена, поверка общедомовых приборов учета энергетических ресурсов в многоквартирных домах</t>
  </si>
  <si>
    <t>Мероприятие 01.01. Строительство газопровода к населенным пунктам с последующей газификацией</t>
  </si>
  <si>
    <t>Мероприятие 01.02. Организация в границах городского округа газоснабжения населения</t>
  </si>
  <si>
    <t>3.2.</t>
  </si>
  <si>
    <t xml:space="preserve">ПЕРЕЧЕНЬ МЕРОПРИЯТИЙ МУНИЦИПАЛЬНОЙ ПРОГРАММЫ ОДИНЦОВСКОГО ГОРОДСКОГО ОКРУГА МОСКОВСКОЙ ОБЛАСТИ </t>
  </si>
  <si>
    <t>Мероприятие подпрограммы</t>
  </si>
  <si>
    <t>Управление жилищно-коммунального хозяйства, Теруправления</t>
  </si>
  <si>
    <t>Основное мероприятие 02. Организация учета энергоресурсов в жилищном фонде Московской области</t>
  </si>
  <si>
    <t>Реконструкция ВЗУ с. Каринское, Одинцовский г.о. (в т.ч. ПИР)</t>
  </si>
  <si>
    <t>Строительство блочно-модульных очистных сооружений с. Каринское Одинцовский г.о. (в т.ч. ПИР)</t>
  </si>
  <si>
    <t>Основное мероприятие 01. Повышение энергетической эффективности муниципальных учреждений Московской области</t>
  </si>
  <si>
    <t>Строительство новых блоков грубой и биологической очистки, нового блока доочистки на очистных сооружениях, расположенных по адресу: п. ВНИИССОК, ул. Липовая, д.1-а (в том числе ПИР)</t>
  </si>
  <si>
    <t>Мероприятие 03.01. Организация работы с УК по подаче заявлений в ГУ МО "Государственная жилищная инспекция Московской области"</t>
  </si>
  <si>
    <t>Строительство сетей водоснабжения р.п.Новоивановское, г.о. Одинцовский, в т.ч. ПИР</t>
  </si>
  <si>
    <t>2023-2027</t>
  </si>
  <si>
    <t>Мероприятие 02.01. Строительство и реконструкция объектов водоснабжения муниципальной собственности</t>
  </si>
  <si>
    <t>Мероприятие 02.02. Капитальный ремонт, приобретение, монтаж и ввод в эксплуатацию объектов водоснабжения муниципальной собственности</t>
  </si>
  <si>
    <t>Мероприятие 01.01. Строительство и реконструкция объектов очистки сточных вод муниципальной собственности</t>
  </si>
  <si>
    <t>Мероприятие 02.01. Строительство (реконструкция) канализационных коллекторов, канализационных насосных станций муниципальной собственности</t>
  </si>
  <si>
    <t>Основное мероприятие 01 – Строительство, реконструкция, капитальный ремонт объектов теплоснабжения  на территории муниципальных образований Московской области</t>
  </si>
  <si>
    <t>Мероприятие 01.03 – Капитальный ремонт объектов теплоснабжения муниципальной собственности</t>
  </si>
  <si>
    <t>Мероприятие 02.01 – Строительство и реконструкция сетей водоснабжения, водоотведения, теплоснабжения муниципальной собственности</t>
  </si>
  <si>
    <t>Основное мероприятие 03.Повышение энергетической эффективности многоквартирных домов</t>
  </si>
  <si>
    <t>Мероприятие 01.01. Обеспечение деятельности муниципальных органов - учреждения в сфере жилищно-коммунального хозяйства</t>
  </si>
  <si>
    <t>Мероприятие 01.02. Расходы на обеспечение деятельности (оказание услуг) муниципальных учреждений в сфере жилищно-коммунального хозяйства</t>
  </si>
  <si>
    <t>Основное мероприятие 01 - Создание экономических условий для повышения эффективности работы организаций жилищно-коммунального хозяйства Московской области</t>
  </si>
  <si>
    <t>Реконструкция очистных сооружений производительностью 12 425 м3/сут, расположенных по адресу: Московская область, г. Звенигород, Верхний Посад, проезд Проектируемый, владение 21 (в т.ч. ПИР)</t>
  </si>
  <si>
    <t>Основное мероприятие 01. Строительство и содержание газопроводов в населенных пунктах</t>
  </si>
  <si>
    <t>2.4.</t>
  </si>
  <si>
    <t>ИТОГО по подпрограмме "Развитие газификации, топливнозаправочного 
комплекса и электроэнергетики"</t>
  </si>
  <si>
    <t xml:space="preserve"> Управление образования Администрации Одинцовского городского округа, Управление жилищно-коммунального хозяйства</t>
  </si>
  <si>
    <t>Реконструкция ВЗУ г. Кубинка Одинцовский городской округ</t>
  </si>
  <si>
    <t xml:space="preserve">Реконструкция сети водоотведения поверхностных стоков ЖК "Гусарская Баллада" Одинцовский г.о. </t>
  </si>
  <si>
    <t>Х</t>
  </si>
  <si>
    <t>Всего:</t>
  </si>
  <si>
    <t>2023 год</t>
  </si>
  <si>
    <t>2025 год</t>
  </si>
  <si>
    <t>2027 год</t>
  </si>
  <si>
    <t>Мероприятие 02.06.  
Содержание и ремонт шахтных колодцев</t>
  </si>
  <si>
    <t>-</t>
  </si>
  <si>
    <t>Установлено (модернизировано) ИТП с теплообменниками отопления и аппаратурой управления отоплением, ед.</t>
  </si>
  <si>
    <t>Установлены терморегулирующие клапаны (терморегуляторов) на отопительных приборах, ед</t>
  </si>
  <si>
    <t>Промыты трубопроводы и стояки системы отопления, км</t>
  </si>
  <si>
    <t>Заменены светильники внутреннего освещения на светодиодные, ед.</t>
  </si>
  <si>
    <t>Установлены автоматизированные системы регулирования освещением, датчики движения и освещенности, ед.</t>
  </si>
  <si>
    <t>Повышена теплозащита наружных стен, утеплена кровли и чердачные помещения, кв.м.</t>
  </si>
  <si>
    <t>Установлено насосное оборудование и электроустановки с частотно-регулируемым приводом, ед.</t>
  </si>
  <si>
    <t>Заменены трубопроводы и арматура системы ГВС, км</t>
  </si>
  <si>
    <t>Установлены аэраторы с регулятором расхода воды, ед.</t>
  </si>
  <si>
    <t>Установлены автоматизированные системы контроля за газовой безопасностью в жилых помещениях (квартирах) многоквартирных домов, ед.</t>
  </si>
  <si>
    <t>Количество утвержденных схем теплоснабжения городских округов, ед.</t>
  </si>
  <si>
    <t>Количество схем водоснабжения и водоотведения городских округов (актуализированных схем водоснабжения и водоотведения городских округов), ед.</t>
  </si>
  <si>
    <t>Количество утвержденных программ комплексного развития систем коммунальной инфраструктуры городских округов, ед.</t>
  </si>
  <si>
    <t>Мероприятие 01.05. 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</si>
  <si>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Подпрограмма 8 «Реализация полномочий в сфере жилищно-коммунального хозяйства»</t>
  </si>
  <si>
    <t>Подпрограмма 3 «Объекты теплоснабжения, инженерные коммуникации»</t>
  </si>
  <si>
    <t>Реконструкция ВЗУ д. Дунино Одинцовский городской округ</t>
  </si>
  <si>
    <t xml:space="preserve">Реконструкция тепловых сетей и сетей  ГВС п. Покровский городок (в т.ч. ПИР) </t>
  </si>
  <si>
    <t>Строительство сетей хозяйственно-бытовой канализации и водоснабжения на территории г. Одинцово, Одинцовского городского округа, Московской области (в т.ч. ПИР)</t>
  </si>
  <si>
    <t>к муниципальной программе</t>
  </si>
  <si>
    <t>№ п/п</t>
  </si>
  <si>
    <t>Наименование объекта,  сведения о регистрации права собственности</t>
  </si>
  <si>
    <t xml:space="preserve">Мощность/
прирост мощности объекта 
(кв. метр, погонный метр, место, койко-место и т.д.)
</t>
  </si>
  <si>
    <t>Адрес объекта</t>
  </si>
  <si>
    <t>Направление инвестирования</t>
  </si>
  <si>
    <t>Сроки проведения работ по проектированию, строитнельству,/реконструкции объектов (дд.мм.гг-дд.мм.гг)</t>
  </si>
  <si>
    <t>Открытие объекта/завершение работ (дд.мм.гг)</t>
  </si>
  <si>
    <t>Предельная стоимость объекта (тыс.руб.)</t>
  </si>
  <si>
    <t>Финансирование (тыс.руб.)</t>
  </si>
  <si>
    <t>Остаток сметной стоимости до ввода в эксплуатацию, тыс.руб.</t>
  </si>
  <si>
    <t xml:space="preserve">Наименование главного распорядителя средств бюджета
Одинцовского 
городского округа
</t>
  </si>
  <si>
    <t>Всего</t>
  </si>
  <si>
    <t>4080 куб.м/сутки</t>
  </si>
  <si>
    <t>Московская область, Одинцовский г.о., г. Одинцово,  ул. Ново-Спортивная, д.22</t>
  </si>
  <si>
    <t>Реконструкция</t>
  </si>
  <si>
    <t>Администрация Одинцовского городского округа</t>
  </si>
  <si>
    <t xml:space="preserve">Реконструкция ВЗУ  Н.Ромашково Одинцовский г.о. </t>
  </si>
  <si>
    <t>1200 куб.м/сутки</t>
  </si>
  <si>
    <t>Московская область, Одинцовский г.о.,с. Ромашково</t>
  </si>
  <si>
    <t>200 куб.м/сутки</t>
  </si>
  <si>
    <t xml:space="preserve">Московская область, Одинцовский г.о.,с. Ромашково. 
ул. Ноздрюхина
</t>
  </si>
  <si>
    <t xml:space="preserve">Московская область, Одинцовский г.о., п.ПМС-4 </t>
  </si>
  <si>
    <t>5.</t>
  </si>
  <si>
    <t>2150 куб.м/сутки</t>
  </si>
  <si>
    <t xml:space="preserve">Московская область, Одинцовский г.о., п.Большие Вяземы </t>
  </si>
  <si>
    <t>1750 тыс.куб.м/сутки</t>
  </si>
  <si>
    <t>9400 куб.м/сутки</t>
  </si>
  <si>
    <t>Московская область, Одинцовский г.о., г. Одинцово,  ул. Северная, 35</t>
  </si>
  <si>
    <t>Московская область, Одинцовский г.о., с. Каринское</t>
  </si>
  <si>
    <t>Средстава бюджета Московской области</t>
  </si>
  <si>
    <t>3840 куб.м/сутки</t>
  </si>
  <si>
    <t>Московской области, Одинцовский г.о., р.п. Большие 
Вяземы, ул. Институт, корпус Б</t>
  </si>
  <si>
    <t>Московской области, Одинцовский г.о., г. Кубинка</t>
  </si>
  <si>
    <t>412 куб.м/сутки</t>
  </si>
  <si>
    <t>Московской области, Одинцовский г.о., д. Дунино</t>
  </si>
  <si>
    <t>Московская область, г.Одинцово, ул. Сосновая</t>
  </si>
  <si>
    <t>3900 куб.м/сутки</t>
  </si>
  <si>
    <t>Московская область, г. Одинцово, ул. Садовая, 24</t>
  </si>
  <si>
    <t>Московская область, г.Одинцово, Подушкинское шоссе, 19</t>
  </si>
  <si>
    <t>Реконструкция (в т.ч. проектные и изыскательские работы)</t>
  </si>
  <si>
    <t>Строительство  (в т.ч. проектные и изыскательские работы)</t>
  </si>
  <si>
    <t>9500 куб.м./сут.</t>
  </si>
  <si>
    <t>Московская область, Одинцовский г.о., п. ВНИИССОК, ул. Липовая, д.1-а</t>
  </si>
  <si>
    <t>Строительство (в т.ч. проектные и изыскательские работы)</t>
  </si>
  <si>
    <t>12 425 м3/сут</t>
  </si>
  <si>
    <t xml:space="preserve"> Московская область, г. Звенигород, Верхний Посад, проезд Проектируемый, владение 21 </t>
  </si>
  <si>
    <t xml:space="preserve">Московская область, Одинцовский г.о., с.Ромашково </t>
  </si>
  <si>
    <t>Московская область, Одинцовский г.о.,п. Подушкино</t>
  </si>
  <si>
    <t>Строительство</t>
  </si>
  <si>
    <t>Строительство системы ливневой канализации д.Раздоры, Одинцовский г.о., Московская область (в т.ч. ПИР).</t>
  </si>
  <si>
    <t>15 000 м.</t>
  </si>
  <si>
    <t>Московская область, Одинцовский г.о., д. Раздоры</t>
  </si>
  <si>
    <t>Строительство (в т.ч. проектные и изыскательские работы</t>
  </si>
  <si>
    <t>1194 п.м.</t>
  </si>
  <si>
    <t>Московская область, Одинцовский г.о.,р.п.Новоивановское в районе д. Марфино</t>
  </si>
  <si>
    <t>4,8 км.</t>
  </si>
  <si>
    <t>Московская область, Одинцовский г.о., д. Мамоново</t>
  </si>
  <si>
    <t>7800 п.м.</t>
  </si>
  <si>
    <t>Московская область, Одинцовский г.о.,г. Одинцово (п. Баковка)</t>
  </si>
  <si>
    <t>10,5 км.</t>
  </si>
  <si>
    <t>Московская область,г. Одинцово, п. ВНИИССОК</t>
  </si>
  <si>
    <t>Итого по мероприятию 02.01.</t>
  </si>
  <si>
    <t>Итого по мероприятию 01.01.</t>
  </si>
  <si>
    <t>Итого по мероприятию 01.05.</t>
  </si>
  <si>
    <t>10,90 км.</t>
  </si>
  <si>
    <t>Московская область, Одинцовский г.о., п. Покровский городок</t>
  </si>
  <si>
    <t>Мероприятие 01.01 – Строительство и реконструкция объектов теплоснабжения муниципальной собственности</t>
  </si>
  <si>
    <t>Строительство хозяйственно-бытовой канализации в с. Ромашково через с. Немчиновка с реконструкцией существующих объектов (в т.ч. ПИР, в т.ч. тех. присоединение)</t>
  </si>
  <si>
    <t xml:space="preserve">Московская область, Одинцовский г.о., от д. Раздоры до д. Шульгино </t>
  </si>
  <si>
    <t>Количество отремонтированных шахтных колодцев, ед.</t>
  </si>
  <si>
    <t>Техническое обслуживание газопроводов и газового оборудования, %</t>
  </si>
  <si>
    <t>3500 куб.м/сутки</t>
  </si>
  <si>
    <t>600 куб.м/сутки</t>
  </si>
  <si>
    <t>20.01.2027-29.11.2028</t>
  </si>
  <si>
    <t>20.01.2024-29.11.2026</t>
  </si>
  <si>
    <t>Московская область, Одинцовский г.о., д. Хлюпино</t>
  </si>
  <si>
    <t>Реконструкция водозаборного узла на территории пос. Барвиха (в т.ч. ПИР)</t>
  </si>
  <si>
    <t>Московская область, Одинцовский г.о., пос. Барвиха</t>
  </si>
  <si>
    <t>Построены и реконструированы  объекты водоснабжения муниципальной собственности, ед.</t>
  </si>
  <si>
    <t>Приобретено и введено в эксплуатацию, капитально отремонтировано объектов водоснабжения муниципальной собственности, ед.</t>
  </si>
  <si>
    <t>Построены и реконструированы   объекты очистки сточных вод муниципальной собственности, ед.</t>
  </si>
  <si>
    <t>Мероприятие 01.02 – Капитальный ремонт, приобретение, монтаж и ввод в эксплуатацию объектов очистки сточных вод муниципальной собственности</t>
  </si>
  <si>
    <t>2.5.</t>
  </si>
  <si>
    <t>2.6.</t>
  </si>
  <si>
    <t>Мероприятие 02.02 – Капитальный ремонт, приобретение, монтаж и ввод в эксплуатацию канализационных коллекторов, канализационных (ливневых) насосных станций муниципальной собственности</t>
  </si>
  <si>
    <t xml:space="preserve">ИТОГО </t>
  </si>
  <si>
    <t>Построены и реконструированы  объекты теплоснабжения муниципальной собственности, ед.</t>
  </si>
  <si>
    <t>Капитально отремонтированы объекты теплоснабжения муниципальной собственности, ед.</t>
  </si>
  <si>
    <t>Построены и реконструированы сети (участки) водоснабжения, водоотведения, теплоснабжения муниципальной собственности, ед.</t>
  </si>
  <si>
    <t>Построены и реконструированы объекты коммунальной инфраструктуры на территории военных городков, ед.</t>
  </si>
  <si>
    <t>ИТОГО по подпрограмме 3 «Объекты теплоснабжения, инженерные коммуникации»</t>
  </si>
  <si>
    <t>ИТОГО</t>
  </si>
  <si>
    <t xml:space="preserve">Мероприятие 01.10. Установка, замена, поверка приборов учета энергетических ресурсов на объектах бюджетной сферы </t>
  </si>
  <si>
    <t xml:space="preserve">Мероприятие 01.11. Проведение энергоэффективных мероприятий в отношении ограждающих конструкций и внутренних инженерных систем муниципальных учреждений </t>
  </si>
  <si>
    <t>Построены и реконструированы канализационные коллектора, канализационные насосные станции, ед.</t>
  </si>
  <si>
    <t>1 квартал</t>
  </si>
  <si>
    <t>1 полугодие</t>
  </si>
  <si>
    <t>9 месяцев</t>
  </si>
  <si>
    <t>12 месяцев</t>
  </si>
  <si>
    <t>Итого 
2024 год</t>
  </si>
  <si>
    <t>В том числе:</t>
  </si>
  <si>
    <t>Проектные и изыскательские работы</t>
  </si>
  <si>
    <t>Строительство сетей хозяйственно-бытовой канализации от д. Раздоры до д. Шульгино Одинцовского г.о. (в т.ч. ПИР) 1-2 этапы</t>
  </si>
  <si>
    <t>Строительство сетей водоснабжения от д. Раздоры до д. Шульгино Одинцовский г.о. (в т.ч. ПИР) (1 и 2 этапы)</t>
  </si>
  <si>
    <t>3 км.</t>
  </si>
  <si>
    <t>5,9 км.</t>
  </si>
  <si>
    <t xml:space="preserve">Мероприятие 01. 04- 
Приобретение объектов коммунальной инфраструктуры
</t>
  </si>
  <si>
    <t xml:space="preserve">Приобретены в муниципальную собственность объекты коммунальной инфраструктуры, ед. </t>
  </si>
  <si>
    <t>5.1.</t>
  </si>
  <si>
    <t>5.2.</t>
  </si>
  <si>
    <t>5.3.</t>
  </si>
  <si>
    <t>Строительство участка тепловой сети между Котельной №1 и Котельной №2 по адресу: Московская область, Одинцовский г.о, р.п. Большие Вяземы, ул. Городок 17 (в т.ч. ПИР)</t>
  </si>
  <si>
    <t>Московская область, Одинцовский г.о., р.п. Большие Вяземы, ул. Городок 17</t>
  </si>
  <si>
    <t>01.03.2024-14.10.2024</t>
  </si>
  <si>
    <t>210 м.</t>
  </si>
  <si>
    <t>Заместитель Главы Одинцовского городского округа</t>
  </si>
  <si>
    <t>М.В. Коротаев</t>
  </si>
  <si>
    <t>Мероприятие 02.06 – Реализация первоочередных мероприятий по строительству и реконструкции сетей теплоснабжения муниципальной собственности</t>
  </si>
  <si>
    <t>Итого по мероприятию 02.06.</t>
  </si>
  <si>
    <t>Построены и реконструированы сети  теплоснабжения муниципальной собственности, ед.</t>
  </si>
  <si>
    <t>Мероприятие 01.06 – Реализация первоочередных мероприятий по строительству и реконструкции объектов теплоснабжения муниципальной собственности (в том числе технологическое присоединение)</t>
  </si>
  <si>
    <t>Мероприятие 01.05 – Реализация первоочередных мероприятий по капитальному ремонту, приобретению, монтажу и вводу в эксплуатацию объектов теплоснабжения муниципальной собственности (в том числе технологическое присоединение)</t>
  </si>
  <si>
    <t>Реконструкция котельной по адресу: Московская обл., Одинцовский г.о., г. Звенигород, ул. Ленина, д.30. , ( в т .ч. ПИР)</t>
  </si>
  <si>
    <t>Московская обл., Одинцовский г.о., г. Звенигород, ул. Ленина, д.30</t>
  </si>
  <si>
    <t>Реконструкция котельной по адресу: Московская обл., Одинцовский г.о., г. Звенигород, пер. Зареченский, 27 ( в т .ч. ПИР)</t>
  </si>
  <si>
    <t>Московская обл., Одинцовский г.о., г. Звенигород, пер. Зареченский, 27</t>
  </si>
  <si>
    <t>13 МВт</t>
  </si>
  <si>
    <t>Реконструкция котельной по адресу: Московская область, Одинцовский г.о., г. Звенигород, пр-д Ветеранов, д.6 (в т.ч. ПИР)</t>
  </si>
  <si>
    <t xml:space="preserve"> Московская область, Одинцовский г.о., г. Звенигород, пр-д Ветеранов, д.6 </t>
  </si>
  <si>
    <t>Московская область,  Одинцовский г.о., г.Кубинка, городок Кубинка-1</t>
  </si>
  <si>
    <t>Московская область,  Одинцовский г.о.,  г. Кубинка-10</t>
  </si>
  <si>
    <t>Реконструкция участков тепловых сетей по адресу: Московская область, Одинцовский г.о., п. Барвиха (в т.ч. ПИР)</t>
  </si>
  <si>
    <t>Московская область, Одинцовский г.о., п. Барвиха</t>
  </si>
  <si>
    <t>Реконструкция участков тепловых сетей по адресу: Московская область, Одинцовский г.о., р.п. Большие Вяземы, ул. Городок 17 (в т.ч. ПИР)</t>
  </si>
  <si>
    <t>Московская область, Одинцовский г.о., пос. Старый Городок</t>
  </si>
  <si>
    <t>2 МВт</t>
  </si>
  <si>
    <t>20.01.2024-14.10.2025</t>
  </si>
  <si>
    <t>Реконструкция участков тепловых сетей по адресу: Московская область, Одинцовский г.о., пос. Старый Городок (в т.ч. ПИР)</t>
  </si>
  <si>
    <t>Количество построенных и реконструированных объектов теплоснабжения, ед.</t>
  </si>
  <si>
    <t>Приобретены и введены в эксплуатацию, капитально отремонтированы объекты теплоснабжения, ед.</t>
  </si>
  <si>
    <t>Построены и реконструированы объекты теплоснабжения на территории муниципальных образований Московской области, ед.</t>
  </si>
  <si>
    <t>Итого по мероприятию 01.07.</t>
  </si>
  <si>
    <t>Строительство сетей водоснабжения и водоотведения  на территории д.Мамоново (в т.ч. ПИР)</t>
  </si>
  <si>
    <t>2.7.</t>
  </si>
  <si>
    <t>Мероприятие 02.11 – Капитальный ремонт сетей теплоснабжения на территории муниципальных образований Московской области</t>
  </si>
  <si>
    <t>2.8.</t>
  </si>
  <si>
    <t>Приложение 1 к постановлению</t>
  </si>
  <si>
    <t>Мероприятие 02.10 – Cтроительство и реконструкция сетей теплоснабжения на территории муниципальных образований Московской области</t>
  </si>
  <si>
    <t>Московская область, Одинцовский г.о., пос. ПМС-4</t>
  </si>
  <si>
    <t>Строительство водозаборного узла, расположенного по адресу: Московская область, Одинцовский г.о., д. Хлюпино. (в т.ч. ПИР)</t>
  </si>
  <si>
    <t>3100 м</t>
  </si>
  <si>
    <t>Итого по мероприятию 02.08.</t>
  </si>
  <si>
    <t>Мероприятие 02.08 – Реализация мероприятий по строительству и реконструкции сетей теплоснабжения муниципальной собственности</t>
  </si>
  <si>
    <t>Количество построенных и реконструированных (модернизированных, технически перевооруженных) сетей теплоснабжения, ед.</t>
  </si>
  <si>
    <t>Итого по мероприятию 02.10.</t>
  </si>
  <si>
    <t>Реконструкция котельной по адресу: Московская область, Одинцовский г.о., п. Кубинка-10 в/г 10 (в т.ч. ПИР)</t>
  </si>
  <si>
    <t>10 МВт</t>
  </si>
  <si>
    <t>Московская область, Одинцовский г.о., п. Кубинка-10, в/г 10</t>
  </si>
  <si>
    <t>Построены и реконструированы сети (участки) теплоснабжения муниципальной собственности, ед.</t>
  </si>
  <si>
    <t>Капитально отремонтированы сети (участки) теплоснабжения, ед.</t>
  </si>
  <si>
    <t xml:space="preserve"> L=1012,5 м. </t>
  </si>
  <si>
    <t xml:space="preserve"> L=2228 м. </t>
  </si>
  <si>
    <t>Реконструкция участков тепловых сетей по адресу: Московская область, Одинцовский г.о., г. Кубинка, Кубинка-10, в/г 10 (в т.ч. ПИР)</t>
  </si>
  <si>
    <t xml:space="preserve"> L=1487 м. </t>
  </si>
  <si>
    <t xml:space="preserve"> L=1321 м. </t>
  </si>
  <si>
    <t xml:space="preserve"> L=3356,7 м. </t>
  </si>
  <si>
    <t>Реконструкция тепловых сетей котельной по адресу: Московская обл., Одинцовский г.о., г. Звенигород, ул. Ленина, д.30 ( в т .ч. ПИР)</t>
  </si>
  <si>
    <t>Реконструкция участков тепловых сетей котельной № 278 по адресу: Московская область, Одинцовский г.о., городок Кубинка-1, Кубинка (в т.ч. ПИР)</t>
  </si>
  <si>
    <t>Количество капитально отремонтированных сетей теплоснабжения, ед.</t>
  </si>
  <si>
    <t>Мероприятие 02.09 – Реализация мероприятий по капитальному ремонту сетей теплоснабжения на территории муниципальных образований</t>
  </si>
  <si>
    <t>Итого по мероприятию 02.02.</t>
  </si>
  <si>
    <t>Приобретение, монтаж и ввод в эксплуатацию</t>
  </si>
  <si>
    <t>Московская область, Одинцовский г.о., д. Ликино</t>
  </si>
  <si>
    <t>Строительство ВЗУ и водопровода в 
п. Усово-Тупик Одинцовский г.о. (в 
т.ч.ПИР)</t>
  </si>
  <si>
    <t xml:space="preserve">Московская область, Одинцовский г.о., п. Усово-Тупик </t>
  </si>
  <si>
    <t>Реконструкция ВЗУ №1  р.п. Большие Вяземы, Одинцовский г.о.</t>
  </si>
  <si>
    <t>Реконструкция ВЗУ №6 Одинцовский городской округ</t>
  </si>
  <si>
    <t xml:space="preserve">Реконструкция ВЗУ №9 Одинцовский городской округ </t>
  </si>
  <si>
    <t xml:space="preserve">Реконструкция ВЗУ-10 Одинцовский городской округ </t>
  </si>
  <si>
    <t>Реконструкция ВЗУ №5, расположенного по адресу: Московская область, Одинцовский г.о., р.п. Большие Вяземы, ул. Институт, корпус Б</t>
  </si>
  <si>
    <t xml:space="preserve">Реконструкция ВЗУ -2   г.п. Большие Вяземы, Одинцовский г.о. </t>
  </si>
  <si>
    <t xml:space="preserve">Реконструкция ВЗУ -7 г.п. Одинцово Одинцовский г.о. </t>
  </si>
  <si>
    <t>Московская область, Одинцовский г.о., п. 
ВНИИССОК, ул. Дружбы, стр.1/1</t>
  </si>
  <si>
    <t>Реконструкция ВЗУ с инженерными коммуникациями (насосная станция 2-ого подъема), расположенного по адресу: Одинцовский г.о., п. ВНИИССОК, ул. Дружбы, стр.1/1)</t>
  </si>
  <si>
    <t>Водопроводная сеть с реконструкцией водозаборного узла "Верхнее Ромашково" по адресу: Одинцовский г.о, с. Ромашково</t>
  </si>
  <si>
    <t>Сети водоснабжения к жилым домам на территории Одинцовского городского округа в районе с. Успенское</t>
  </si>
  <si>
    <t>Московская область, Одинцовский г.о., п. Усово-Тупик</t>
  </si>
  <si>
    <t>Мероприятие 1.17. Установка специализированного оборудования на территории муниципальных образований</t>
  </si>
  <si>
    <t>Реконструкция очистных сооружений, расположенных по адресу: Московская область, Одинцовский г.о., г. Голицыно (в т.ч. ПИР)</t>
  </si>
  <si>
    <t>Московская область, Одинцовский г.о., г. Голицыно</t>
  </si>
  <si>
    <t>20.01.2026-29.12.2028</t>
  </si>
  <si>
    <t>Реконструкция ВЗУ-8 г.п. Одинцово Одинцовский г.о.</t>
  </si>
  <si>
    <t>Мероприятие 01.13 – Реализация мероприятий по капитальному ремонту объектов теплоснабжения (в том числе технологическое присоединение при переводе котельных с 3 на 2 категорию надежности электроснабжения)</t>
  </si>
  <si>
    <t>Приобретение, монтаж и ввод в эксплуатацию блочно-модульного оборудования на ВЗУ мощностью 600 куб.м/сут. по адресу: Московская область, Одинцовский г.о., пос. ПМС-4</t>
  </si>
  <si>
    <t>20.01.2023-29.11.2028</t>
  </si>
  <si>
    <t>Количество объектов теплоснабжения, переведенных с 3 на 2 категорию надежности электроснабжения при технологическом присоединении котельных, ед.</t>
  </si>
  <si>
    <t>20.01.2025-29.11.2027</t>
  </si>
  <si>
    <t>Итого 
2025 год</t>
  </si>
  <si>
    <t>2024 год</t>
  </si>
  <si>
    <t xml:space="preserve">Мероприятие И3.01 – Реализация мероприятий по модернизации коммунальной инфраструктуры (строительство и реконструкция объектов очистки сточных вод муниципальной собственности) </t>
  </si>
  <si>
    <t>Мероприятие 02.02 – Капитальный ремонт сетей водоснабжения, водоотведения</t>
  </si>
  <si>
    <t>Капитально отремонтированы сети (участки) водоснабжения, водоотведения, ед.</t>
  </si>
  <si>
    <t xml:space="preserve">Основное мероприятие 03. Проведение первоочередных мероприятий по восстановлению инфраструктуры военных городков на территории Московской области, переданных из федеральной собственности </t>
  </si>
  <si>
    <t>6.</t>
  </si>
  <si>
    <t>Мероприятие И3.01 – Реализация мероприятий по модернизации коммунальной инфраструктуры (строительство и реконструкция сетей коммунальной инфраструктуры муниципальной собственности)</t>
  </si>
  <si>
    <t>6.1.</t>
  </si>
  <si>
    <t>Мероприятие И3.02 – Реализация мероприятий по модернизации коммунальной инфраструктуры (капитальный ремонт сетей коммунальной инфраструктуры муниципальной собственности)</t>
  </si>
  <si>
    <t>6.2.</t>
  </si>
  <si>
    <t>Установлены и подключены дизель генераторные установки на специализированных площадках, ед.</t>
  </si>
  <si>
    <t>Построены и реконструированы объекты очистки сточных вод муниципальной собственности в рамках Федерального проекта «Модернизация коммунальной инфраструктуры, ед.</t>
  </si>
  <si>
    <t xml:space="preserve">Отремонтированы объекты коммунальной инфраструктуры муниципальной собственности в рамках Федерального проекта «Модернизация коммунальной инфраструктуры, ед. </t>
  </si>
  <si>
    <t xml:space="preserve">Построены и реконструированы объекты коммунальной инфраструктуры муниципальной собственности в рамках Федерального проекта «Модернизация коммунальной инфраструктуры, ед. </t>
  </si>
  <si>
    <t>01.01.2023-31.12.2025</t>
  </si>
  <si>
    <t>Мероприятие 01.07 – Реализация мероприятий по строительству и реконструкции объектов теплоснабжения муниципальной собственности</t>
  </si>
  <si>
    <t>Мероприятие 05.03. Утверждение программ комплексного развития систем коммунальной инфраструктуры муниципальных образований</t>
  </si>
  <si>
    <t>Количество приборов учета, установленных в зданиях, строениях, сооружениях органов местного самоуправления и муниципальных учреждений, ед.</t>
  </si>
  <si>
    <t>Количество зданий, строений, сооружений муниципальной собственности, которые повысили класс энергетической эффективности до нормального и выше (А, B, C, D), ед.</t>
  </si>
  <si>
    <t>Количество многоквартирных домов, в которых установлены общедомовые приборы учета энергетических ресурсов, ед.</t>
  </si>
  <si>
    <t xml:space="preserve">Количество многоквартирных домов, которым присвоен класс энергетической эффективности, ед.
</t>
  </si>
  <si>
    <t>Приложение 2 к постановлению</t>
  </si>
  <si>
    <t>6 куб. м/сут.</t>
  </si>
  <si>
    <t>4800 куб.м/сутки</t>
  </si>
  <si>
    <t>700 куб.м/сутки</t>
  </si>
  <si>
    <t>20.01.2025-29.11.2026</t>
  </si>
  <si>
    <t>1480 куб.м/сутки</t>
  </si>
  <si>
    <t xml:space="preserve">Реконструкция </t>
  </si>
  <si>
    <t>20.01.2025-29.11.2028</t>
  </si>
  <si>
    <t>20.01.2026-29.11.2027</t>
  </si>
  <si>
    <t>проектная - 
30 000 куб.м./сут.
фактическая - 
12 000 куб.м./сут.</t>
  </si>
  <si>
    <t>Строительство 
(в т.ч. проектные 
и изыскательские 
работы)</t>
  </si>
  <si>
    <t>Строительство и реконструкция сетей водоотведения в п. Усово-Тупик Одинцовский г.о.. (в т.ч.ПИР)</t>
  </si>
  <si>
    <t>20.01.2022-29.12.2028</t>
  </si>
  <si>
    <t>Строительство сетей и сооружений водопровода и бытовой канализации в деревне Подушкино Одинцовского городского округа Московской области</t>
  </si>
  <si>
    <t xml:space="preserve"> Администрации Одинцовского
городского округа Московской области
от ______________________№____________</t>
  </si>
  <si>
    <t xml:space="preserve"> Администрации Одинцовского
городского округа Московской области
от ___________________№___________</t>
  </si>
  <si>
    <t>23.07.2024-14.10.2026</t>
  </si>
  <si>
    <t>ПРОЕКТ</t>
  </si>
  <si>
    <t>Профинансировано на 01.01.2026, тыс.руб.</t>
  </si>
  <si>
    <t>Итого
2026 год</t>
  </si>
  <si>
    <t>2028 год</t>
  </si>
  <si>
    <t>2030 год</t>
  </si>
  <si>
    <t>2029 год</t>
  </si>
  <si>
    <t>2026-2030</t>
  </si>
  <si>
    <t>Приобретено и введено в эксплуатацию, капитально отремонтированы канализационные коллектора и канализационные (ливневые) насосные станции, ед.</t>
  </si>
  <si>
    <t>Мероприятие 01.03. 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</si>
  <si>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Основное мероприятие 02 – Строительство, реконструкция, капитальный ремонт сетей водоснабжения, водоотведения, теплоснабжения муниципальной собственности</t>
  </si>
  <si>
    <t>Мероприятие 05.06 – Капитальный ремонт объектов коммунальной инфраструктуры, находящихся на территории муниципальных образований Московской области</t>
  </si>
  <si>
    <t>Капитально отремонтированы объекты коммунальной инфраструктуры на территории муниципальных образований Московской области, ед.</t>
  </si>
  <si>
    <t>5.4.</t>
  </si>
  <si>
    <t>Завершено строительство объектов инфраструктуры, ед.</t>
  </si>
  <si>
    <t>Основное мероприятие 05. 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</t>
  </si>
  <si>
    <t>Приобретено и введено в эксплуатацию, капитально отремонтированы объекты очистки сточных вод, ед.</t>
  </si>
  <si>
    <t>Приложение 3 к постановлению</t>
  </si>
  <si>
    <t xml:space="preserve"> Администрации Одинцовского
городского округа Московской области 
от __________________ №________</t>
  </si>
  <si>
    <t>Подпрограмма 2 «Системы водоотведения»</t>
  </si>
  <si>
    <t>Мероприятие 01.02 - Капитальный ремонт, приобретение, монтаж и ввод в эксплуатацию объектов очистки сточных вод муниципальной собственности</t>
  </si>
  <si>
    <t>Итого по мероприятияю:</t>
  </si>
  <si>
    <t>Приобретение монтаж и ввод в эксплуатацию блочно-модульных очистных сооружений мощностью 350 м3/сут. по адресу: Московская область, Одинцовской г.о., д. Липки</t>
  </si>
  <si>
    <t>20.01.2026-29.06.2026</t>
  </si>
  <si>
    <t>Реконструкция ВЗУ, производительностью 1 265 м3/сут деревни Липки, стр. 126, Московская область со строительством водоводов (в т.ч. ПИР)</t>
  </si>
  <si>
    <t>1265 куб.м/сутки</t>
  </si>
  <si>
    <t>Приобретение, монтаж и ввод в эксплуатацию станции водоочистки на ВЗУ в дер.Липки г.о. Одинцовский</t>
  </si>
  <si>
    <t>Реконструкция очистных сооружений, производительностью 746,9 м3/сут деревни Липки, стр. 126 А, Московской области (в т.ч. ПИР)</t>
  </si>
  <si>
    <t>746,9 куб.м./сут.</t>
  </si>
  <si>
    <t>Московская область, Одинцовский г.о., д. Липки</t>
  </si>
  <si>
    <t>Мероприятие 01.29 – Реализация мероприятий по строительству и реконструкции объектов теплоснабжения муниципальной собственности (дополнительные расходы на объекты, включенные в ГП МО)</t>
  </si>
  <si>
    <t>Строительство блочно-модульной котельной, мощностью 5 МВт, расположенной по адресу: Московская область, Одинцовский г.о., д.Хлюпино ( в т.ч. ПИР)</t>
  </si>
  <si>
    <t>5 МВт</t>
  </si>
  <si>
    <t xml:space="preserve"> Московская область, Одинцовский г.о., г. дер. Хлюпино</t>
  </si>
  <si>
    <t>Технологическое приоединение</t>
  </si>
  <si>
    <t>01.09.2025-31.12.2026</t>
  </si>
  <si>
    <t>Реконструкция котельной по адресу : Московская обл., Одинцовский г.о., г. Звенигород, ул. Ленина, д.30. , ( в т .ч. ПИР)</t>
  </si>
  <si>
    <t>Строительство БМК на 3 МВт по адресу: Московская область, Одинцовский г.о., п. ПМС-4 (в т.ч. ПИР)</t>
  </si>
  <si>
    <t>3 МВт</t>
  </si>
  <si>
    <t xml:space="preserve"> Московская область, Одинцовский г.о., п. ПМС-4</t>
  </si>
  <si>
    <t>Итого по мероприятию 01.29.</t>
  </si>
  <si>
    <t>Поставка и монтаж оборудования станции обезжелезивания  производительностью 600 м куб/сут на ВЗУ  п. Покровский городок</t>
  </si>
  <si>
    <t xml:space="preserve"> 600 м куб/сут </t>
  </si>
  <si>
    <t>Московская область, Одинцовский г.о., деревня Липки</t>
  </si>
  <si>
    <t>Поставка и монтаж оборудования</t>
  </si>
  <si>
    <t>Поставка и монтаж дополнительного оборудования на станцию обезжелезивания  №9 г. Одинцово</t>
  </si>
  <si>
    <t>Московская область, г. Одинцово</t>
  </si>
  <si>
    <t>Реконструкция ВЗУ п.д.х. Жуковка-1, устройство (бурение) дополнительной скважины, увеличение РЧВ до 1560 куб. м., модернизация станции 2 подъема, модернизация станции водоочистки и обезжелезивания ( в т.ч. ПИР)</t>
  </si>
  <si>
    <t>1560 куб.м/сутки</t>
  </si>
  <si>
    <t>Московская область, Одинцовский г.о., п.д.х. Жуковка-1</t>
  </si>
  <si>
    <t>20.01.2028-29.11.2028</t>
  </si>
  <si>
    <t>20.01.2028-
29.11.2028</t>
  </si>
  <si>
    <t>Реконструкция сети водоснабжения п. Кубинка-10 (в т.ч. ПИР)</t>
  </si>
  <si>
    <t>20.01.2026-
29.11.2028</t>
  </si>
  <si>
    <t>Московская область, Одинцовский г.о., с.Успенское</t>
  </si>
  <si>
    <t>Реконструкция
(в т.ч. проектные 
и изыскательские 
работы)</t>
  </si>
  <si>
    <t>20.01.2027-
29.11.2028</t>
  </si>
  <si>
    <t>Реконструкция самотёчного коллектора Подушкинское шоссе, строение 1 с увеличением диаметра на Ду 300 мм ( в т.ч. ПИР)</t>
  </si>
  <si>
    <t>Московская область, Одинцовский г.о., д. Подушкино</t>
  </si>
  <si>
    <t>Реконструкция участка самотечного коллектора  диаметра  Ду 800 мм п.Новоивановское (в т.ч. ПИР)</t>
  </si>
  <si>
    <t>Реконструкция 
(в т.ч. проектные 
и изыскательские 
работы)</t>
  </si>
  <si>
    <t>Московская область, Одинцовский г.о., п.Новоивановское</t>
  </si>
  <si>
    <t>Реконструкция КНС-2 ул. Гвардейская ЖК"Гусарская баллада", в связи с высоким износом, для обеспечения водоотведения ( в т.ч. ПИР)</t>
  </si>
  <si>
    <t>Реконструкция КНС №1 п. Ильинское ( в т.ч. ПИР)</t>
  </si>
  <si>
    <t>Московская область, Одинцовский г.о., п. Ильинское</t>
  </si>
  <si>
    <t>Реконструкция КНС №2 п. Ильинское ( в т.ч. ПИР)</t>
  </si>
  <si>
    <t>Реконструкция КНС-3 ул. Гвардейская ЖК "Гусарская баллада" ( в т.ч. ПИР)</t>
  </si>
  <si>
    <t>Мероприятие 01.03 - Организация в границах муниципального образования водоотведения</t>
  </si>
  <si>
    <t>Управление по строительству и модернизации объектов инженерной инфраструктуры (приложение 5 
к муниципальной программе)</t>
  </si>
  <si>
    <t>Управление по строительству и модернизации объектов инженерной инфраструктуры</t>
  </si>
  <si>
    <t>Управление по строительству и модернизации объектов инженерной инфраструктуры
(приложение 5
к муниципальной программе)</t>
  </si>
  <si>
    <t>Управление по строительству и модернизации объектов инженерной инфраструктуры
(приложение 6
к муниципальной программе)</t>
  </si>
  <si>
    <t>Управление по строительству и модернизации объектов инженерной инфраструктуры (приложение 5
к муниципальной программе)</t>
  </si>
  <si>
    <t>Управление по строительству и модернизации объектов инженерной инфраструктуры, Управление благоустройства (приложение 5
к муниципальной программе)</t>
  </si>
  <si>
    <t>2026 год</t>
  </si>
  <si>
    <t xml:space="preserve">2029 год </t>
  </si>
  <si>
    <t xml:space="preserve">2026 год </t>
  </si>
  <si>
    <t>Основное мероприятие И3 –  Модернизация коммунальной инфраструктуры</t>
  </si>
  <si>
    <t>Мероприятие 05.04. Утверждение схем водоснабжения и водоотведения муниципальных образований (актуализированных схем водоснабжения и водоотведения муниципальных образований)</t>
  </si>
  <si>
    <t>Мероприятие 05.01. Утверждение схем теплоснабжения муниципальных образований (актуализированных схем теплоснабжения муниципальных образований)</t>
  </si>
  <si>
    <t xml:space="preserve">Основное мероприятие И3 – «Модернизация коммунальной инфраструктуры» 
</t>
  </si>
  <si>
    <t>"Приложение 1 к муниципальной программе</t>
  </si>
  <si>
    <t>".</t>
  </si>
  <si>
    <t>"Приложение 5</t>
  </si>
  <si>
    <t>"Приложение 6 к муниципальной программе</t>
  </si>
  <si>
    <t>Реконструкция ЦТП по адресу: Московская область, Одинцовский г.о., г. Кубинка, Кубинка-10, в/г 10 (в т.ч. ПИР)</t>
  </si>
  <si>
    <t>5,8 МВт</t>
  </si>
  <si>
    <t>Перевод с 3 на 2 категорию надежности электроснабжения объекта: котельная, Одинцовский г.о., г. Звенигород, Нахабинское ш., д. 2</t>
  </si>
  <si>
    <t>Перевод с 3 на 2 категорию надежности электроснабжения объекта: котельная, Одинцовский г.о., г. Звенигород, Ветеранов проезд</t>
  </si>
  <si>
    <t>Перевод с 3 на 2 категорию надежности электроснабжения объекта: котельная, Одинцовский г.о., г. Звенигород, ул. Лермонтова, 6</t>
  </si>
  <si>
    <t>Перевод с 3 на 2 категорию надежности электроснабжения объекта: котельная, Одинцовский г.о., г. Звенигород, ул. Ленина 30</t>
  </si>
  <si>
    <t xml:space="preserve">18.11.2024-14.10.2026
</t>
  </si>
  <si>
    <t>Управление по строительству и модернизации объектов инженерной инфраструктуры (приложение 6
к муниципальной программе)</t>
  </si>
  <si>
    <t xml:space="preserve">Управление по строительству и модернизации объектов инженерной инфраструктуры </t>
  </si>
  <si>
    <t>Капитальный ремонт сетей водоотведения от КНС 3 до КНС 12, п. Горки 10 (в т.ч. ПИР)</t>
  </si>
  <si>
    <t>Капитальный ремонт сетей водоотведения п. Гарь-Покровское (в т.ч. ПИР)</t>
  </si>
  <si>
    <t>Капитальный ремонт сетей водоснабжения п. Покровский городок (в т.ч. ПИР)</t>
  </si>
  <si>
    <t>Реконструкция сетей водоснабжения по адресу: Московская область, Одинцовский г.о., п. Большие Вяземы.,ул. Городок -17, в том числе ПИР</t>
  </si>
  <si>
    <t>Реконструкция сетей водоотведения по адресу: Московская область, Одинцовский г.о., п. Большие Вяземы.,ул. Городок -17, в том числе ПИР</t>
  </si>
  <si>
    <t>3200 м</t>
  </si>
  <si>
    <t>Московская область, Одинцовский г.о., п. Городок-17</t>
  </si>
  <si>
    <t>08.07.2024-14.10.2026</t>
  </si>
  <si>
    <t>03.03.2025-14.10.2026</t>
  </si>
  <si>
    <t>Мероприятие 02.09. – Реализация мероприятий по капитальному ремонту сетей теплоснабжения на территории муниципальных образований</t>
  </si>
  <si>
    <t>Капитальный ремонт участков тепловых сетей по адресу: Московская область, Одинцовский г.о., санаторий им. Герцена (в т.ч. ПИР)</t>
  </si>
  <si>
    <t>10.09.2024-14.10.2026</t>
  </si>
  <si>
    <t>Реконструкция ВЗУ ПМС-4 п.Часцовское г.о. Одинцовский</t>
  </si>
  <si>
    <t>2000 куб.м/сут.</t>
  </si>
  <si>
    <t>2400 куб.м/сут.</t>
  </si>
  <si>
    <t>3000 куб.м/сут.</t>
  </si>
  <si>
    <t>2500 м.</t>
  </si>
  <si>
    <t>400 м.</t>
  </si>
  <si>
    <t>1080 куб.м/сут.</t>
  </si>
  <si>
    <t>2500 куб.м/сутки</t>
  </si>
  <si>
    <t>3277 м</t>
  </si>
  <si>
    <t>4740 м.</t>
  </si>
  <si>
    <t>Итого по мероприятию 01.06.</t>
  </si>
  <si>
    <t>Строительство БМК по адресу: Московская область, Одинцовский городской округ, г. Голицыно, 1-й Рабочий (в т.ч. ПИР)</t>
  </si>
  <si>
    <t>0,5 МВт</t>
  </si>
  <si>
    <t>Московская область,  Одинцовский г.о., г.Голицыно</t>
  </si>
  <si>
    <t>20.01.2027-29.11.2027</t>
  </si>
  <si>
    <t>8 МВт</t>
  </si>
  <si>
    <t xml:space="preserve">20.01.2025-14.10.2026 </t>
  </si>
  <si>
    <t>Приобретение, монтаж и ввод в эксплуатацию станции водоочистки Ликино г.о. Одинцовский</t>
  </si>
  <si>
    <t xml:space="preserve">Реконструкция котельной, расположенной по адресу: Московская область, Одинцовский г.о., п. д/х "Жуковка",  Жуковка-2 
(в т.ч. ПИР) </t>
  </si>
  <si>
    <t>13 Гкал/час</t>
  </si>
  <si>
    <t>Московская область, Одинцовский г.о., п. д/х "Жуковка", Жуковка-2</t>
  </si>
  <si>
    <t xml:space="preserve">Строительство блочно-модульной котельной мощностью 1,5 Гкал/час, расположенной по адресу: Московская область, Одинцовский г.о., п. д/х "Жуковка",  Жуковка-2 
(в т.ч. ПИР) </t>
  </si>
  <si>
    <t>1,5 Гкал/ч</t>
  </si>
  <si>
    <t>Московская область, Одинцовский г.о.,п. д/х "Жуковка",  Жуковка-2</t>
  </si>
  <si>
    <t xml:space="preserve">20.01.2023-29.05.2026 </t>
  </si>
  <si>
    <t>20.01.2023-29.05.2026</t>
  </si>
  <si>
    <t>Московская область, Одинцовский г.о.,  п. Кубинка-10</t>
  </si>
  <si>
    <t>Реконструкция участков тепловых сетей от котельной №1 по адресу: Московская область, Одинцовский г.о., г. Звенигород, ул. Нахабинское шоссе д.2 (в т.ч. ПИР)</t>
  </si>
  <si>
    <t>Реконструкция участков тепловых сетей котельной по адресу: Московская область, Одинцовский г.о., г. Звенигород, пр-д Ветеранов, д.6 (в т.ч. ПИР)</t>
  </si>
  <si>
    <t>Реконструкция участков тепловых сетей по адресу: Московская область, Одинцовский г.о., п. Новошихово (в т.ч. ПИР)</t>
  </si>
  <si>
    <t>Реконструкция участков тепловых сетей по адресу: Московская область, Одинцовский г.о., п. ПМС-4 (в т.ч. ПИР)</t>
  </si>
  <si>
    <t xml:space="preserve"> L=2068 м. </t>
  </si>
  <si>
    <t xml:space="preserve"> Московская область, Одинцовский г.о., г. Звенигород, ул. Нахабинское шоссе д.2 </t>
  </si>
  <si>
    <t xml:space="preserve"> L=343,5 м. </t>
  </si>
  <si>
    <t xml:space="preserve"> L=611 м. </t>
  </si>
  <si>
    <t>Московская область, Одинцовский г.о., д. Новошихово</t>
  </si>
  <si>
    <t xml:space="preserve"> L=360 м. </t>
  </si>
  <si>
    <t>Московская область, Одинцовский г.о., п. ПМС-4</t>
  </si>
  <si>
    <t xml:space="preserve">03.03.2025-29.05.2026 </t>
  </si>
  <si>
    <t xml:space="preserve">20.01.2025-14.10.2027 </t>
  </si>
  <si>
    <t>20.01.2022-31.05.2026</t>
  </si>
  <si>
    <t>Капитальный ремонт сетей водоснабжения п. Гарь-Покровское (в т.ч. ПИР)</t>
  </si>
  <si>
    <t>Капитальный ремонт сетей водоснабжения п. Жуковка (в т.ч. ПИР)</t>
  </si>
  <si>
    <t>Капитальный ремонт сетей водоснабжения п. Лесной городок (в т.ч. ПИР)</t>
  </si>
  <si>
    <t>20.01.2026-29.11.2028</t>
  </si>
  <si>
    <t>20.01.2025-29.04.2026</t>
  </si>
  <si>
    <t>20.01.2025-31.08.2026</t>
  </si>
  <si>
    <t>Реконструкция котельной №1 c установкой дополнительного котла на 5 МВт по адресу: Московская область, Одинцовский г.о., г. Звенигород, ул. Нахабинское шоссе д.2 (в т.ч. ПИР)</t>
  </si>
  <si>
    <t xml:space="preserve">20.01.2025-29.05.2026 </t>
  </si>
  <si>
    <t>Московская область, Одинцовский г.о., г. Звенигород, ул. Нахабинское шоссе д.2</t>
  </si>
  <si>
    <t>Мероприятие 01.13. Капитальный ремонт, приобретение, монтаж и ввод в эксплуатацию объектов очистки сточных вод муниципальной собственности за счет средств местного бюджета</t>
  </si>
  <si>
    <t>Приобретено и введено в эксплуатацию, капитально отремонтированы объекты очистки сточных вод за счет средств местного бюджета, ед.</t>
  </si>
  <si>
    <t>20.03.2026-31.12.2026</t>
  </si>
  <si>
    <t>Поставка и монтаж очистного сооружения биологической очистки хоз-бытовых стоков  д. Фуньково</t>
  </si>
  <si>
    <t>2.3.</t>
  </si>
  <si>
    <t>Мероприятие 02.04 – Строительство и реконструкция сетей водоснабжения, водоотведения муниципальной собственности за счет средств местного бюджета</t>
  </si>
  <si>
    <t>Построены и реконструированы сети водоснабжения, водоотведения за счет средств местного бюджета, ед.</t>
  </si>
  <si>
    <t>Управление по строительству и модернизации объектов инженерной инфраструктуры (приложение 5 к муниципальной программе)</t>
  </si>
  <si>
    <t>Строительство сетей водоснабжения к жилым домам на территории Одинцовского городского округа в районе с. Успенское (в т.ч. ПИР)</t>
  </si>
  <si>
    <t>1500 п.м.</t>
  </si>
  <si>
    <t>Московская область,в районе с. Успенское</t>
  </si>
  <si>
    <t>Строительство сети водоснабжения и сети хозяйственно-бытовой канализации д.п. Лесной городок Одинцовский г.о., 
(в т.ч. ПИР)
 (I этап)</t>
  </si>
  <si>
    <t>1400 п.м., 
2100 п.м.</t>
  </si>
  <si>
    <t xml:space="preserve">Московская область, д.п. Лесной городок </t>
  </si>
  <si>
    <t>Итого по мероприятию 02.04.</t>
  </si>
  <si>
    <t>01.01.2023-31.12.2026</t>
  </si>
  <si>
    <t>05.06.2023-31.12.2026</t>
  </si>
  <si>
    <t>Мероприятие 01.10 –  Приобретение аварийного запаса для аварийно-диспетчерских служб для локализации и ликвидации последствий аварий на объектах водоснабжения и водоотведения</t>
  </si>
  <si>
    <t>Приобретен аварийный запас для аварийно-диспетчерских служб для локализации и ликвидации последствий аварий на объектах водоснабжения и водоотведения, ед.</t>
  </si>
  <si>
    <t>Приобретен аварийный запас для аварийно-диспетчерских служб для локализации и ликвидации последствий аварий на объектах теплоснабжения, ед.</t>
  </si>
  <si>
    <t>Мероприятие 01.11 – Приобретение аварийного запаса для аварийно-диспетчерских служб для 
локализации и ликвидации последствий аварий на объектах теплоснабжения</t>
  </si>
  <si>
    <t>Мероприятие 02.08 ‒ Аварийно-восстановительные работы на объектах и (или) сетях водоснабжения муниципальной собственности</t>
  </si>
  <si>
    <t>Выполнены аварийно-восстановительные работы на объектах и (или) участках сетей водоснабжения, ед.</t>
  </si>
  <si>
    <t>Количество разработанных проектно-сметных документаций на выполнение работ по строительству и реконструкции объектов водоотведения, ед.</t>
  </si>
  <si>
    <t>Мероприятие 02.05 – Аварийно-восстановительные работы на объектах водоотведения</t>
  </si>
  <si>
    <t>Выполнены аварийно-восстановительные работы на объектах водоотведения, ед.</t>
  </si>
  <si>
    <t>5.5.</t>
  </si>
  <si>
    <t>Мероприятие 05.02 – Строительство (реконструкция) объектов коммунальной инфраструктуры (водоотведение) муниципальной собственности</t>
  </si>
  <si>
    <t>Построены и реконструированы объекты  коммунальной инфраструктуры муниципальной собственности, ед.</t>
  </si>
  <si>
    <t>2.9.</t>
  </si>
  <si>
    <t>Мероприятие 02.25 – 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</si>
  <si>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Мероприятие 02.25 -Реализация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</si>
  <si>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Итого по мероприятию 02.25.</t>
  </si>
  <si>
    <t>Мероприятие 02.10 – Cтроительство и реконструкция сетей теплоснабжения муниципальной собственности</t>
  </si>
  <si>
    <t>01.01.2026-14.10.2026</t>
  </si>
  <si>
    <t>Управление по строительству и модернизации объектов инженерной инфраструктуры, Территориальные управления Администрации Одинцовского городского округа 
(приложение 5 
к муниципальной программе)</t>
  </si>
  <si>
    <t xml:space="preserve">Управление жилищно-коммунального хозяйства, Территориальные управления Администрации Одинцовского городского округа </t>
  </si>
  <si>
    <t xml:space="preserve">«Развитие инженерной инфраструктуры и энергоэффективности» </t>
  </si>
  <si>
    <t>Подпрограмма 1 «Чистая вода»</t>
  </si>
  <si>
    <t>ИТОГО по подпрограмме 2 «Системы водоотведения»</t>
  </si>
  <si>
    <t>ИТОГО по подпрограмме 1 «Чистая вода»</t>
  </si>
  <si>
    <t>Подпрограмма  5 «Энергосбережение и повышение энергетической эффективности»</t>
  </si>
  <si>
    <t>Подпрограмма 6 «Развитие газификации, топливнозаправочного 
комплекса и электроэнергетики»</t>
  </si>
  <si>
    <t>ИТОГО по подпрограмме 5 «Энергосбережение и повышение энергетической эффективности»</t>
  </si>
  <si>
    <t>Подпрограмма 7 «Обеспечивающая подпрограмма»</t>
  </si>
  <si>
    <t>ИТОГО по подпрограмме 7 «Обеспечивающая подпрограмма»</t>
  </si>
  <si>
    <t>ИТОГО по подпрограмме 8 «Реализация полномочий в сфере жилищно-коммунального хозяйства»</t>
  </si>
  <si>
    <t>АДРЕСНЫЙ ПЕРЕЧЕНЬ ПО СТРОИТЕЛЬСТВУ И РЕКОНСТРУКЦИИ
ОБЪЕКТОВ МУНИЦИПАЛЬНОЙ СОБСТВЕННОСТИ ОДИНЦОВСКОГО ГОРОДСКОГО ОКРУГА МОСКОВСКОЙ ОБЛАСТИ,
ФИНАНСИРОВАНИЕ КОТОРЫХ ПРЕДУСМОТРЕНО МУНИЦИПАЛЬНОЙ ПРОГРАММОЙ                                                                                                                                                                                                                 
 «Развитие инженерной инфраструктуры и энергоэффективности»</t>
  </si>
  <si>
    <t xml:space="preserve">Адресный перечень 
 по капитальному ремонту объектов инженерной инфраструктуры в рамках реализации мероприятий муниципальной программы Одинцовского городского округа Московской области
 «Развитие инженерной инфраструктуры и энергоэффективности» </t>
  </si>
  <si>
    <t>20.01.2023-29.11.2027</t>
  </si>
  <si>
    <t xml:space="preserve">18.11.2024-14.10.2027
</t>
  </si>
  <si>
    <t>1.5.1.</t>
  </si>
  <si>
    <t>1.5.2.</t>
  </si>
  <si>
    <t>1.5.3.</t>
  </si>
  <si>
    <t>Субсидия Акционерному обществу "Одинцовская Теплосеть" в качестве вклада в имущество общества, не увеличивающего его уставный капитал</t>
  </si>
  <si>
    <t>Субсидия МУП "ЖКХ Назарьево" на возмещение недополученных доходов и уменьшение непокрытого убытка на 31.12.2025</t>
  </si>
  <si>
    <t>Субсидия МП "Звенигородские инженерные сети" в целях возмещения недополученных доходов и уменьшения непокрытого убытка на 31.12.2025 года</t>
  </si>
  <si>
    <t>20.01.2027-
29.11.2029</t>
  </si>
  <si>
    <t>20.01.2024-29.11.2027</t>
  </si>
  <si>
    <t>Реконструкция котельной № 1 c установкой дополнительного котла на 5 МВт по адресу: Московская область, Одинцовский г.о., г. Звенигород, ул. Нахабинское шоссе д.2 (в т.ч. ПИР)</t>
  </si>
  <si>
    <t>"Приложение 7 к муниципальной программе</t>
  </si>
  <si>
    <t>01.01.2026-31.12.2026</t>
  </si>
  <si>
    <t>01.07.2026-31.12.2026</t>
  </si>
  <si>
    <t>Управление жилищно-коммунального хозяйства,
Управление по строительству и модернизации объектов инженерной инфраструктуры (приложение 7 к муниципальной программе)</t>
  </si>
  <si>
    <t>Строительство хозяйственно-питьевого водопровода, расположенного по адресу: Московская область, Одинцовский г.о., д. Маслово</t>
  </si>
  <si>
    <t>Строительство хозяйственно-фекальной канализации, расположенной по адресу: Московская область, Одинцовский г.о., д. Маслово</t>
  </si>
  <si>
    <t>Строительство канализационно-насосной станции (КНС), расположенной по адресу: Московская область, Одинцовский г.о., д. Маслово</t>
  </si>
  <si>
    <t>Строительство подземной электрической кабельной линии 0,4 кВ (ВРУ), расположенной по адресу: Московская область, Одинцовский г.о., д. Маслово</t>
  </si>
  <si>
    <t>Строительство электрического вводно-распределительного устройства 0,4 кВ (ВРУ),  расположенного по адресу: Московская область, Одинцовский г.о., д. Маслово</t>
  </si>
  <si>
    <t>Установка слаботочного распределительного шкафа,  расположенного по адресу: Московская область, Одинцовский г.о., д. Маслово</t>
  </si>
  <si>
    <t>Строительство газового распределительного пункта (ГПР), расположенного по адресу: Московская область, Одинцовский г.о., д. Маслово</t>
  </si>
  <si>
    <t>Мероприятие 02.12 ‒Строительство и реконструкция объектов водоснабжения муниципальной собственности за счет средств местного бюджета</t>
  </si>
  <si>
    <t>Мероприятие 02.12. Строительство и реконструкция объектов водоснабжения муниципальной собственности за счет средств местного бюджета</t>
  </si>
  <si>
    <t>Построены и реконструированы  объекты водоснабжения за счет средств местного бюджета, ед.</t>
  </si>
  <si>
    <t>Итого по мероприятию 02.12.</t>
  </si>
  <si>
    <t>Поставка воды для водопроводных колонок общего пользования Одинцовского городского округа</t>
  </si>
  <si>
    <t>Демонтаж, вывоз и утилизация опор</t>
  </si>
  <si>
    <t>Строительство ливневых очистных сооружения (ЛОС), расположенных по адресу: Московская область, Одинцовский г.о., д. Маслово</t>
  </si>
  <si>
    <t>Мероприятие 01. 05. Реализация мер по предупреждению банкротства муниципальных предприятий и (или) юридических лиц, 100 процентов акций (долей) которых принадлежит муниципальным образованиям Московской области, осуществляющих деятельность в сфере жилищно-коммунального хозяйства, в части погашения их просроченной задолженности, возникшей в связи с осуществлением видов деятельности в сфере жилищно-коммунального хозяйства, по налогам, сборам и иным обязательным платежам и (или) за энергоресурсы (электроэнергию, газ, тепловую энергию и теплоноситель), и (или) за транспортировку газа, и (или) за факторинговые услуги, и (или) по предупреждению привлечения к субсидиарной ответственности или исполнению обязательств в рамках субсидиарной ответственности муниципальных образований Московской области по погашению указанной задолженности</t>
  </si>
  <si>
    <t>20.01.2027-29.11.2029</t>
  </si>
  <si>
    <t>06.09.2022-29.11.2027</t>
  </si>
  <si>
    <t>Приобретение, монтаж 
и ввод в эксплуатацию станции обезжелезивания, двух РЧВ и насосной станции второго подъема на ВЗУ д. Маслово Одинцовский г.о.</t>
  </si>
  <si>
    <t>1,28 тыс.куб.м/сут.</t>
  </si>
  <si>
    <t xml:space="preserve">Приобретение, монтаж и ввод 
в эксплуатацию
</t>
  </si>
  <si>
    <t>15.07.2026-29.11.2027</t>
  </si>
  <si>
    <t>Строительство сети водоснабжения в д. Маслово Одинцовский г.о. (в т.ч. ПИР)</t>
  </si>
  <si>
    <t>3900 м</t>
  </si>
  <si>
    <t>Московская область, Одинцовский г.о., д. Маслово</t>
  </si>
  <si>
    <t>Московская область, д. Маслово</t>
  </si>
  <si>
    <t>20.01.2024-29.11.2028</t>
  </si>
  <si>
    <t>350 куб.м/сутки</t>
  </si>
  <si>
    <t xml:space="preserve">Перечень мероприятий, реализуемых в рамках подпрограммы 7 «Обеспечивающая подпрограмма» муниципальной программы Одинцовского городского округа Московской области
 «Развитие инженерной инфраструктуры и энергоэффективности» </t>
  </si>
  <si>
    <t>340  куб.м/сутки</t>
  </si>
  <si>
    <t>Мероприятие 01.14. 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местного бюджета</t>
  </si>
  <si>
    <t>Итого по мероприятию 01.14.</t>
  </si>
  <si>
    <t>Технологическое присоединение</t>
  </si>
  <si>
    <t>Приложение 4 к постановлению</t>
  </si>
  <si>
    <t>Заместитель начальника управления - начальник отдела основных средств и материальных ценностей Управления бухгалтерского учета и отчетности</t>
  </si>
  <si>
    <t>М.В. Катышева</t>
  </si>
  <si>
    <t>01.08.2026-29.11.2027</t>
  </si>
  <si>
    <t>1500 Метр</t>
  </si>
  <si>
    <t>Субсидия МУП "ЖКХ Назарьево" на возмещение недополученных доходов и уменьшение непокрытого убытка на 30.06.2025</t>
  </si>
  <si>
    <t>1.5.4.</t>
  </si>
  <si>
    <t>Приложение к постановлению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</si>
</sst>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00"/>
    <numFmt numFmtId="165" formatCode="#,##0.000"/>
    <numFmt numFmtId="166" formatCode="0.00000"/>
    <numFmt numFmtId="167" formatCode="#,##0.0"/>
    <numFmt numFmtId="168" formatCode="0.0000000000"/>
    <numFmt numFmtId="169" formatCode="#,##0.0000000000"/>
  </numFmts>
  <fonts count="28" x14ac:knownFonts="1">
    <font>
      <sz val="11"/>
      <color rgb="FF000000"/>
      <name val="Calibri"/>
      <charset val="204"/>
    </font>
    <font>
      <sz val="13"/>
      <name val="Times New Roman"/>
      <family val="1"/>
      <charset val="204"/>
    </font>
    <font>
      <sz val="13"/>
      <name val="Calibri"/>
      <family val="2"/>
      <charset val="204"/>
    </font>
    <font>
      <b/>
      <sz val="13"/>
      <name val="Times New Roman"/>
      <family val="1"/>
      <charset val="204"/>
    </font>
    <font>
      <sz val="15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6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3"/>
      <color rgb="FFFF0000"/>
      <name val="Times New Roman"/>
      <family val="1"/>
      <charset val="204"/>
    </font>
    <font>
      <b/>
      <sz val="13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8">
    <xf numFmtId="0" fontId="0" fillId="0" borderId="0" xfId="0"/>
    <xf numFmtId="164" fontId="12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/>
    <xf numFmtId="169" fontId="1" fillId="0" borderId="0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165" fontId="1" fillId="0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/>
    <xf numFmtId="0" fontId="5" fillId="0" borderId="0" xfId="0" applyFont="1" applyFill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Fill="1"/>
    <xf numFmtId="0" fontId="8" fillId="0" borderId="8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/>
    <xf numFmtId="164" fontId="5" fillId="0" borderId="0" xfId="0" applyNumberFormat="1" applyFont="1" applyFill="1"/>
    <xf numFmtId="0" fontId="15" fillId="0" borderId="0" xfId="0" applyFont="1" applyFill="1"/>
    <xf numFmtId="0" fontId="16" fillId="0" borderId="0" xfId="0" applyFont="1" applyFill="1"/>
    <xf numFmtId="166" fontId="4" fillId="0" borderId="1" xfId="0" applyNumberFormat="1" applyFont="1" applyFill="1" applyBorder="1" applyAlignment="1">
      <alignment horizontal="center" vertical="center" wrapText="1"/>
    </xf>
    <xf numFmtId="169" fontId="5" fillId="0" borderId="0" xfId="0" applyNumberFormat="1" applyFont="1" applyFill="1"/>
    <xf numFmtId="169" fontId="16" fillId="0" borderId="0" xfId="0" applyNumberFormat="1" applyFont="1" applyFill="1"/>
    <xf numFmtId="0" fontId="14" fillId="0" borderId="0" xfId="0" applyFont="1" applyFill="1"/>
    <xf numFmtId="169" fontId="15" fillId="0" borderId="0" xfId="0" applyNumberFormat="1" applyFont="1" applyFill="1"/>
    <xf numFmtId="169" fontId="13" fillId="0" borderId="0" xfId="0" applyNumberFormat="1" applyFont="1" applyFill="1"/>
    <xf numFmtId="168" fontId="13" fillId="0" borderId="0" xfId="0" applyNumberFormat="1" applyFont="1" applyFill="1"/>
    <xf numFmtId="0" fontId="17" fillId="0" borderId="1" xfId="0" applyFont="1" applyFill="1" applyBorder="1"/>
    <xf numFmtId="4" fontId="12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5" fillId="0" borderId="0" xfId="0" applyFont="1" applyFill="1" applyBorder="1"/>
    <xf numFmtId="4" fontId="18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/>
    <xf numFmtId="0" fontId="19" fillId="0" borderId="0" xfId="0" applyFont="1" applyFill="1" applyBorder="1" applyAlignment="1">
      <alignment horizontal="center"/>
    </xf>
    <xf numFmtId="0" fontId="4" fillId="0" borderId="0" xfId="0" applyFont="1" applyFill="1" applyAlignment="1">
      <alignment vertical="top"/>
    </xf>
    <xf numFmtId="167" fontId="11" fillId="0" borderId="0" xfId="0" applyNumberFormat="1" applyFont="1" applyFill="1" applyAlignment="1">
      <alignment horizontal="center" vertical="center" wrapText="1"/>
    </xf>
    <xf numFmtId="164" fontId="14" fillId="0" borderId="0" xfId="0" applyNumberFormat="1" applyFont="1" applyFill="1"/>
    <xf numFmtId="164" fontId="1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11" fillId="0" borderId="0" xfId="0" applyFont="1" applyFill="1" applyAlignment="1"/>
    <xf numFmtId="0" fontId="20" fillId="0" borderId="0" xfId="0" applyFont="1" applyFill="1" applyAlignment="1">
      <alignment vertical="top"/>
    </xf>
    <xf numFmtId="0" fontId="20" fillId="0" borderId="0" xfId="0" applyFont="1" applyFill="1" applyAlignment="1">
      <alignment vertical="top" wrapText="1"/>
    </xf>
    <xf numFmtId="0" fontId="20" fillId="0" borderId="0" xfId="0" applyFont="1" applyFill="1"/>
    <xf numFmtId="0" fontId="11" fillId="0" borderId="0" xfId="0" applyFont="1" applyFill="1"/>
    <xf numFmtId="0" fontId="19" fillId="0" borderId="0" xfId="0" applyFont="1" applyFill="1"/>
    <xf numFmtId="0" fontId="19" fillId="0" borderId="0" xfId="0" applyFont="1" applyFill="1" applyAlignment="1">
      <alignment horizontal="center" vertical="center"/>
    </xf>
    <xf numFmtId="164" fontId="13" fillId="0" borderId="0" xfId="0" applyNumberFormat="1" applyFont="1" applyFill="1"/>
    <xf numFmtId="17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left" vertical="top"/>
    </xf>
    <xf numFmtId="4" fontId="1" fillId="0" borderId="1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vertical="top" wrapText="1"/>
    </xf>
    <xf numFmtId="4" fontId="1" fillId="0" borderId="7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8" fillId="0" borderId="0" xfId="0" applyNumberFormat="1" applyFont="1" applyFill="1"/>
    <xf numFmtId="164" fontId="3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/>
    <xf numFmtId="0" fontId="27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7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 wrapText="1"/>
    </xf>
    <xf numFmtId="165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64" fontId="3" fillId="0" borderId="3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4" fontId="1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164" fontId="1" fillId="2" borderId="3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165" fontId="1" fillId="2" borderId="1" xfId="0" applyNumberFormat="1" applyFont="1" applyFill="1" applyBorder="1" applyAlignment="1" applyProtection="1">
      <alignment horizontal="center" vertical="top" wrapText="1"/>
    </xf>
    <xf numFmtId="0" fontId="2" fillId="2" borderId="0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top"/>
    </xf>
    <xf numFmtId="0" fontId="1" fillId="0" borderId="6" xfId="0" applyNumberFormat="1" applyFont="1" applyFill="1" applyBorder="1" applyAlignment="1" applyProtection="1">
      <alignment horizontal="center" vertical="top"/>
    </xf>
    <xf numFmtId="0" fontId="1" fillId="0" borderId="7" xfId="0" applyNumberFormat="1" applyFont="1" applyFill="1" applyBorder="1" applyAlignment="1" applyProtection="1">
      <alignment horizontal="center" vertical="top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left" vertical="top" wrapText="1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1" fillId="0" borderId="4" xfId="0" applyNumberFormat="1" applyFont="1" applyFill="1" applyBorder="1" applyAlignment="1" applyProtection="1">
      <alignment horizontal="center" vertical="center"/>
    </xf>
    <xf numFmtId="164" fontId="1" fillId="0" borderId="5" xfId="0" applyNumberFormat="1" applyFont="1" applyFill="1" applyBorder="1" applyAlignment="1" applyProtection="1">
      <alignment horizontal="center" vertical="center"/>
    </xf>
    <xf numFmtId="165" fontId="3" fillId="0" borderId="2" xfId="0" applyNumberFormat="1" applyFont="1" applyFill="1" applyBorder="1" applyAlignment="1" applyProtection="1">
      <alignment horizontal="center" vertical="center" wrapText="1"/>
    </xf>
    <xf numFmtId="165" fontId="3" fillId="0" borderId="6" xfId="0" applyNumberFormat="1" applyFont="1" applyFill="1" applyBorder="1" applyAlignment="1" applyProtection="1">
      <alignment horizontal="center" vertical="center" wrapText="1"/>
    </xf>
    <xf numFmtId="165" fontId="3" fillId="0" borderId="7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164" fontId="1" fillId="0" borderId="5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top"/>
    </xf>
    <xf numFmtId="49" fontId="1" fillId="0" borderId="6" xfId="0" applyNumberFormat="1" applyFont="1" applyFill="1" applyBorder="1" applyAlignment="1" applyProtection="1">
      <alignment horizontal="center" vertical="top"/>
    </xf>
    <xf numFmtId="49" fontId="1" fillId="0" borderId="7" xfId="0" applyNumberFormat="1" applyFont="1" applyFill="1" applyBorder="1" applyAlignment="1" applyProtection="1">
      <alignment horizontal="center" vertical="top"/>
    </xf>
    <xf numFmtId="164" fontId="1" fillId="0" borderId="2" xfId="0" applyNumberFormat="1" applyFont="1" applyFill="1" applyBorder="1" applyAlignment="1" applyProtection="1">
      <alignment horizontal="center" vertical="center"/>
    </xf>
    <xf numFmtId="164" fontId="1" fillId="0" borderId="7" xfId="0" applyNumberFormat="1" applyFont="1" applyFill="1" applyBorder="1" applyAlignment="1" applyProtection="1">
      <alignment horizontal="center" vertical="center"/>
    </xf>
    <xf numFmtId="2" fontId="1" fillId="0" borderId="1" xfId="0" applyNumberFormat="1" applyFont="1" applyFill="1" applyBorder="1" applyAlignment="1" applyProtection="1">
      <alignment horizontal="center" vertical="top"/>
    </xf>
    <xf numFmtId="164" fontId="1" fillId="0" borderId="2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center" wrapText="1"/>
    </xf>
    <xf numFmtId="165" fontId="1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horizontal="right"/>
    </xf>
    <xf numFmtId="0" fontId="26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top"/>
    </xf>
    <xf numFmtId="164" fontId="3" fillId="0" borderId="3" xfId="0" applyNumberFormat="1" applyFont="1" applyFill="1" applyBorder="1" applyAlignment="1" applyProtection="1">
      <alignment horizontal="center" vertical="center"/>
    </xf>
    <xf numFmtId="164" fontId="3" fillId="0" borderId="4" xfId="0" applyNumberFormat="1" applyFont="1" applyFill="1" applyBorder="1" applyAlignment="1" applyProtection="1">
      <alignment horizontal="center" vertical="center"/>
    </xf>
    <xf numFmtId="164" fontId="3" fillId="0" borderId="5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" fontId="1" fillId="0" borderId="1" xfId="0" applyNumberFormat="1" applyFont="1" applyFill="1" applyBorder="1" applyAlignment="1" applyProtection="1">
      <alignment horizontal="center" vertical="top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2" fontId="1" fillId="0" borderId="2" xfId="0" applyNumberFormat="1" applyFont="1" applyFill="1" applyBorder="1" applyAlignment="1" applyProtection="1">
      <alignment horizontal="center" vertical="top"/>
    </xf>
    <xf numFmtId="2" fontId="1" fillId="0" borderId="6" xfId="0" applyNumberFormat="1" applyFont="1" applyFill="1" applyBorder="1" applyAlignment="1" applyProtection="1">
      <alignment horizontal="center" vertical="top"/>
    </xf>
    <xf numFmtId="2" fontId="1" fillId="0" borderId="7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164" fontId="3" fillId="0" borderId="3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5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top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5" fontId="1" fillId="0" borderId="2" xfId="0" applyNumberFormat="1" applyFont="1" applyFill="1" applyBorder="1" applyAlignment="1" applyProtection="1">
      <alignment horizontal="center" vertical="top" wrapText="1"/>
    </xf>
    <xf numFmtId="165" fontId="1" fillId="0" borderId="6" xfId="0" applyNumberFormat="1" applyFont="1" applyFill="1" applyBorder="1" applyAlignment="1" applyProtection="1">
      <alignment horizontal="center" vertical="top" wrapText="1"/>
    </xf>
    <xf numFmtId="165" fontId="1" fillId="0" borderId="7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164" fontId="3" fillId="0" borderId="12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Alignment="1"/>
    <xf numFmtId="164" fontId="1" fillId="2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2" xfId="0" applyNumberFormat="1" applyFont="1" applyFill="1" applyBorder="1" applyAlignment="1" applyProtection="1">
      <alignment horizontal="center" vertical="top" wrapText="1"/>
    </xf>
    <xf numFmtId="164" fontId="1" fillId="0" borderId="6" xfId="0" applyNumberFormat="1" applyFont="1" applyFill="1" applyBorder="1" applyAlignment="1" applyProtection="1">
      <alignment horizontal="center" vertical="top" wrapText="1"/>
    </xf>
    <xf numFmtId="164" fontId="1" fillId="0" borderId="7" xfId="0" applyNumberFormat="1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164" fontId="15" fillId="0" borderId="10" xfId="0" applyNumberFormat="1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26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14" fontId="1" fillId="0" borderId="1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YC441"/>
  <sheetViews>
    <sheetView tabSelected="1" view="pageBreakPreview" topLeftCell="A3" zoomScale="70" zoomScaleNormal="70" zoomScaleSheetLayoutView="70" zoomScalePageLayoutView="70" workbookViewId="0">
      <selection activeCell="B80" sqref="B80:B81"/>
    </sheetView>
  </sheetViews>
  <sheetFormatPr defaultColWidth="8.85546875" defaultRowHeight="75" customHeight="1" x14ac:dyDescent="0.3"/>
  <cols>
    <col min="1" max="1" width="14.140625" style="9" customWidth="1"/>
    <col min="2" max="2" width="43" style="3" customWidth="1"/>
    <col min="3" max="3" width="18" style="3" customWidth="1"/>
    <col min="4" max="4" width="37.5703125" style="3" customWidth="1"/>
    <col min="5" max="5" width="19.85546875" style="3" customWidth="1"/>
    <col min="6" max="10" width="15.85546875" style="3" customWidth="1"/>
    <col min="11" max="11" width="21" style="3" customWidth="1"/>
    <col min="12" max="12" width="20.140625" style="3" customWidth="1"/>
    <col min="13" max="13" width="23.140625" style="3" customWidth="1"/>
    <col min="14" max="14" width="19.42578125" style="3" customWidth="1"/>
    <col min="15" max="15" width="34" style="3" customWidth="1"/>
    <col min="16" max="16" width="32.85546875" style="3" customWidth="1"/>
    <col min="17" max="17" width="18.140625" style="3" customWidth="1"/>
    <col min="18" max="16384" width="8.85546875" style="3"/>
  </cols>
  <sheetData>
    <row r="1" spans="1:15" ht="33" hidden="1" customHeight="1" x14ac:dyDescent="0.3">
      <c r="A1" s="106"/>
      <c r="B1" s="106"/>
      <c r="C1" s="106"/>
      <c r="D1" s="2"/>
      <c r="E1" s="2"/>
      <c r="K1" s="105"/>
      <c r="L1" s="2"/>
      <c r="O1" s="99" t="s">
        <v>253</v>
      </c>
    </row>
    <row r="2" spans="1:15" ht="68.25" hidden="1" customHeight="1" x14ac:dyDescent="0.3">
      <c r="A2" s="106"/>
      <c r="B2" s="106"/>
      <c r="C2" s="106"/>
      <c r="D2" s="2"/>
      <c r="E2" s="2"/>
      <c r="K2" s="206" t="s">
        <v>343</v>
      </c>
      <c r="L2" s="207"/>
      <c r="N2" s="164" t="s">
        <v>341</v>
      </c>
      <c r="O2" s="164"/>
    </row>
    <row r="3" spans="1:15" ht="24.75" customHeight="1" x14ac:dyDescent="0.3">
      <c r="A3" s="2"/>
      <c r="B3" s="2"/>
      <c r="C3" s="2"/>
      <c r="D3" s="62"/>
      <c r="E3" s="2"/>
      <c r="F3" s="2"/>
      <c r="G3" s="2"/>
      <c r="H3" s="2"/>
      <c r="I3" s="2"/>
      <c r="J3" s="2"/>
      <c r="K3" s="2"/>
      <c r="L3" s="2"/>
      <c r="M3" s="2"/>
      <c r="N3" s="165" t="s">
        <v>601</v>
      </c>
      <c r="O3" s="165"/>
    </row>
    <row r="4" spans="1:15" ht="67.5" customHeight="1" x14ac:dyDescent="0.3">
      <c r="A4" s="63"/>
      <c r="B4" s="2"/>
      <c r="C4" s="2"/>
      <c r="D4" s="2"/>
      <c r="E4" s="2"/>
      <c r="F4" s="2"/>
      <c r="G4" s="277" t="s">
        <v>343</v>
      </c>
      <c r="H4" s="166"/>
      <c r="I4" s="2"/>
      <c r="J4" s="2"/>
      <c r="K4" s="2"/>
      <c r="L4" s="2"/>
      <c r="M4" s="2"/>
      <c r="N4" s="164" t="s">
        <v>341</v>
      </c>
      <c r="O4" s="165"/>
    </row>
    <row r="5" spans="1:15" ht="30.75" customHeight="1" x14ac:dyDescent="0.3">
      <c r="A5" s="208" t="s">
        <v>423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</row>
    <row r="6" spans="1:15" ht="21.75" customHeight="1" x14ac:dyDescent="0.3">
      <c r="A6" s="209" t="s">
        <v>51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</row>
    <row r="7" spans="1:15" ht="19.5" customHeight="1" x14ac:dyDescent="0.3">
      <c r="A7" s="209" t="s">
        <v>535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</row>
    <row r="8" spans="1:15" ht="12" customHeight="1" x14ac:dyDescent="0.3">
      <c r="A8" s="211"/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</row>
    <row r="9" spans="1:15" ht="29.25" customHeight="1" x14ac:dyDescent="0.3">
      <c r="A9" s="189" t="s">
        <v>0</v>
      </c>
      <c r="B9" s="148" t="s">
        <v>52</v>
      </c>
      <c r="C9" s="148" t="s">
        <v>1</v>
      </c>
      <c r="D9" s="148" t="s">
        <v>2</v>
      </c>
      <c r="E9" s="148" t="s">
        <v>3</v>
      </c>
      <c r="F9" s="180" t="s">
        <v>4</v>
      </c>
      <c r="G9" s="181"/>
      <c r="H9" s="181"/>
      <c r="I9" s="181"/>
      <c r="J9" s="181"/>
      <c r="K9" s="181"/>
      <c r="L9" s="181"/>
      <c r="M9" s="181"/>
      <c r="N9" s="182"/>
      <c r="O9" s="148" t="s">
        <v>5</v>
      </c>
    </row>
    <row r="10" spans="1:15" ht="26.25" customHeight="1" x14ac:dyDescent="0.3">
      <c r="A10" s="189"/>
      <c r="B10" s="148"/>
      <c r="C10" s="148"/>
      <c r="D10" s="148"/>
      <c r="E10" s="148"/>
      <c r="F10" s="174" t="s">
        <v>416</v>
      </c>
      <c r="G10" s="175"/>
      <c r="H10" s="175"/>
      <c r="I10" s="175"/>
      <c r="J10" s="176"/>
      <c r="K10" s="102" t="s">
        <v>84</v>
      </c>
      <c r="L10" s="102" t="s">
        <v>346</v>
      </c>
      <c r="M10" s="102" t="s">
        <v>417</v>
      </c>
      <c r="N10" s="92" t="s">
        <v>347</v>
      </c>
      <c r="O10" s="148"/>
    </row>
    <row r="11" spans="1:15" ht="17.25" customHeight="1" x14ac:dyDescent="0.3">
      <c r="A11" s="92">
        <v>1</v>
      </c>
      <c r="B11" s="92">
        <v>2</v>
      </c>
      <c r="C11" s="92">
        <v>3</v>
      </c>
      <c r="D11" s="92">
        <v>4</v>
      </c>
      <c r="E11" s="92">
        <v>5</v>
      </c>
      <c r="F11" s="174">
        <v>8</v>
      </c>
      <c r="G11" s="175"/>
      <c r="H11" s="175"/>
      <c r="I11" s="175"/>
      <c r="J11" s="176"/>
      <c r="K11" s="102">
        <v>6</v>
      </c>
      <c r="L11" s="102">
        <v>7</v>
      </c>
      <c r="M11" s="102">
        <v>8</v>
      </c>
      <c r="N11" s="92">
        <v>10</v>
      </c>
      <c r="O11" s="92">
        <v>11</v>
      </c>
    </row>
    <row r="12" spans="1:15" ht="19.5" customHeight="1" x14ac:dyDescent="0.3">
      <c r="A12" s="177" t="s">
        <v>536</v>
      </c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</row>
    <row r="13" spans="1:15" ht="26.25" customHeight="1" x14ac:dyDescent="0.3">
      <c r="A13" s="147" t="s">
        <v>6</v>
      </c>
      <c r="B13" s="129" t="s">
        <v>7</v>
      </c>
      <c r="C13" s="147" t="s">
        <v>349</v>
      </c>
      <c r="D13" s="64" t="s">
        <v>8</v>
      </c>
      <c r="E13" s="85">
        <f>F13+K13+L13+M13+N13</f>
        <v>4450250.3832400003</v>
      </c>
      <c r="F13" s="138">
        <f>F14+F15+F16</f>
        <v>403088.74</v>
      </c>
      <c r="G13" s="139"/>
      <c r="H13" s="139"/>
      <c r="I13" s="139"/>
      <c r="J13" s="140"/>
      <c r="K13" s="85">
        <f>SUM(K14:K15)</f>
        <v>1628883.5532400003</v>
      </c>
      <c r="L13" s="91">
        <f>SUM(L14:L15)</f>
        <v>2156633.27</v>
      </c>
      <c r="M13" s="91">
        <f>SUM(M14:M15)</f>
        <v>260644.82</v>
      </c>
      <c r="N13" s="85">
        <f>SUM(N14:N15)</f>
        <v>1000</v>
      </c>
      <c r="O13" s="130"/>
    </row>
    <row r="14" spans="1:15" ht="32.25" customHeight="1" x14ac:dyDescent="0.3">
      <c r="A14" s="147"/>
      <c r="B14" s="129"/>
      <c r="C14" s="147"/>
      <c r="D14" s="87" t="s">
        <v>10</v>
      </c>
      <c r="E14" s="85">
        <f>F14+K14+L14+M14+N14</f>
        <v>2779613.5700000003</v>
      </c>
      <c r="F14" s="138">
        <f>F18+F24+F31+F37</f>
        <v>290515.64</v>
      </c>
      <c r="G14" s="139"/>
      <c r="H14" s="139"/>
      <c r="I14" s="139"/>
      <c r="J14" s="140"/>
      <c r="K14" s="85">
        <f>K18+K24+K31+K37</f>
        <v>985569.26000000013</v>
      </c>
      <c r="L14" s="85">
        <f t="shared" ref="L14:N15" si="0">L18+L24+L31</f>
        <v>1342029.5900000001</v>
      </c>
      <c r="M14" s="85">
        <f t="shared" si="0"/>
        <v>161499.07999999999</v>
      </c>
      <c r="N14" s="85">
        <f t="shared" si="0"/>
        <v>0</v>
      </c>
      <c r="O14" s="130"/>
    </row>
    <row r="15" spans="1:15" ht="35.25" customHeight="1" x14ac:dyDescent="0.3">
      <c r="A15" s="147"/>
      <c r="B15" s="129"/>
      <c r="C15" s="147"/>
      <c r="D15" s="87" t="s">
        <v>11</v>
      </c>
      <c r="E15" s="85">
        <f>F15+K15+L15+M15+N15</f>
        <v>1670636.8132399998</v>
      </c>
      <c r="F15" s="138">
        <f>F19+F25+F32+F43+F38</f>
        <v>112573.09999999999</v>
      </c>
      <c r="G15" s="139"/>
      <c r="H15" s="139"/>
      <c r="I15" s="139"/>
      <c r="J15" s="140"/>
      <c r="K15" s="85">
        <f>K19+K25+K32+K38+K43</f>
        <v>643314.29324000003</v>
      </c>
      <c r="L15" s="85">
        <f t="shared" si="0"/>
        <v>814603.67999999993</v>
      </c>
      <c r="M15" s="85">
        <f t="shared" si="0"/>
        <v>99145.74</v>
      </c>
      <c r="N15" s="85">
        <f t="shared" si="0"/>
        <v>1000</v>
      </c>
      <c r="O15" s="130"/>
    </row>
    <row r="16" spans="1:15" ht="23.25" customHeight="1" x14ac:dyDescent="0.3">
      <c r="A16" s="147"/>
      <c r="B16" s="129"/>
      <c r="C16" s="147"/>
      <c r="D16" s="87" t="s">
        <v>12</v>
      </c>
      <c r="E16" s="85">
        <f t="shared" ref="E16" si="1">F16+K16+L16+M16</f>
        <v>0</v>
      </c>
      <c r="F16" s="138">
        <f t="shared" ref="F16" si="2">F26</f>
        <v>0</v>
      </c>
      <c r="G16" s="139"/>
      <c r="H16" s="139"/>
      <c r="I16" s="139"/>
      <c r="J16" s="140"/>
      <c r="K16" s="85">
        <f>K26</f>
        <v>0</v>
      </c>
      <c r="L16" s="91">
        <f>L26</f>
        <v>0</v>
      </c>
      <c r="M16" s="91">
        <f t="shared" ref="M16:N16" si="3">M26</f>
        <v>0</v>
      </c>
      <c r="N16" s="85">
        <f t="shared" si="3"/>
        <v>0</v>
      </c>
      <c r="O16" s="130"/>
    </row>
    <row r="17" spans="1:15" ht="27" customHeight="1" x14ac:dyDescent="0.3">
      <c r="A17" s="147" t="s">
        <v>13</v>
      </c>
      <c r="B17" s="129" t="s">
        <v>62</v>
      </c>
      <c r="C17" s="147" t="s">
        <v>349</v>
      </c>
      <c r="D17" s="87" t="s">
        <v>8</v>
      </c>
      <c r="E17" s="85">
        <f>F17+K17+L17+M17+N17</f>
        <v>3646601.01</v>
      </c>
      <c r="F17" s="138">
        <f>'Строительство и реконструкция'!L74</f>
        <v>219046.80000000002</v>
      </c>
      <c r="G17" s="139"/>
      <c r="H17" s="139"/>
      <c r="I17" s="139"/>
      <c r="J17" s="140"/>
      <c r="K17" s="85">
        <f>'Строительство и реконструкция'!M74</f>
        <v>1012276.12</v>
      </c>
      <c r="L17" s="85">
        <f>'Строительство и реконструкция'!N74</f>
        <v>2155633.27</v>
      </c>
      <c r="M17" s="85">
        <f>'Строительство и реконструкция'!O74</f>
        <v>259644.82</v>
      </c>
      <c r="N17" s="85">
        <f>'Строительство и реконструкция'!P74</f>
        <v>0</v>
      </c>
      <c r="O17" s="130" t="s">
        <v>533</v>
      </c>
    </row>
    <row r="18" spans="1:15" ht="32.25" customHeight="1" x14ac:dyDescent="0.3">
      <c r="A18" s="147"/>
      <c r="B18" s="129"/>
      <c r="C18" s="147"/>
      <c r="D18" s="87" t="s">
        <v>10</v>
      </c>
      <c r="E18" s="85">
        <f t="shared" ref="E18:E19" si="4">F18+K18+L18+M18+N18</f>
        <v>2281644.2400000002</v>
      </c>
      <c r="F18" s="138">
        <f>'Строительство и реконструкция'!L75</f>
        <v>141311.43</v>
      </c>
      <c r="G18" s="139"/>
      <c r="H18" s="139"/>
      <c r="I18" s="139"/>
      <c r="J18" s="140"/>
      <c r="K18" s="85">
        <f>'Строительство и реконструкция'!M75</f>
        <v>636804.14000000013</v>
      </c>
      <c r="L18" s="85">
        <f>'Строительство и реконструкция'!N75</f>
        <v>1342029.5900000001</v>
      </c>
      <c r="M18" s="85">
        <f>'Строительство и реконструкция'!O75</f>
        <v>161499.07999999999</v>
      </c>
      <c r="N18" s="85">
        <f>'Строительство и реконструкция'!P75</f>
        <v>0</v>
      </c>
      <c r="O18" s="130"/>
    </row>
    <row r="19" spans="1:15" ht="33.75" customHeight="1" x14ac:dyDescent="0.3">
      <c r="A19" s="147"/>
      <c r="B19" s="129"/>
      <c r="C19" s="147"/>
      <c r="D19" s="87" t="s">
        <v>11</v>
      </c>
      <c r="E19" s="85">
        <f t="shared" si="4"/>
        <v>1364956.77</v>
      </c>
      <c r="F19" s="138">
        <f>'Строительство и реконструкция'!L76</f>
        <v>77735.37</v>
      </c>
      <c r="G19" s="139"/>
      <c r="H19" s="139"/>
      <c r="I19" s="139"/>
      <c r="J19" s="140"/>
      <c r="K19" s="85">
        <f>'Строительство и реконструкция'!M76</f>
        <v>375471.98000000004</v>
      </c>
      <c r="L19" s="85">
        <f>'Строительство и реконструкция'!N76</f>
        <v>813603.67999999993</v>
      </c>
      <c r="M19" s="85">
        <f>'Строительство и реконструкция'!O76</f>
        <v>98145.74</v>
      </c>
      <c r="N19" s="85">
        <f>'Строительство и реконструкция'!P76</f>
        <v>0</v>
      </c>
      <c r="O19" s="130"/>
    </row>
    <row r="20" spans="1:15" ht="23.25" customHeight="1" x14ac:dyDescent="0.3">
      <c r="A20" s="147"/>
      <c r="B20" s="129" t="s">
        <v>185</v>
      </c>
      <c r="C20" s="148" t="s">
        <v>80</v>
      </c>
      <c r="D20" s="148" t="s">
        <v>80</v>
      </c>
      <c r="E20" s="131" t="s">
        <v>81</v>
      </c>
      <c r="F20" s="152" t="s">
        <v>345</v>
      </c>
      <c r="G20" s="138" t="s">
        <v>207</v>
      </c>
      <c r="H20" s="139"/>
      <c r="I20" s="139"/>
      <c r="J20" s="140"/>
      <c r="K20" s="131" t="s">
        <v>84</v>
      </c>
      <c r="L20" s="159" t="s">
        <v>346</v>
      </c>
      <c r="M20" s="152" t="s">
        <v>348</v>
      </c>
      <c r="N20" s="156" t="s">
        <v>347</v>
      </c>
      <c r="O20" s="130"/>
    </row>
    <row r="21" spans="1:15" ht="23.25" customHeight="1" x14ac:dyDescent="0.3">
      <c r="A21" s="147"/>
      <c r="B21" s="129"/>
      <c r="C21" s="148"/>
      <c r="D21" s="148"/>
      <c r="E21" s="131"/>
      <c r="F21" s="131"/>
      <c r="G21" s="85" t="s">
        <v>202</v>
      </c>
      <c r="H21" s="85" t="s">
        <v>203</v>
      </c>
      <c r="I21" s="85" t="s">
        <v>204</v>
      </c>
      <c r="J21" s="85" t="s">
        <v>205</v>
      </c>
      <c r="K21" s="131"/>
      <c r="L21" s="157"/>
      <c r="M21" s="131"/>
      <c r="N21" s="157"/>
      <c r="O21" s="130"/>
    </row>
    <row r="22" spans="1:15" ht="24" customHeight="1" x14ac:dyDescent="0.3">
      <c r="A22" s="147"/>
      <c r="B22" s="129"/>
      <c r="C22" s="148"/>
      <c r="D22" s="148"/>
      <c r="E22" s="65">
        <f>F22+K22+L22+M22+N22</f>
        <v>20</v>
      </c>
      <c r="F22" s="65">
        <f>J22</f>
        <v>1</v>
      </c>
      <c r="G22" s="65">
        <v>0</v>
      </c>
      <c r="H22" s="65">
        <v>1</v>
      </c>
      <c r="I22" s="65">
        <v>1</v>
      </c>
      <c r="J22" s="65">
        <v>1</v>
      </c>
      <c r="K22" s="65">
        <v>2</v>
      </c>
      <c r="L22" s="65">
        <v>16</v>
      </c>
      <c r="M22" s="65">
        <v>1</v>
      </c>
      <c r="N22" s="65">
        <v>0</v>
      </c>
      <c r="O22" s="130"/>
    </row>
    <row r="23" spans="1:15" ht="27" customHeight="1" x14ac:dyDescent="0.3">
      <c r="A23" s="128" t="s">
        <v>16</v>
      </c>
      <c r="B23" s="129" t="s">
        <v>63</v>
      </c>
      <c r="C23" s="147" t="s">
        <v>349</v>
      </c>
      <c r="D23" s="87" t="s">
        <v>8</v>
      </c>
      <c r="E23" s="85">
        <f>F23+K23+L23+M23+N23</f>
        <v>738757.57000000007</v>
      </c>
      <c r="F23" s="138">
        <f>F24+F25+F26</f>
        <v>178041.94</v>
      </c>
      <c r="G23" s="139"/>
      <c r="H23" s="139"/>
      <c r="I23" s="139"/>
      <c r="J23" s="140"/>
      <c r="K23" s="85">
        <f>'Строительство и реконструкция'!M96</f>
        <v>560715.63</v>
      </c>
      <c r="L23" s="85">
        <f>'Строительство и реконструкция'!N96</f>
        <v>0</v>
      </c>
      <c r="M23" s="85">
        <f>'Строительство и реконструкция'!O96</f>
        <v>0</v>
      </c>
      <c r="N23" s="85">
        <f>'Строительство и реконструкция'!P96</f>
        <v>0</v>
      </c>
      <c r="O23" s="130" t="s">
        <v>410</v>
      </c>
    </row>
    <row r="24" spans="1:15" ht="34.5" customHeight="1" x14ac:dyDescent="0.3">
      <c r="A24" s="128"/>
      <c r="B24" s="129"/>
      <c r="C24" s="147"/>
      <c r="D24" s="87" t="s">
        <v>10</v>
      </c>
      <c r="E24" s="85">
        <f>F24+K24+L24+M24+N24</f>
        <v>497969.32999999996</v>
      </c>
      <c r="F24" s="138">
        <f>'Строительство и реконструкция'!L97</f>
        <v>149204.21</v>
      </c>
      <c r="G24" s="139"/>
      <c r="H24" s="139"/>
      <c r="I24" s="139"/>
      <c r="J24" s="140"/>
      <c r="K24" s="85">
        <f>'Строительство и реконструкция'!M97</f>
        <v>348765.12</v>
      </c>
      <c r="L24" s="85">
        <f>'Строительство и реконструкция'!N97</f>
        <v>0</v>
      </c>
      <c r="M24" s="85">
        <f>'Строительство и реконструкция'!O97</f>
        <v>0</v>
      </c>
      <c r="N24" s="85">
        <f>'Строительство и реконструкция'!P97</f>
        <v>0</v>
      </c>
      <c r="O24" s="130"/>
    </row>
    <row r="25" spans="1:15" ht="34.5" customHeight="1" x14ac:dyDescent="0.3">
      <c r="A25" s="128"/>
      <c r="B25" s="129"/>
      <c r="C25" s="147"/>
      <c r="D25" s="87" t="s">
        <v>11</v>
      </c>
      <c r="E25" s="85">
        <f>F25+K25+L25+M25+N25</f>
        <v>240788.24000000002</v>
      </c>
      <c r="F25" s="138">
        <f>'Строительство и реконструкция'!L98</f>
        <v>28837.73</v>
      </c>
      <c r="G25" s="139"/>
      <c r="H25" s="139"/>
      <c r="I25" s="139"/>
      <c r="J25" s="140"/>
      <c r="K25" s="85">
        <f>'Строительство и реконструкция'!M98</f>
        <v>211950.51</v>
      </c>
      <c r="L25" s="85">
        <f>'Строительство и реконструкция'!N98</f>
        <v>0</v>
      </c>
      <c r="M25" s="85">
        <f>'Строительство и реконструкция'!O98</f>
        <v>0</v>
      </c>
      <c r="N25" s="85">
        <f>'Строительство и реконструкция'!P98</f>
        <v>0</v>
      </c>
      <c r="O25" s="130"/>
    </row>
    <row r="26" spans="1:15" ht="21.75" customHeight="1" x14ac:dyDescent="0.3">
      <c r="A26" s="128"/>
      <c r="B26" s="129"/>
      <c r="C26" s="147"/>
      <c r="D26" s="87" t="s">
        <v>15</v>
      </c>
      <c r="E26" s="85">
        <f>F26+K26+L26+M26+N26</f>
        <v>0</v>
      </c>
      <c r="F26" s="138">
        <v>0</v>
      </c>
      <c r="G26" s="139"/>
      <c r="H26" s="139"/>
      <c r="I26" s="139"/>
      <c r="J26" s="140"/>
      <c r="K26" s="85">
        <v>0</v>
      </c>
      <c r="L26" s="85">
        <v>0</v>
      </c>
      <c r="M26" s="91">
        <v>0</v>
      </c>
      <c r="N26" s="85">
        <v>0</v>
      </c>
      <c r="O26" s="130"/>
    </row>
    <row r="27" spans="1:15" ht="22.5" customHeight="1" x14ac:dyDescent="0.3">
      <c r="A27" s="128"/>
      <c r="B27" s="129" t="s">
        <v>186</v>
      </c>
      <c r="C27" s="148" t="s">
        <v>80</v>
      </c>
      <c r="D27" s="148" t="s">
        <v>80</v>
      </c>
      <c r="E27" s="131" t="s">
        <v>81</v>
      </c>
      <c r="F27" s="152" t="s">
        <v>345</v>
      </c>
      <c r="G27" s="138" t="s">
        <v>207</v>
      </c>
      <c r="H27" s="139"/>
      <c r="I27" s="139"/>
      <c r="J27" s="140"/>
      <c r="K27" s="131" t="s">
        <v>84</v>
      </c>
      <c r="L27" s="159" t="s">
        <v>346</v>
      </c>
      <c r="M27" s="152" t="s">
        <v>348</v>
      </c>
      <c r="N27" s="156" t="s">
        <v>347</v>
      </c>
      <c r="O27" s="130"/>
    </row>
    <row r="28" spans="1:15" ht="24" customHeight="1" x14ac:dyDescent="0.3">
      <c r="A28" s="128"/>
      <c r="B28" s="129"/>
      <c r="C28" s="148"/>
      <c r="D28" s="148"/>
      <c r="E28" s="131"/>
      <c r="F28" s="131"/>
      <c r="G28" s="85" t="s">
        <v>202</v>
      </c>
      <c r="H28" s="85" t="s">
        <v>203</v>
      </c>
      <c r="I28" s="85" t="s">
        <v>204</v>
      </c>
      <c r="J28" s="85" t="s">
        <v>205</v>
      </c>
      <c r="K28" s="131"/>
      <c r="L28" s="157"/>
      <c r="M28" s="131"/>
      <c r="N28" s="157"/>
      <c r="O28" s="130"/>
    </row>
    <row r="29" spans="1:15" ht="24.75" customHeight="1" x14ac:dyDescent="0.3">
      <c r="A29" s="128"/>
      <c r="B29" s="129"/>
      <c r="C29" s="148"/>
      <c r="D29" s="148"/>
      <c r="E29" s="65">
        <f>F29+K29+L29+M29+N29</f>
        <v>6</v>
      </c>
      <c r="F29" s="65">
        <f>G29+H29+J29</f>
        <v>1</v>
      </c>
      <c r="G29" s="65">
        <v>0</v>
      </c>
      <c r="H29" s="65">
        <v>0</v>
      </c>
      <c r="I29" s="65">
        <v>0</v>
      </c>
      <c r="J29" s="65">
        <v>1</v>
      </c>
      <c r="K29" s="65">
        <v>5</v>
      </c>
      <c r="L29" s="65">
        <v>0</v>
      </c>
      <c r="M29" s="65">
        <v>0</v>
      </c>
      <c r="N29" s="65">
        <v>0</v>
      </c>
      <c r="O29" s="130"/>
    </row>
    <row r="30" spans="1:15" ht="24.75" customHeight="1" x14ac:dyDescent="0.3">
      <c r="A30" s="128" t="s">
        <v>21</v>
      </c>
      <c r="B30" s="129" t="s">
        <v>85</v>
      </c>
      <c r="C30" s="147" t="s">
        <v>349</v>
      </c>
      <c r="D30" s="87" t="s">
        <v>14</v>
      </c>
      <c r="E30" s="85">
        <f>F30+K30+L30+M30+N30</f>
        <v>5000</v>
      </c>
      <c r="F30" s="131">
        <f>F31+F32</f>
        <v>1000</v>
      </c>
      <c r="G30" s="131"/>
      <c r="H30" s="131"/>
      <c r="I30" s="131"/>
      <c r="J30" s="131"/>
      <c r="K30" s="85">
        <f>K31+K32</f>
        <v>1000</v>
      </c>
      <c r="L30" s="85">
        <f>L31+L32</f>
        <v>1000</v>
      </c>
      <c r="M30" s="85">
        <f>M31+M32</f>
        <v>1000</v>
      </c>
      <c r="N30" s="85">
        <f>N31+N32</f>
        <v>1000</v>
      </c>
      <c r="O30" s="130" t="s">
        <v>534</v>
      </c>
    </row>
    <row r="31" spans="1:15" ht="31.5" customHeight="1" x14ac:dyDescent="0.3">
      <c r="A31" s="128"/>
      <c r="B31" s="129"/>
      <c r="C31" s="147"/>
      <c r="D31" s="87" t="s">
        <v>10</v>
      </c>
      <c r="E31" s="85">
        <f>F31+K31+L31+M31+N31</f>
        <v>0</v>
      </c>
      <c r="F31" s="131">
        <v>0</v>
      </c>
      <c r="G31" s="131"/>
      <c r="H31" s="131"/>
      <c r="I31" s="131"/>
      <c r="J31" s="131"/>
      <c r="K31" s="85">
        <v>0</v>
      </c>
      <c r="L31" s="85">
        <v>0</v>
      </c>
      <c r="M31" s="85">
        <v>0</v>
      </c>
      <c r="N31" s="85">
        <v>0</v>
      </c>
      <c r="O31" s="130"/>
    </row>
    <row r="32" spans="1:15" ht="32.25" customHeight="1" x14ac:dyDescent="0.3">
      <c r="A32" s="128"/>
      <c r="B32" s="129"/>
      <c r="C32" s="147"/>
      <c r="D32" s="87" t="s">
        <v>11</v>
      </c>
      <c r="E32" s="85">
        <f>F32+K32+L32+M32+N32</f>
        <v>5000</v>
      </c>
      <c r="F32" s="131">
        <v>1000</v>
      </c>
      <c r="G32" s="131"/>
      <c r="H32" s="131"/>
      <c r="I32" s="131"/>
      <c r="J32" s="131"/>
      <c r="K32" s="85">
        <v>1000</v>
      </c>
      <c r="L32" s="85">
        <v>1000</v>
      </c>
      <c r="M32" s="85">
        <v>1000</v>
      </c>
      <c r="N32" s="85">
        <v>1000</v>
      </c>
      <c r="O32" s="130"/>
    </row>
    <row r="33" spans="1:15" ht="21.75" customHeight="1" x14ac:dyDescent="0.3">
      <c r="A33" s="128"/>
      <c r="B33" s="129" t="s">
        <v>176</v>
      </c>
      <c r="C33" s="148" t="s">
        <v>80</v>
      </c>
      <c r="D33" s="148" t="s">
        <v>80</v>
      </c>
      <c r="E33" s="131" t="s">
        <v>81</v>
      </c>
      <c r="F33" s="152" t="s">
        <v>345</v>
      </c>
      <c r="G33" s="131" t="s">
        <v>207</v>
      </c>
      <c r="H33" s="131"/>
      <c r="I33" s="131"/>
      <c r="J33" s="131"/>
      <c r="K33" s="131" t="s">
        <v>84</v>
      </c>
      <c r="L33" s="152" t="s">
        <v>346</v>
      </c>
      <c r="M33" s="152" t="s">
        <v>348</v>
      </c>
      <c r="N33" s="131" t="s">
        <v>347</v>
      </c>
      <c r="O33" s="130"/>
    </row>
    <row r="34" spans="1:15" ht="21.75" customHeight="1" x14ac:dyDescent="0.3">
      <c r="A34" s="128"/>
      <c r="B34" s="129"/>
      <c r="C34" s="148"/>
      <c r="D34" s="148"/>
      <c r="E34" s="131"/>
      <c r="F34" s="131"/>
      <c r="G34" s="85" t="s">
        <v>202</v>
      </c>
      <c r="H34" s="85" t="s">
        <v>203</v>
      </c>
      <c r="I34" s="85" t="s">
        <v>204</v>
      </c>
      <c r="J34" s="85" t="s">
        <v>205</v>
      </c>
      <c r="K34" s="131"/>
      <c r="L34" s="131"/>
      <c r="M34" s="131"/>
      <c r="N34" s="131"/>
      <c r="O34" s="130"/>
    </row>
    <row r="35" spans="1:15" ht="25.5" customHeight="1" x14ac:dyDescent="0.3">
      <c r="A35" s="128"/>
      <c r="B35" s="129"/>
      <c r="C35" s="148"/>
      <c r="D35" s="148"/>
      <c r="E35" s="65">
        <f>F35+K35+L35+M35+N35</f>
        <v>100</v>
      </c>
      <c r="F35" s="65">
        <v>20</v>
      </c>
      <c r="G35" s="65">
        <v>0</v>
      </c>
      <c r="H35" s="65">
        <v>0</v>
      </c>
      <c r="I35" s="65">
        <v>0</v>
      </c>
      <c r="J35" s="65">
        <v>20</v>
      </c>
      <c r="K35" s="65">
        <v>20</v>
      </c>
      <c r="L35" s="65">
        <v>20</v>
      </c>
      <c r="M35" s="65">
        <v>20</v>
      </c>
      <c r="N35" s="65">
        <v>20</v>
      </c>
      <c r="O35" s="130"/>
    </row>
    <row r="36" spans="1:15" ht="28.9" customHeight="1" x14ac:dyDescent="0.3">
      <c r="A36" s="153" t="s">
        <v>19</v>
      </c>
      <c r="B36" s="129" t="s">
        <v>519</v>
      </c>
      <c r="C36" s="147" t="s">
        <v>349</v>
      </c>
      <c r="D36" s="87" t="s">
        <v>14</v>
      </c>
      <c r="E36" s="85">
        <f>F36+K36+L36+M36+N36</f>
        <v>0</v>
      </c>
      <c r="F36" s="131">
        <f>F37+F38</f>
        <v>0</v>
      </c>
      <c r="G36" s="131"/>
      <c r="H36" s="131"/>
      <c r="I36" s="131"/>
      <c r="J36" s="131"/>
      <c r="K36" s="85">
        <f>K37+K38</f>
        <v>0</v>
      </c>
      <c r="L36" s="85">
        <f>L37+L38</f>
        <v>0</v>
      </c>
      <c r="M36" s="85">
        <f>M37+M38</f>
        <v>0</v>
      </c>
      <c r="N36" s="85">
        <f>N37+N38</f>
        <v>0</v>
      </c>
      <c r="O36" s="144" t="s">
        <v>17</v>
      </c>
    </row>
    <row r="37" spans="1:15" ht="36.6" customHeight="1" x14ac:dyDescent="0.3">
      <c r="A37" s="154"/>
      <c r="B37" s="129"/>
      <c r="C37" s="147"/>
      <c r="D37" s="87" t="s">
        <v>10</v>
      </c>
      <c r="E37" s="85">
        <f>F37+K37+L37+M37+N37</f>
        <v>0</v>
      </c>
      <c r="F37" s="131">
        <v>0</v>
      </c>
      <c r="G37" s="131"/>
      <c r="H37" s="131"/>
      <c r="I37" s="131"/>
      <c r="J37" s="131"/>
      <c r="K37" s="85">
        <v>0</v>
      </c>
      <c r="L37" s="85">
        <v>0</v>
      </c>
      <c r="M37" s="85">
        <v>0</v>
      </c>
      <c r="N37" s="85">
        <v>0</v>
      </c>
      <c r="O37" s="145"/>
    </row>
    <row r="38" spans="1:15" ht="39" customHeight="1" x14ac:dyDescent="0.3">
      <c r="A38" s="154"/>
      <c r="B38" s="129"/>
      <c r="C38" s="147"/>
      <c r="D38" s="87" t="s">
        <v>11</v>
      </c>
      <c r="E38" s="85">
        <f>F38+K38+L38+M38+N38</f>
        <v>0</v>
      </c>
      <c r="F38" s="131">
        <v>0</v>
      </c>
      <c r="G38" s="131"/>
      <c r="H38" s="131"/>
      <c r="I38" s="131"/>
      <c r="J38" s="131"/>
      <c r="K38" s="85">
        <v>0</v>
      </c>
      <c r="L38" s="85">
        <v>0</v>
      </c>
      <c r="M38" s="85">
        <v>0</v>
      </c>
      <c r="N38" s="85">
        <v>0</v>
      </c>
      <c r="O38" s="145"/>
    </row>
    <row r="39" spans="1:15" ht="21.75" customHeight="1" x14ac:dyDescent="0.3">
      <c r="A39" s="154"/>
      <c r="B39" s="129" t="s">
        <v>520</v>
      </c>
      <c r="C39" s="148" t="s">
        <v>80</v>
      </c>
      <c r="D39" s="148" t="s">
        <v>80</v>
      </c>
      <c r="E39" s="131" t="s">
        <v>81</v>
      </c>
      <c r="F39" s="152" t="s">
        <v>345</v>
      </c>
      <c r="G39" s="131" t="s">
        <v>207</v>
      </c>
      <c r="H39" s="131"/>
      <c r="I39" s="131"/>
      <c r="J39" s="131"/>
      <c r="K39" s="131" t="s">
        <v>84</v>
      </c>
      <c r="L39" s="152" t="s">
        <v>346</v>
      </c>
      <c r="M39" s="152" t="s">
        <v>348</v>
      </c>
      <c r="N39" s="131" t="s">
        <v>347</v>
      </c>
      <c r="O39" s="145"/>
    </row>
    <row r="40" spans="1:15" ht="21.75" customHeight="1" x14ac:dyDescent="0.3">
      <c r="A40" s="154"/>
      <c r="B40" s="129"/>
      <c r="C40" s="148"/>
      <c r="D40" s="148"/>
      <c r="E40" s="131"/>
      <c r="F40" s="131"/>
      <c r="G40" s="85" t="s">
        <v>202</v>
      </c>
      <c r="H40" s="85" t="s">
        <v>203</v>
      </c>
      <c r="I40" s="85" t="s">
        <v>204</v>
      </c>
      <c r="J40" s="85" t="s">
        <v>205</v>
      </c>
      <c r="K40" s="131"/>
      <c r="L40" s="131"/>
      <c r="M40" s="131"/>
      <c r="N40" s="131"/>
      <c r="O40" s="145"/>
    </row>
    <row r="41" spans="1:15" ht="24.75" customHeight="1" x14ac:dyDescent="0.3">
      <c r="A41" s="155"/>
      <c r="B41" s="129"/>
      <c r="C41" s="148"/>
      <c r="D41" s="148"/>
      <c r="E41" s="65">
        <f>F41+K41+L41+M41+N41</f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146"/>
    </row>
    <row r="42" spans="1:15" ht="34.5" customHeight="1" x14ac:dyDescent="0.3">
      <c r="A42" s="153" t="s">
        <v>28</v>
      </c>
      <c r="B42" s="129" t="s">
        <v>569</v>
      </c>
      <c r="C42" s="147" t="s">
        <v>349</v>
      </c>
      <c r="D42" s="87" t="s">
        <v>14</v>
      </c>
      <c r="E42" s="85">
        <f>'Строительство и реконструкция'!K102</f>
        <v>59891.803240000001</v>
      </c>
      <c r="F42" s="131">
        <f>'Строительство и реконструкция'!L102</f>
        <v>5000</v>
      </c>
      <c r="G42" s="131"/>
      <c r="H42" s="131"/>
      <c r="I42" s="131"/>
      <c r="J42" s="131"/>
      <c r="K42" s="85">
        <f>'Строительство и реконструкция'!M102</f>
        <v>54891.803240000001</v>
      </c>
      <c r="L42" s="85">
        <f>'Строительство и реконструкция'!N102</f>
        <v>0</v>
      </c>
      <c r="M42" s="85">
        <f>'Строительство и реконструкция'!O102</f>
        <v>0</v>
      </c>
      <c r="N42" s="85">
        <f>'Строительство и реконструкция'!P102</f>
        <v>0</v>
      </c>
      <c r="O42" s="144" t="s">
        <v>410</v>
      </c>
    </row>
    <row r="43" spans="1:15" ht="51" customHeight="1" x14ac:dyDescent="0.3">
      <c r="A43" s="154"/>
      <c r="B43" s="129"/>
      <c r="C43" s="147"/>
      <c r="D43" s="87" t="s">
        <v>11</v>
      </c>
      <c r="E43" s="85">
        <f>'Строительство и реконструкция'!K103</f>
        <v>59891.803240000001</v>
      </c>
      <c r="F43" s="131">
        <f>'Строительство и реконструкция'!L103</f>
        <v>5000</v>
      </c>
      <c r="G43" s="131"/>
      <c r="H43" s="131"/>
      <c r="I43" s="131"/>
      <c r="J43" s="131"/>
      <c r="K43" s="85">
        <f>'Строительство и реконструкция'!M103</f>
        <v>54891.803240000001</v>
      </c>
      <c r="L43" s="85">
        <f>'Строительство и реконструкция'!N103</f>
        <v>0</v>
      </c>
      <c r="M43" s="85">
        <f>'Строительство и реконструкция'!O103</f>
        <v>0</v>
      </c>
      <c r="N43" s="85">
        <f>'Строительство и реконструкция'!P103</f>
        <v>0</v>
      </c>
      <c r="O43" s="145"/>
    </row>
    <row r="44" spans="1:15" ht="21.75" customHeight="1" x14ac:dyDescent="0.3">
      <c r="A44" s="154"/>
      <c r="B44" s="129" t="s">
        <v>571</v>
      </c>
      <c r="C44" s="148" t="s">
        <v>80</v>
      </c>
      <c r="D44" s="148" t="s">
        <v>80</v>
      </c>
      <c r="E44" s="131" t="s">
        <v>81</v>
      </c>
      <c r="F44" s="152" t="s">
        <v>345</v>
      </c>
      <c r="G44" s="131" t="s">
        <v>207</v>
      </c>
      <c r="H44" s="131"/>
      <c r="I44" s="131"/>
      <c r="J44" s="131"/>
      <c r="K44" s="131" t="s">
        <v>84</v>
      </c>
      <c r="L44" s="152" t="s">
        <v>346</v>
      </c>
      <c r="M44" s="152" t="s">
        <v>348</v>
      </c>
      <c r="N44" s="131" t="s">
        <v>347</v>
      </c>
      <c r="O44" s="145"/>
    </row>
    <row r="45" spans="1:15" ht="21.75" customHeight="1" x14ac:dyDescent="0.3">
      <c r="A45" s="154"/>
      <c r="B45" s="129"/>
      <c r="C45" s="148"/>
      <c r="D45" s="148"/>
      <c r="E45" s="131"/>
      <c r="F45" s="131"/>
      <c r="G45" s="85" t="s">
        <v>202</v>
      </c>
      <c r="H45" s="85" t="s">
        <v>203</v>
      </c>
      <c r="I45" s="85" t="s">
        <v>204</v>
      </c>
      <c r="J45" s="85" t="s">
        <v>205</v>
      </c>
      <c r="K45" s="131"/>
      <c r="L45" s="131"/>
      <c r="M45" s="131"/>
      <c r="N45" s="131"/>
      <c r="O45" s="145"/>
    </row>
    <row r="46" spans="1:15" ht="24.75" customHeight="1" x14ac:dyDescent="0.3">
      <c r="A46" s="155"/>
      <c r="B46" s="129"/>
      <c r="C46" s="148"/>
      <c r="D46" s="148"/>
      <c r="E46" s="65">
        <f>F46+K46+L46+M46+N46</f>
        <v>1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1</v>
      </c>
      <c r="L46" s="65">
        <v>0</v>
      </c>
      <c r="M46" s="65">
        <v>0</v>
      </c>
      <c r="N46" s="65">
        <v>0</v>
      </c>
      <c r="O46" s="146"/>
    </row>
    <row r="47" spans="1:15" ht="25.5" customHeight="1" x14ac:dyDescent="0.3">
      <c r="A47" s="172"/>
      <c r="B47" s="173" t="s">
        <v>538</v>
      </c>
      <c r="C47" s="167"/>
      <c r="D47" s="116" t="s">
        <v>192</v>
      </c>
      <c r="E47" s="95">
        <f>F47+K47+L47+M47+N47</f>
        <v>4450250.3832400003</v>
      </c>
      <c r="F47" s="168">
        <f>SUM(F48:F50)</f>
        <v>403088.74</v>
      </c>
      <c r="G47" s="169"/>
      <c r="H47" s="169"/>
      <c r="I47" s="169"/>
      <c r="J47" s="170"/>
      <c r="K47" s="95">
        <f>SUM(K48:K50)</f>
        <v>1628883.5532400003</v>
      </c>
      <c r="L47" s="100">
        <f>SUM(L48:L50)</f>
        <v>2156633.27</v>
      </c>
      <c r="M47" s="100">
        <f>SUM(M48:M50)</f>
        <v>260644.82</v>
      </c>
      <c r="N47" s="95">
        <f>SUM(N48:N50)</f>
        <v>1000</v>
      </c>
      <c r="O47" s="147"/>
    </row>
    <row r="48" spans="1:15" ht="33.75" customHeight="1" x14ac:dyDescent="0.3">
      <c r="A48" s="172"/>
      <c r="B48" s="173"/>
      <c r="C48" s="167"/>
      <c r="D48" s="116" t="s">
        <v>10</v>
      </c>
      <c r="E48" s="95">
        <f>F48+K48+L48+M48+N48</f>
        <v>2779613.5700000003</v>
      </c>
      <c r="F48" s="168">
        <f>F14</f>
        <v>290515.64</v>
      </c>
      <c r="G48" s="169"/>
      <c r="H48" s="169"/>
      <c r="I48" s="169"/>
      <c r="J48" s="170"/>
      <c r="K48" s="95">
        <f t="shared" ref="K48:N49" si="5">K14</f>
        <v>985569.26000000013</v>
      </c>
      <c r="L48" s="100">
        <f t="shared" si="5"/>
        <v>1342029.5900000001</v>
      </c>
      <c r="M48" s="100">
        <f t="shared" si="5"/>
        <v>161499.07999999999</v>
      </c>
      <c r="N48" s="95">
        <f t="shared" si="5"/>
        <v>0</v>
      </c>
      <c r="O48" s="147"/>
    </row>
    <row r="49" spans="1:15" ht="36" customHeight="1" x14ac:dyDescent="0.3">
      <c r="A49" s="172"/>
      <c r="B49" s="173"/>
      <c r="C49" s="167"/>
      <c r="D49" s="116" t="s">
        <v>18</v>
      </c>
      <c r="E49" s="95">
        <f>F49+K49+L49+M49+N49</f>
        <v>1670636.8132399998</v>
      </c>
      <c r="F49" s="168">
        <f>F15</f>
        <v>112573.09999999999</v>
      </c>
      <c r="G49" s="169"/>
      <c r="H49" s="169"/>
      <c r="I49" s="169"/>
      <c r="J49" s="170"/>
      <c r="K49" s="95">
        <f t="shared" si="5"/>
        <v>643314.29324000003</v>
      </c>
      <c r="L49" s="100">
        <f t="shared" si="5"/>
        <v>814603.67999999993</v>
      </c>
      <c r="M49" s="100">
        <f t="shared" si="5"/>
        <v>99145.74</v>
      </c>
      <c r="N49" s="95">
        <f t="shared" si="5"/>
        <v>1000</v>
      </c>
      <c r="O49" s="147"/>
    </row>
    <row r="50" spans="1:15" ht="21" customHeight="1" x14ac:dyDescent="0.3">
      <c r="A50" s="172"/>
      <c r="B50" s="173"/>
      <c r="C50" s="167"/>
      <c r="D50" s="116" t="s">
        <v>15</v>
      </c>
      <c r="E50" s="95">
        <f>F50+K50+L50+M50+N50</f>
        <v>0</v>
      </c>
      <c r="F50" s="168">
        <v>0</v>
      </c>
      <c r="G50" s="169"/>
      <c r="H50" s="169"/>
      <c r="I50" s="169"/>
      <c r="J50" s="170"/>
      <c r="K50" s="95">
        <v>0</v>
      </c>
      <c r="L50" s="100">
        <v>0</v>
      </c>
      <c r="M50" s="100">
        <v>0</v>
      </c>
      <c r="N50" s="95">
        <v>0</v>
      </c>
      <c r="O50" s="147"/>
    </row>
    <row r="51" spans="1:15" ht="27.75" customHeight="1" x14ac:dyDescent="0.3">
      <c r="A51" s="177" t="s">
        <v>361</v>
      </c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93"/>
    </row>
    <row r="52" spans="1:15" ht="27" customHeight="1" x14ac:dyDescent="0.3">
      <c r="A52" s="147" t="s">
        <v>6</v>
      </c>
      <c r="B52" s="129" t="s">
        <v>20</v>
      </c>
      <c r="C52" s="147" t="s">
        <v>349</v>
      </c>
      <c r="D52" s="87" t="s">
        <v>8</v>
      </c>
      <c r="E52" s="85">
        <f>F52+K52+L52+M52+N52</f>
        <v>3726867.8175500003</v>
      </c>
      <c r="F52" s="138">
        <f>F55+F54+F53</f>
        <v>1898800.21</v>
      </c>
      <c r="G52" s="139"/>
      <c r="H52" s="139"/>
      <c r="I52" s="139"/>
      <c r="J52" s="140"/>
      <c r="K52" s="85">
        <f>K55+K54+K53</f>
        <v>1733385.6575500001</v>
      </c>
      <c r="L52" s="91">
        <f>L55+L54+L53</f>
        <v>94681.95</v>
      </c>
      <c r="M52" s="91">
        <f t="shared" ref="M52:N52" si="6">M55+M54+M53</f>
        <v>0</v>
      </c>
      <c r="N52" s="85">
        <f t="shared" si="6"/>
        <v>0</v>
      </c>
      <c r="O52" s="130"/>
    </row>
    <row r="53" spans="1:15" ht="28.5" customHeight="1" x14ac:dyDescent="0.3">
      <c r="A53" s="147"/>
      <c r="B53" s="129"/>
      <c r="C53" s="147"/>
      <c r="D53" s="87" t="s">
        <v>9</v>
      </c>
      <c r="E53" s="85">
        <f t="shared" ref="E53:E58" si="7">F53+K53+L53+M53+N53</f>
        <v>0</v>
      </c>
      <c r="F53" s="138">
        <f t="shared" ref="F53" si="8">F74</f>
        <v>0</v>
      </c>
      <c r="G53" s="139"/>
      <c r="H53" s="139"/>
      <c r="I53" s="139"/>
      <c r="J53" s="140"/>
      <c r="K53" s="85">
        <f t="shared" ref="K53" si="9">K74</f>
        <v>0</v>
      </c>
      <c r="L53" s="91">
        <f>L74</f>
        <v>0</v>
      </c>
      <c r="M53" s="91">
        <f t="shared" ref="M53:N53" si="10">M74</f>
        <v>0</v>
      </c>
      <c r="N53" s="85">
        <f t="shared" si="10"/>
        <v>0</v>
      </c>
      <c r="O53" s="130"/>
    </row>
    <row r="54" spans="1:15" ht="33.75" customHeight="1" x14ac:dyDescent="0.3">
      <c r="A54" s="147"/>
      <c r="B54" s="129"/>
      <c r="C54" s="147"/>
      <c r="D54" s="87" t="s">
        <v>10</v>
      </c>
      <c r="E54" s="85">
        <f>F54+K54+L54+M54+N54</f>
        <v>2911055.05</v>
      </c>
      <c r="F54" s="138">
        <f>F57+F75+F63</f>
        <v>1550616.51</v>
      </c>
      <c r="G54" s="139"/>
      <c r="H54" s="139"/>
      <c r="I54" s="139"/>
      <c r="J54" s="140"/>
      <c r="K54" s="85">
        <f>K57+K75</f>
        <v>1301262.33</v>
      </c>
      <c r="L54" s="91">
        <f>L57+L75</f>
        <v>59176.21</v>
      </c>
      <c r="M54" s="91">
        <f>M57+M75</f>
        <v>0</v>
      </c>
      <c r="N54" s="85">
        <f>N57+N75</f>
        <v>0</v>
      </c>
      <c r="O54" s="130"/>
    </row>
    <row r="55" spans="1:15" ht="40.5" customHeight="1" x14ac:dyDescent="0.3">
      <c r="A55" s="147"/>
      <c r="B55" s="129"/>
      <c r="C55" s="147"/>
      <c r="D55" s="87" t="s">
        <v>11</v>
      </c>
      <c r="E55" s="85">
        <f>F55+K55+L55+M55+N55</f>
        <v>815812.76754999999</v>
      </c>
      <c r="F55" s="138">
        <f>F58+F76+F64+F81+F69+F86</f>
        <v>348183.7</v>
      </c>
      <c r="G55" s="139"/>
      <c r="H55" s="139"/>
      <c r="I55" s="139"/>
      <c r="J55" s="140"/>
      <c r="K55" s="85">
        <f>+K58+K64+K76+K69+K81+K86</f>
        <v>432123.32755000005</v>
      </c>
      <c r="L55" s="91">
        <f>+L58+L64+L76</f>
        <v>35505.74</v>
      </c>
      <c r="M55" s="91">
        <f>+M58+M64+M76</f>
        <v>0</v>
      </c>
      <c r="N55" s="85">
        <f>+N58+N64</f>
        <v>0</v>
      </c>
      <c r="O55" s="171"/>
    </row>
    <row r="56" spans="1:15" ht="24.75" customHeight="1" x14ac:dyDescent="0.3">
      <c r="A56" s="158" t="s">
        <v>13</v>
      </c>
      <c r="B56" s="129" t="s">
        <v>64</v>
      </c>
      <c r="C56" s="130" t="s">
        <v>349</v>
      </c>
      <c r="D56" s="87" t="s">
        <v>8</v>
      </c>
      <c r="E56" s="85">
        <f t="shared" si="7"/>
        <v>1198134.47</v>
      </c>
      <c r="F56" s="149">
        <f>'Строительство и реконструкция'!L118</f>
        <v>524212.89999999997</v>
      </c>
      <c r="G56" s="150"/>
      <c r="H56" s="150"/>
      <c r="I56" s="150"/>
      <c r="J56" s="151"/>
      <c r="K56" s="85">
        <f>'Строительство и реконструкция'!M118</f>
        <v>579239.62</v>
      </c>
      <c r="L56" s="85">
        <f>'Строительство и реконструкция'!N118</f>
        <v>94681.95</v>
      </c>
      <c r="M56" s="85">
        <f>'Строительство и реконструкция'!O118</f>
        <v>0</v>
      </c>
      <c r="N56" s="85">
        <f>'Строительство и реконструкция'!P118</f>
        <v>0</v>
      </c>
      <c r="O56" s="130" t="s">
        <v>412</v>
      </c>
    </row>
    <row r="57" spans="1:15" ht="33.75" customHeight="1" x14ac:dyDescent="0.3">
      <c r="A57" s="158"/>
      <c r="B57" s="129"/>
      <c r="C57" s="130"/>
      <c r="D57" s="87" t="s">
        <v>10</v>
      </c>
      <c r="E57" s="85">
        <f t="shared" si="7"/>
        <v>788945.5199999999</v>
      </c>
      <c r="F57" s="149">
        <f>'Строительство и реконструкция'!L119</f>
        <v>328506.98</v>
      </c>
      <c r="G57" s="150"/>
      <c r="H57" s="150"/>
      <c r="I57" s="150"/>
      <c r="J57" s="151"/>
      <c r="K57" s="85">
        <f>'Строительство и реконструкция'!M119</f>
        <v>401262.32999999996</v>
      </c>
      <c r="L57" s="85">
        <f>'Строительство и реконструкция'!N119</f>
        <v>59176.21</v>
      </c>
      <c r="M57" s="85">
        <f>'Строительство и реконструкция'!O119</f>
        <v>0</v>
      </c>
      <c r="N57" s="85">
        <f>'Строительство и реконструкция'!P119</f>
        <v>0</v>
      </c>
      <c r="O57" s="130"/>
    </row>
    <row r="58" spans="1:15" ht="30.75" customHeight="1" x14ac:dyDescent="0.3">
      <c r="A58" s="158"/>
      <c r="B58" s="129"/>
      <c r="C58" s="130"/>
      <c r="D58" s="87" t="s">
        <v>11</v>
      </c>
      <c r="E58" s="85">
        <f t="shared" si="7"/>
        <v>409188.95</v>
      </c>
      <c r="F58" s="149">
        <f>'Строительство и реконструкция'!L120</f>
        <v>195705.92</v>
      </c>
      <c r="G58" s="150"/>
      <c r="H58" s="150"/>
      <c r="I58" s="150"/>
      <c r="J58" s="151"/>
      <c r="K58" s="85">
        <f>'Строительство и реконструкция'!M120</f>
        <v>177977.29</v>
      </c>
      <c r="L58" s="85">
        <f>'Строительство и реконструкция'!N120</f>
        <v>35505.74</v>
      </c>
      <c r="M58" s="85">
        <f>'Строительство и реконструкция'!O120</f>
        <v>0</v>
      </c>
      <c r="N58" s="85">
        <f>'Строительство и реконструкция'!P120</f>
        <v>0</v>
      </c>
      <c r="O58" s="130"/>
    </row>
    <row r="59" spans="1:15" ht="21.75" customHeight="1" x14ac:dyDescent="0.3">
      <c r="A59" s="158"/>
      <c r="B59" s="129" t="s">
        <v>187</v>
      </c>
      <c r="C59" s="148" t="s">
        <v>80</v>
      </c>
      <c r="D59" s="148" t="s">
        <v>80</v>
      </c>
      <c r="E59" s="131" t="s">
        <v>81</v>
      </c>
      <c r="F59" s="152" t="s">
        <v>345</v>
      </c>
      <c r="G59" s="138" t="s">
        <v>207</v>
      </c>
      <c r="H59" s="139"/>
      <c r="I59" s="139"/>
      <c r="J59" s="140"/>
      <c r="K59" s="131" t="s">
        <v>84</v>
      </c>
      <c r="L59" s="159" t="s">
        <v>346</v>
      </c>
      <c r="M59" s="152" t="s">
        <v>348</v>
      </c>
      <c r="N59" s="156" t="s">
        <v>347</v>
      </c>
      <c r="O59" s="130"/>
    </row>
    <row r="60" spans="1:15" ht="24" customHeight="1" x14ac:dyDescent="0.3">
      <c r="A60" s="158"/>
      <c r="B60" s="129"/>
      <c r="C60" s="148"/>
      <c r="D60" s="148"/>
      <c r="E60" s="131"/>
      <c r="F60" s="131"/>
      <c r="G60" s="93" t="s">
        <v>202</v>
      </c>
      <c r="H60" s="93" t="s">
        <v>203</v>
      </c>
      <c r="I60" s="93" t="s">
        <v>204</v>
      </c>
      <c r="J60" s="93" t="s">
        <v>205</v>
      </c>
      <c r="K60" s="131"/>
      <c r="L60" s="157"/>
      <c r="M60" s="131"/>
      <c r="N60" s="157"/>
      <c r="O60" s="130"/>
    </row>
    <row r="61" spans="1:15" ht="26.25" customHeight="1" x14ac:dyDescent="0.3">
      <c r="A61" s="158"/>
      <c r="B61" s="129"/>
      <c r="C61" s="148"/>
      <c r="D61" s="148"/>
      <c r="E61" s="65">
        <f>F61+K61+L61+M61+N61</f>
        <v>3</v>
      </c>
      <c r="F61" s="65">
        <f>G61+H61+I61+J61</f>
        <v>0</v>
      </c>
      <c r="G61" s="65">
        <v>0</v>
      </c>
      <c r="H61" s="65">
        <v>0</v>
      </c>
      <c r="I61" s="65">
        <v>0</v>
      </c>
      <c r="J61" s="65">
        <v>0</v>
      </c>
      <c r="K61" s="65">
        <v>2</v>
      </c>
      <c r="L61" s="65">
        <v>1</v>
      </c>
      <c r="M61" s="65">
        <v>0</v>
      </c>
      <c r="N61" s="65">
        <v>0</v>
      </c>
      <c r="O61" s="130"/>
    </row>
    <row r="62" spans="1:15" ht="26.25" customHeight="1" x14ac:dyDescent="0.3">
      <c r="A62" s="190" t="s">
        <v>16</v>
      </c>
      <c r="B62" s="135" t="s">
        <v>188</v>
      </c>
      <c r="C62" s="144" t="s">
        <v>349</v>
      </c>
      <c r="D62" s="87" t="s">
        <v>8</v>
      </c>
      <c r="E62" s="85">
        <f>'Капитальный ремонт'!E14</f>
        <v>212000</v>
      </c>
      <c r="F62" s="138">
        <f>'Капитальный ремонт'!F14</f>
        <v>212000</v>
      </c>
      <c r="G62" s="139"/>
      <c r="H62" s="139"/>
      <c r="I62" s="139"/>
      <c r="J62" s="140"/>
      <c r="K62" s="85">
        <f>'Капитальный ремонт'!G14</f>
        <v>0</v>
      </c>
      <c r="L62" s="85">
        <f>'Капитальный ремонт'!H14</f>
        <v>0</v>
      </c>
      <c r="M62" s="85">
        <f>'Капитальный ремонт'!I14</f>
        <v>0</v>
      </c>
      <c r="N62" s="85">
        <f>'Капитальный ремонт'!J14</f>
        <v>0</v>
      </c>
      <c r="O62" s="144" t="s">
        <v>413</v>
      </c>
    </row>
    <row r="63" spans="1:15" ht="35.25" customHeight="1" x14ac:dyDescent="0.3">
      <c r="A63" s="191"/>
      <c r="B63" s="136"/>
      <c r="C63" s="145"/>
      <c r="D63" s="87" t="s">
        <v>10</v>
      </c>
      <c r="E63" s="85">
        <f>'Капитальный ремонт'!E15</f>
        <v>131864</v>
      </c>
      <c r="F63" s="138">
        <f>'Капитальный ремонт'!F15</f>
        <v>131864</v>
      </c>
      <c r="G63" s="139"/>
      <c r="H63" s="139"/>
      <c r="I63" s="139"/>
      <c r="J63" s="140"/>
      <c r="K63" s="85">
        <f>'Капитальный ремонт'!G15</f>
        <v>0</v>
      </c>
      <c r="L63" s="85">
        <f>'Капитальный ремонт'!H15</f>
        <v>0</v>
      </c>
      <c r="M63" s="85">
        <f>'Капитальный ремонт'!I15</f>
        <v>0</v>
      </c>
      <c r="N63" s="85">
        <f>'Капитальный ремонт'!J15</f>
        <v>0</v>
      </c>
      <c r="O63" s="145"/>
    </row>
    <row r="64" spans="1:15" ht="37.5" customHeight="1" x14ac:dyDescent="0.3">
      <c r="A64" s="191"/>
      <c r="B64" s="137"/>
      <c r="C64" s="146"/>
      <c r="D64" s="87" t="s">
        <v>11</v>
      </c>
      <c r="E64" s="85">
        <f>'Капитальный ремонт'!E16</f>
        <v>80136</v>
      </c>
      <c r="F64" s="138">
        <f>'Капитальный ремонт'!F16</f>
        <v>80136</v>
      </c>
      <c r="G64" s="139"/>
      <c r="H64" s="139"/>
      <c r="I64" s="139"/>
      <c r="J64" s="140"/>
      <c r="K64" s="85">
        <f>'Капитальный ремонт'!G16</f>
        <v>0</v>
      </c>
      <c r="L64" s="85">
        <f>'Капитальный ремонт'!H16</f>
        <v>0</v>
      </c>
      <c r="M64" s="85">
        <f>'Капитальный ремонт'!I16</f>
        <v>0</v>
      </c>
      <c r="N64" s="85">
        <f>'Капитальный ремонт'!J16</f>
        <v>0</v>
      </c>
      <c r="O64" s="145"/>
    </row>
    <row r="65" spans="1:15" ht="23.25" customHeight="1" x14ac:dyDescent="0.3">
      <c r="A65" s="191"/>
      <c r="B65" s="129" t="s">
        <v>358</v>
      </c>
      <c r="C65" s="148" t="s">
        <v>80</v>
      </c>
      <c r="D65" s="148" t="s">
        <v>80</v>
      </c>
      <c r="E65" s="131" t="s">
        <v>81</v>
      </c>
      <c r="F65" s="152" t="s">
        <v>345</v>
      </c>
      <c r="G65" s="138" t="s">
        <v>207</v>
      </c>
      <c r="H65" s="139"/>
      <c r="I65" s="139"/>
      <c r="J65" s="140"/>
      <c r="K65" s="131" t="s">
        <v>84</v>
      </c>
      <c r="L65" s="159" t="s">
        <v>346</v>
      </c>
      <c r="M65" s="152" t="s">
        <v>348</v>
      </c>
      <c r="N65" s="156" t="s">
        <v>347</v>
      </c>
      <c r="O65" s="145"/>
    </row>
    <row r="66" spans="1:15" ht="24" customHeight="1" x14ac:dyDescent="0.3">
      <c r="A66" s="191"/>
      <c r="B66" s="129"/>
      <c r="C66" s="148"/>
      <c r="D66" s="148"/>
      <c r="E66" s="131"/>
      <c r="F66" s="131"/>
      <c r="G66" s="93" t="s">
        <v>202</v>
      </c>
      <c r="H66" s="93" t="s">
        <v>203</v>
      </c>
      <c r="I66" s="93" t="s">
        <v>204</v>
      </c>
      <c r="J66" s="93" t="s">
        <v>205</v>
      </c>
      <c r="K66" s="131"/>
      <c r="L66" s="157"/>
      <c r="M66" s="131"/>
      <c r="N66" s="157"/>
      <c r="O66" s="145"/>
    </row>
    <row r="67" spans="1:15" ht="24" customHeight="1" x14ac:dyDescent="0.3">
      <c r="A67" s="192"/>
      <c r="B67" s="129"/>
      <c r="C67" s="148"/>
      <c r="D67" s="148"/>
      <c r="E67" s="65">
        <f t="shared" ref="E67:E76" si="11">F67+K67+L67+M67+N67</f>
        <v>1</v>
      </c>
      <c r="F67" s="65">
        <v>1</v>
      </c>
      <c r="G67" s="65">
        <v>0</v>
      </c>
      <c r="H67" s="65">
        <v>0</v>
      </c>
      <c r="I67" s="65">
        <v>0</v>
      </c>
      <c r="J67" s="65">
        <v>1</v>
      </c>
      <c r="K67" s="65">
        <v>0</v>
      </c>
      <c r="L67" s="65">
        <v>0</v>
      </c>
      <c r="M67" s="65">
        <v>0</v>
      </c>
      <c r="N67" s="65">
        <v>0</v>
      </c>
      <c r="O67" s="146"/>
    </row>
    <row r="68" spans="1:15" ht="27" customHeight="1" x14ac:dyDescent="0.3">
      <c r="A68" s="158" t="s">
        <v>21</v>
      </c>
      <c r="B68" s="129" t="s">
        <v>409</v>
      </c>
      <c r="C68" s="130" t="s">
        <v>349</v>
      </c>
      <c r="D68" s="87" t="s">
        <v>8</v>
      </c>
      <c r="E68" s="85">
        <f t="shared" si="11"/>
        <v>8490</v>
      </c>
      <c r="F68" s="131">
        <f>F69</f>
        <v>8490</v>
      </c>
      <c r="G68" s="131"/>
      <c r="H68" s="131"/>
      <c r="I68" s="131"/>
      <c r="J68" s="131"/>
      <c r="K68" s="85">
        <f>'Капитальный ремонт'!G72</f>
        <v>0</v>
      </c>
      <c r="L68" s="85">
        <f>'Капитальный ремонт'!H72</f>
        <v>0</v>
      </c>
      <c r="M68" s="85">
        <f>'Капитальный ремонт'!I72</f>
        <v>0</v>
      </c>
      <c r="N68" s="85">
        <f>'Капитальный ремонт'!J72</f>
        <v>0</v>
      </c>
      <c r="O68" s="130" t="s">
        <v>411</v>
      </c>
    </row>
    <row r="69" spans="1:15" ht="31.5" customHeight="1" x14ac:dyDescent="0.3">
      <c r="A69" s="158"/>
      <c r="B69" s="129"/>
      <c r="C69" s="130"/>
      <c r="D69" s="87" t="s">
        <v>11</v>
      </c>
      <c r="E69" s="85">
        <f t="shared" si="11"/>
        <v>8490</v>
      </c>
      <c r="F69" s="131">
        <f>8000+490</f>
        <v>8490</v>
      </c>
      <c r="G69" s="131"/>
      <c r="H69" s="131"/>
      <c r="I69" s="131"/>
      <c r="J69" s="131"/>
      <c r="K69" s="85">
        <f>'Капитальный ремонт'!G74</f>
        <v>0</v>
      </c>
      <c r="L69" s="85">
        <f>'Капитальный ремонт'!H74</f>
        <v>0</v>
      </c>
      <c r="M69" s="85">
        <f>'Капитальный ремонт'!I74</f>
        <v>0</v>
      </c>
      <c r="N69" s="85">
        <f>'Капитальный ремонт'!J74</f>
        <v>0</v>
      </c>
      <c r="O69" s="130"/>
    </row>
    <row r="70" spans="1:15" ht="27" customHeight="1" x14ac:dyDescent="0.3">
      <c r="A70" s="158"/>
      <c r="B70" s="129" t="s">
        <v>521</v>
      </c>
      <c r="C70" s="148" t="s">
        <v>80</v>
      </c>
      <c r="D70" s="148" t="s">
        <v>80</v>
      </c>
      <c r="E70" s="131" t="s">
        <v>81</v>
      </c>
      <c r="F70" s="152" t="s">
        <v>345</v>
      </c>
      <c r="G70" s="131" t="s">
        <v>207</v>
      </c>
      <c r="H70" s="131"/>
      <c r="I70" s="131"/>
      <c r="J70" s="131"/>
      <c r="K70" s="131" t="s">
        <v>84</v>
      </c>
      <c r="L70" s="152" t="s">
        <v>346</v>
      </c>
      <c r="M70" s="152" t="s">
        <v>348</v>
      </c>
      <c r="N70" s="131" t="s">
        <v>347</v>
      </c>
      <c r="O70" s="130"/>
    </row>
    <row r="71" spans="1:15" ht="27.75" customHeight="1" x14ac:dyDescent="0.3">
      <c r="A71" s="158"/>
      <c r="B71" s="129"/>
      <c r="C71" s="148"/>
      <c r="D71" s="148"/>
      <c r="E71" s="131"/>
      <c r="F71" s="131"/>
      <c r="G71" s="85" t="s">
        <v>202</v>
      </c>
      <c r="H71" s="85" t="s">
        <v>203</v>
      </c>
      <c r="I71" s="85" t="s">
        <v>204</v>
      </c>
      <c r="J71" s="85" t="s">
        <v>205</v>
      </c>
      <c r="K71" s="131"/>
      <c r="L71" s="131"/>
      <c r="M71" s="131"/>
      <c r="N71" s="131"/>
      <c r="O71" s="130"/>
    </row>
    <row r="72" spans="1:15" ht="27" customHeight="1" x14ac:dyDescent="0.3">
      <c r="A72" s="158"/>
      <c r="B72" s="129"/>
      <c r="C72" s="148"/>
      <c r="D72" s="148"/>
      <c r="E72" s="65">
        <f t="shared" ref="E72" si="12">F72+K72+L72+M72+N72</f>
        <v>1</v>
      </c>
      <c r="F72" s="65">
        <v>1</v>
      </c>
      <c r="G72" s="65">
        <v>0</v>
      </c>
      <c r="H72" s="65">
        <v>0</v>
      </c>
      <c r="I72" s="65">
        <v>0</v>
      </c>
      <c r="J72" s="65">
        <v>1</v>
      </c>
      <c r="K72" s="65">
        <v>0</v>
      </c>
      <c r="L72" s="65">
        <v>0</v>
      </c>
      <c r="M72" s="65">
        <v>0</v>
      </c>
      <c r="N72" s="65">
        <v>0</v>
      </c>
      <c r="O72" s="130"/>
    </row>
    <row r="73" spans="1:15" ht="35.25" customHeight="1" x14ac:dyDescent="0.3">
      <c r="A73" s="158" t="s">
        <v>19</v>
      </c>
      <c r="B73" s="129" t="s">
        <v>100</v>
      </c>
      <c r="C73" s="130" t="s">
        <v>349</v>
      </c>
      <c r="D73" s="87" t="s">
        <v>8</v>
      </c>
      <c r="E73" s="85">
        <f t="shared" si="11"/>
        <v>2010351.23</v>
      </c>
      <c r="F73" s="131">
        <f>'Строительство и реконструкция'!L126</f>
        <v>1101259.31</v>
      </c>
      <c r="G73" s="131"/>
      <c r="H73" s="131"/>
      <c r="I73" s="131"/>
      <c r="J73" s="131"/>
      <c r="K73" s="85">
        <f>'Строительство и реконструкция'!M126</f>
        <v>909091.92</v>
      </c>
      <c r="L73" s="85">
        <f>'Строительство и реконструкция'!N126</f>
        <v>0</v>
      </c>
      <c r="M73" s="85">
        <f>'Строительство и реконструкция'!O126</f>
        <v>0</v>
      </c>
      <c r="N73" s="85">
        <f>'Строительство и реконструкция'!P126</f>
        <v>0</v>
      </c>
      <c r="O73" s="130" t="s">
        <v>414</v>
      </c>
    </row>
    <row r="74" spans="1:15" ht="33" customHeight="1" x14ac:dyDescent="0.3">
      <c r="A74" s="158"/>
      <c r="B74" s="129"/>
      <c r="C74" s="130"/>
      <c r="D74" s="87" t="s">
        <v>9</v>
      </c>
      <c r="E74" s="85">
        <f t="shared" si="11"/>
        <v>0</v>
      </c>
      <c r="F74" s="131">
        <f>'Строительство и реконструкция'!L127</f>
        <v>0</v>
      </c>
      <c r="G74" s="131"/>
      <c r="H74" s="131"/>
      <c r="I74" s="131"/>
      <c r="J74" s="131"/>
      <c r="K74" s="85">
        <f>'Строительство и реконструкция'!M127</f>
        <v>0</v>
      </c>
      <c r="L74" s="85">
        <f>'Строительство и реконструкция'!N127</f>
        <v>0</v>
      </c>
      <c r="M74" s="85">
        <f>'Строительство и реконструкция'!O127</f>
        <v>0</v>
      </c>
      <c r="N74" s="85">
        <f>'Строительство и реконструкция'!P127</f>
        <v>0</v>
      </c>
      <c r="O74" s="130"/>
    </row>
    <row r="75" spans="1:15" ht="35.25" customHeight="1" x14ac:dyDescent="0.3">
      <c r="A75" s="158"/>
      <c r="B75" s="129"/>
      <c r="C75" s="130"/>
      <c r="D75" s="87" t="s">
        <v>10</v>
      </c>
      <c r="E75" s="85">
        <f t="shared" si="11"/>
        <v>1990245.53</v>
      </c>
      <c r="F75" s="131">
        <f>'Строительство и реконструкция'!L128</f>
        <v>1090245.53</v>
      </c>
      <c r="G75" s="131"/>
      <c r="H75" s="131"/>
      <c r="I75" s="131"/>
      <c r="J75" s="131"/>
      <c r="K75" s="85">
        <f>'Строительство и реконструкция'!M128</f>
        <v>900000</v>
      </c>
      <c r="L75" s="85">
        <f>'Строительство и реконструкция'!N128</f>
        <v>0</v>
      </c>
      <c r="M75" s="85">
        <f>'Строительство и реконструкция'!O128</f>
        <v>0</v>
      </c>
      <c r="N75" s="85">
        <f>'Строительство и реконструкция'!P128</f>
        <v>0</v>
      </c>
      <c r="O75" s="130"/>
    </row>
    <row r="76" spans="1:15" ht="42.75" customHeight="1" x14ac:dyDescent="0.3">
      <c r="A76" s="158"/>
      <c r="B76" s="129"/>
      <c r="C76" s="130"/>
      <c r="D76" s="87" t="s">
        <v>11</v>
      </c>
      <c r="E76" s="85">
        <f t="shared" si="11"/>
        <v>20105.7</v>
      </c>
      <c r="F76" s="131">
        <f>'Строительство и реконструкция'!L129</f>
        <v>11013.78</v>
      </c>
      <c r="G76" s="131"/>
      <c r="H76" s="131"/>
      <c r="I76" s="131"/>
      <c r="J76" s="131"/>
      <c r="K76" s="85">
        <f>'Строительство и реконструкция'!M129</f>
        <v>9091.92</v>
      </c>
      <c r="L76" s="85">
        <f>'Строительство и реконструкция'!N129</f>
        <v>0</v>
      </c>
      <c r="M76" s="85">
        <f>'Строительство и реконструкция'!O129</f>
        <v>0</v>
      </c>
      <c r="N76" s="85">
        <f>'Строительство и реконструкция'!P129</f>
        <v>0</v>
      </c>
      <c r="O76" s="130"/>
    </row>
    <row r="77" spans="1:15" ht="18.75" customHeight="1" x14ac:dyDescent="0.3">
      <c r="A77" s="158"/>
      <c r="B77" s="129" t="s">
        <v>356</v>
      </c>
      <c r="C77" s="148" t="s">
        <v>80</v>
      </c>
      <c r="D77" s="148" t="s">
        <v>80</v>
      </c>
      <c r="E77" s="131" t="s">
        <v>81</v>
      </c>
      <c r="F77" s="152" t="s">
        <v>345</v>
      </c>
      <c r="G77" s="131" t="s">
        <v>207</v>
      </c>
      <c r="H77" s="131"/>
      <c r="I77" s="131"/>
      <c r="J77" s="131"/>
      <c r="K77" s="131" t="s">
        <v>84</v>
      </c>
      <c r="L77" s="152" t="s">
        <v>346</v>
      </c>
      <c r="M77" s="152" t="s">
        <v>348</v>
      </c>
      <c r="N77" s="131" t="s">
        <v>347</v>
      </c>
      <c r="O77" s="130"/>
    </row>
    <row r="78" spans="1:15" ht="19.5" customHeight="1" x14ac:dyDescent="0.3">
      <c r="A78" s="158"/>
      <c r="B78" s="129"/>
      <c r="C78" s="148"/>
      <c r="D78" s="148"/>
      <c r="E78" s="131"/>
      <c r="F78" s="131"/>
      <c r="G78" s="85" t="s">
        <v>202</v>
      </c>
      <c r="H78" s="85" t="s">
        <v>203</v>
      </c>
      <c r="I78" s="85" t="s">
        <v>204</v>
      </c>
      <c r="J78" s="85" t="s">
        <v>205</v>
      </c>
      <c r="K78" s="131"/>
      <c r="L78" s="131"/>
      <c r="M78" s="131"/>
      <c r="N78" s="131"/>
      <c r="O78" s="130"/>
    </row>
    <row r="79" spans="1:15" ht="22.5" customHeight="1" x14ac:dyDescent="0.3">
      <c r="A79" s="158"/>
      <c r="B79" s="129"/>
      <c r="C79" s="148"/>
      <c r="D79" s="148"/>
      <c r="E79" s="65">
        <f t="shared" ref="E79:E94" si="13">F79+K79+L79+M79+N79</f>
        <v>1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1</v>
      </c>
      <c r="L79" s="65">
        <v>0</v>
      </c>
      <c r="M79" s="65">
        <v>0</v>
      </c>
      <c r="N79" s="65">
        <v>0</v>
      </c>
      <c r="O79" s="130"/>
    </row>
    <row r="80" spans="1:15" ht="36.75" customHeight="1" x14ac:dyDescent="0.3">
      <c r="A80" s="190" t="s">
        <v>28</v>
      </c>
      <c r="B80" s="135" t="s">
        <v>498</v>
      </c>
      <c r="C80" s="144" t="s">
        <v>349</v>
      </c>
      <c r="D80" s="87" t="s">
        <v>8</v>
      </c>
      <c r="E80" s="85">
        <f>'Капитальный ремонт'!E21</f>
        <v>47838</v>
      </c>
      <c r="F80" s="138">
        <f>'Капитальный ремонт'!F21</f>
        <v>47838</v>
      </c>
      <c r="G80" s="139"/>
      <c r="H80" s="139"/>
      <c r="I80" s="139"/>
      <c r="J80" s="140"/>
      <c r="K80" s="85">
        <f>'Капитальный ремонт'!G34</f>
        <v>0</v>
      </c>
      <c r="L80" s="85">
        <f>'Капитальный ремонт'!H34</f>
        <v>0</v>
      </c>
      <c r="M80" s="85">
        <f>'Капитальный ремонт'!I34</f>
        <v>0</v>
      </c>
      <c r="N80" s="85">
        <f>'Капитальный ремонт'!J34</f>
        <v>0</v>
      </c>
      <c r="O80" s="144" t="s">
        <v>413</v>
      </c>
    </row>
    <row r="81" spans="1:15" ht="60.75" customHeight="1" x14ac:dyDescent="0.3">
      <c r="A81" s="191"/>
      <c r="B81" s="137"/>
      <c r="C81" s="146"/>
      <c r="D81" s="87" t="s">
        <v>11</v>
      </c>
      <c r="E81" s="85">
        <f>'Капитальный ремонт'!E22</f>
        <v>47838</v>
      </c>
      <c r="F81" s="138">
        <f>'Капитальный ремонт'!F22</f>
        <v>47838</v>
      </c>
      <c r="G81" s="139"/>
      <c r="H81" s="139"/>
      <c r="I81" s="139"/>
      <c r="J81" s="140"/>
      <c r="K81" s="85">
        <f>'Капитальный ремонт'!G36</f>
        <v>0</v>
      </c>
      <c r="L81" s="85">
        <f>'Капитальный ремонт'!H36</f>
        <v>0</v>
      </c>
      <c r="M81" s="85">
        <f>'Капитальный ремонт'!I36</f>
        <v>0</v>
      </c>
      <c r="N81" s="85">
        <f>'Капитальный ремонт'!J36</f>
        <v>0</v>
      </c>
      <c r="O81" s="145"/>
    </row>
    <row r="82" spans="1:15" ht="23.25" customHeight="1" x14ac:dyDescent="0.3">
      <c r="A82" s="191"/>
      <c r="B82" s="129" t="s">
        <v>499</v>
      </c>
      <c r="C82" s="148" t="s">
        <v>80</v>
      </c>
      <c r="D82" s="148" t="s">
        <v>80</v>
      </c>
      <c r="E82" s="131" t="s">
        <v>81</v>
      </c>
      <c r="F82" s="152" t="s">
        <v>345</v>
      </c>
      <c r="G82" s="138" t="s">
        <v>207</v>
      </c>
      <c r="H82" s="139"/>
      <c r="I82" s="139"/>
      <c r="J82" s="140"/>
      <c r="K82" s="131" t="s">
        <v>84</v>
      </c>
      <c r="L82" s="159" t="s">
        <v>346</v>
      </c>
      <c r="M82" s="152" t="s">
        <v>348</v>
      </c>
      <c r="N82" s="156" t="s">
        <v>347</v>
      </c>
      <c r="O82" s="145"/>
    </row>
    <row r="83" spans="1:15" ht="24" customHeight="1" x14ac:dyDescent="0.3">
      <c r="A83" s="191"/>
      <c r="B83" s="129"/>
      <c r="C83" s="148"/>
      <c r="D83" s="148"/>
      <c r="E83" s="131"/>
      <c r="F83" s="131"/>
      <c r="G83" s="93" t="s">
        <v>202</v>
      </c>
      <c r="H83" s="93" t="s">
        <v>203</v>
      </c>
      <c r="I83" s="93" t="s">
        <v>204</v>
      </c>
      <c r="J83" s="93" t="s">
        <v>205</v>
      </c>
      <c r="K83" s="131"/>
      <c r="L83" s="157"/>
      <c r="M83" s="131"/>
      <c r="N83" s="157"/>
      <c r="O83" s="145"/>
    </row>
    <row r="84" spans="1:15" ht="25.5" customHeight="1" x14ac:dyDescent="0.3">
      <c r="A84" s="192"/>
      <c r="B84" s="129"/>
      <c r="C84" s="148"/>
      <c r="D84" s="148"/>
      <c r="E84" s="65">
        <f t="shared" ref="E84" si="14">F84+K84+L84+M84+N84</f>
        <v>1</v>
      </c>
      <c r="F84" s="65">
        <v>1</v>
      </c>
      <c r="G84" s="65">
        <v>0</v>
      </c>
      <c r="H84" s="65">
        <v>0</v>
      </c>
      <c r="I84" s="65">
        <v>0</v>
      </c>
      <c r="J84" s="65">
        <v>1</v>
      </c>
      <c r="K84" s="65">
        <v>0</v>
      </c>
      <c r="L84" s="65">
        <v>0</v>
      </c>
      <c r="M84" s="65">
        <v>0</v>
      </c>
      <c r="N84" s="65">
        <v>0</v>
      </c>
      <c r="O84" s="146"/>
    </row>
    <row r="85" spans="1:15" ht="90.75" customHeight="1" x14ac:dyDescent="0.3">
      <c r="A85" s="190" t="s">
        <v>30</v>
      </c>
      <c r="B85" s="129" t="s">
        <v>591</v>
      </c>
      <c r="C85" s="130" t="s">
        <v>349</v>
      </c>
      <c r="D85" s="87" t="s">
        <v>8</v>
      </c>
      <c r="E85" s="85">
        <f>F85+K85+L85+M85+N85</f>
        <v>250054.11755</v>
      </c>
      <c r="F85" s="131">
        <f>'Строительство и реконструкция'!L133</f>
        <v>5000</v>
      </c>
      <c r="G85" s="131"/>
      <c r="H85" s="131"/>
      <c r="I85" s="131"/>
      <c r="J85" s="131"/>
      <c r="K85" s="85">
        <f>'Строительство и реконструкция'!M133</f>
        <v>245054.11755</v>
      </c>
      <c r="L85" s="85">
        <f>'Строительство и реконструкция'!N133</f>
        <v>0</v>
      </c>
      <c r="M85" s="85">
        <f>'Строительство и реконструкция'!O133</f>
        <v>0</v>
      </c>
      <c r="N85" s="85">
        <f>'Строительство и реконструкция'!P133</f>
        <v>0</v>
      </c>
      <c r="O85" s="130" t="s">
        <v>414</v>
      </c>
    </row>
    <row r="86" spans="1:15" ht="75.75" customHeight="1" x14ac:dyDescent="0.3">
      <c r="A86" s="191"/>
      <c r="B86" s="129"/>
      <c r="C86" s="130"/>
      <c r="D86" s="87" t="s">
        <v>11</v>
      </c>
      <c r="E86" s="85">
        <f>F86+K86+L86+M86+N86</f>
        <v>250054.11755</v>
      </c>
      <c r="F86" s="131">
        <f>'Строительство и реконструкция'!L134</f>
        <v>5000</v>
      </c>
      <c r="G86" s="131"/>
      <c r="H86" s="131"/>
      <c r="I86" s="131"/>
      <c r="J86" s="131"/>
      <c r="K86" s="85">
        <f>'Строительство и реконструкция'!M134</f>
        <v>245054.11755</v>
      </c>
      <c r="L86" s="85">
        <f>'Строительство и реконструкция'!N134</f>
        <v>0</v>
      </c>
      <c r="M86" s="85">
        <f>'Строительство и реконструкция'!O134</f>
        <v>0</v>
      </c>
      <c r="N86" s="85">
        <f>'Строительство и реконструкция'!P134</f>
        <v>0</v>
      </c>
      <c r="O86" s="130"/>
    </row>
    <row r="87" spans="1:15" ht="18.75" customHeight="1" x14ac:dyDescent="0.3">
      <c r="A87" s="191"/>
      <c r="B87" s="129" t="s">
        <v>356</v>
      </c>
      <c r="C87" s="148" t="s">
        <v>80</v>
      </c>
      <c r="D87" s="148" t="s">
        <v>80</v>
      </c>
      <c r="E87" s="131" t="s">
        <v>81</v>
      </c>
      <c r="F87" s="152" t="s">
        <v>345</v>
      </c>
      <c r="G87" s="131" t="s">
        <v>207</v>
      </c>
      <c r="H87" s="131"/>
      <c r="I87" s="131"/>
      <c r="J87" s="131"/>
      <c r="K87" s="131" t="s">
        <v>84</v>
      </c>
      <c r="L87" s="152" t="s">
        <v>346</v>
      </c>
      <c r="M87" s="152" t="s">
        <v>348</v>
      </c>
      <c r="N87" s="131" t="s">
        <v>347</v>
      </c>
      <c r="O87" s="130"/>
    </row>
    <row r="88" spans="1:15" ht="19.5" customHeight="1" x14ac:dyDescent="0.3">
      <c r="A88" s="191"/>
      <c r="B88" s="129"/>
      <c r="C88" s="148"/>
      <c r="D88" s="148"/>
      <c r="E88" s="131"/>
      <c r="F88" s="131"/>
      <c r="G88" s="85" t="s">
        <v>202</v>
      </c>
      <c r="H88" s="85" t="s">
        <v>203</v>
      </c>
      <c r="I88" s="85" t="s">
        <v>204</v>
      </c>
      <c r="J88" s="85" t="s">
        <v>205</v>
      </c>
      <c r="K88" s="131"/>
      <c r="L88" s="131"/>
      <c r="M88" s="131"/>
      <c r="N88" s="131"/>
      <c r="O88" s="130"/>
    </row>
    <row r="89" spans="1:15" ht="27" customHeight="1" x14ac:dyDescent="0.3">
      <c r="A89" s="192"/>
      <c r="B89" s="129"/>
      <c r="C89" s="148"/>
      <c r="D89" s="148"/>
      <c r="E89" s="65">
        <f t="shared" ref="E89" si="15">F89+K89+L89+M89+N89</f>
        <v>1</v>
      </c>
      <c r="F89" s="65">
        <v>0</v>
      </c>
      <c r="G89" s="65">
        <v>0</v>
      </c>
      <c r="H89" s="65">
        <v>0</v>
      </c>
      <c r="I89" s="65">
        <v>0</v>
      </c>
      <c r="J89" s="65">
        <v>0</v>
      </c>
      <c r="K89" s="65">
        <v>1</v>
      </c>
      <c r="L89" s="65">
        <v>0</v>
      </c>
      <c r="M89" s="65">
        <v>0</v>
      </c>
      <c r="N89" s="65">
        <v>0</v>
      </c>
      <c r="O89" s="130"/>
    </row>
    <row r="90" spans="1:15" ht="30.75" customHeight="1" x14ac:dyDescent="0.3">
      <c r="A90" s="147" t="s">
        <v>22</v>
      </c>
      <c r="B90" s="129" t="s">
        <v>23</v>
      </c>
      <c r="C90" s="147" t="s">
        <v>349</v>
      </c>
      <c r="D90" s="87" t="s">
        <v>8</v>
      </c>
      <c r="E90" s="85">
        <f>F90+K90+L90+M90+N90</f>
        <v>1059134.32</v>
      </c>
      <c r="F90" s="131">
        <f t="shared" ref="F90:N90" si="16">SUM(F91:F93)</f>
        <v>59000</v>
      </c>
      <c r="G90" s="131">
        <f t="shared" si="16"/>
        <v>0</v>
      </c>
      <c r="H90" s="131">
        <f t="shared" si="16"/>
        <v>0</v>
      </c>
      <c r="I90" s="131">
        <f t="shared" si="16"/>
        <v>0</v>
      </c>
      <c r="J90" s="131">
        <f t="shared" si="16"/>
        <v>0</v>
      </c>
      <c r="K90" s="85">
        <f t="shared" si="16"/>
        <v>348355.2</v>
      </c>
      <c r="L90" s="85">
        <f t="shared" si="16"/>
        <v>519779.12</v>
      </c>
      <c r="M90" s="85">
        <f t="shared" si="16"/>
        <v>132000</v>
      </c>
      <c r="N90" s="85">
        <f t="shared" si="16"/>
        <v>0</v>
      </c>
      <c r="O90" s="130"/>
    </row>
    <row r="91" spans="1:15" ht="33" customHeight="1" x14ac:dyDescent="0.3">
      <c r="A91" s="147"/>
      <c r="B91" s="129"/>
      <c r="C91" s="147"/>
      <c r="D91" s="87" t="s">
        <v>10</v>
      </c>
      <c r="E91" s="85">
        <f>F91+K91+L91+M91+N91</f>
        <v>668395.06000000006</v>
      </c>
      <c r="F91" s="131">
        <f t="shared" ref="F91:J91" si="17">F95+F101</f>
        <v>36108</v>
      </c>
      <c r="G91" s="131">
        <f t="shared" si="17"/>
        <v>0</v>
      </c>
      <c r="H91" s="131">
        <f t="shared" si="17"/>
        <v>0</v>
      </c>
      <c r="I91" s="131">
        <f t="shared" si="17"/>
        <v>0</v>
      </c>
      <c r="J91" s="131">
        <f t="shared" si="17"/>
        <v>0</v>
      </c>
      <c r="K91" s="85">
        <f>K95+K101</f>
        <v>227643</v>
      </c>
      <c r="L91" s="85">
        <f t="shared" ref="L91:N92" si="18">L95+L101</f>
        <v>322540.07</v>
      </c>
      <c r="M91" s="85">
        <f t="shared" si="18"/>
        <v>82103.989999999991</v>
      </c>
      <c r="N91" s="85">
        <f t="shared" si="18"/>
        <v>0</v>
      </c>
      <c r="O91" s="130"/>
    </row>
    <row r="92" spans="1:15" ht="33" customHeight="1" x14ac:dyDescent="0.3">
      <c r="A92" s="147"/>
      <c r="B92" s="129"/>
      <c r="C92" s="147"/>
      <c r="D92" s="87" t="s">
        <v>18</v>
      </c>
      <c r="E92" s="85">
        <f>F92+K92+L92+M92+N92</f>
        <v>390739.26</v>
      </c>
      <c r="F92" s="131">
        <f>F96+F102</f>
        <v>22892</v>
      </c>
      <c r="G92" s="131">
        <f t="shared" ref="G92:J92" si="19">G96+G102</f>
        <v>0</v>
      </c>
      <c r="H92" s="131">
        <f t="shared" si="19"/>
        <v>0</v>
      </c>
      <c r="I92" s="131">
        <f t="shared" si="19"/>
        <v>0</v>
      </c>
      <c r="J92" s="131">
        <f t="shared" si="19"/>
        <v>0</v>
      </c>
      <c r="K92" s="85">
        <f>K96+K102</f>
        <v>120712.2</v>
      </c>
      <c r="L92" s="85">
        <f t="shared" si="18"/>
        <v>197239.05000000002</v>
      </c>
      <c r="M92" s="85">
        <f t="shared" si="18"/>
        <v>49896.01</v>
      </c>
      <c r="N92" s="85">
        <f t="shared" si="18"/>
        <v>0</v>
      </c>
      <c r="O92" s="130"/>
    </row>
    <row r="93" spans="1:15" ht="26.25" customHeight="1" x14ac:dyDescent="0.3">
      <c r="A93" s="147"/>
      <c r="B93" s="129"/>
      <c r="C93" s="147"/>
      <c r="D93" s="87" t="s">
        <v>15</v>
      </c>
      <c r="E93" s="85">
        <f t="shared" si="13"/>
        <v>0</v>
      </c>
      <c r="F93" s="138">
        <v>0</v>
      </c>
      <c r="G93" s="139"/>
      <c r="H93" s="139"/>
      <c r="I93" s="139"/>
      <c r="J93" s="140"/>
      <c r="K93" s="85">
        <v>0</v>
      </c>
      <c r="L93" s="85">
        <v>0</v>
      </c>
      <c r="M93" s="85">
        <v>0</v>
      </c>
      <c r="N93" s="85">
        <v>0</v>
      </c>
      <c r="O93" s="130"/>
    </row>
    <row r="94" spans="1:15" ht="23.25" customHeight="1" x14ac:dyDescent="0.3">
      <c r="A94" s="147" t="s">
        <v>24</v>
      </c>
      <c r="B94" s="129" t="s">
        <v>65</v>
      </c>
      <c r="C94" s="147" t="s">
        <v>349</v>
      </c>
      <c r="D94" s="87" t="s">
        <v>8</v>
      </c>
      <c r="E94" s="85">
        <f t="shared" si="13"/>
        <v>1059134.32</v>
      </c>
      <c r="F94" s="138">
        <f>'Строительство и реконструкция'!L157</f>
        <v>59000</v>
      </c>
      <c r="G94" s="139"/>
      <c r="H94" s="139"/>
      <c r="I94" s="139"/>
      <c r="J94" s="140"/>
      <c r="K94" s="85">
        <f>'Строительство и реконструкция'!M157</f>
        <v>348355.2</v>
      </c>
      <c r="L94" s="85">
        <f>'Строительство и реконструкция'!N157</f>
        <v>519779.12</v>
      </c>
      <c r="M94" s="85">
        <f>'Строительство и реконструкция'!O157</f>
        <v>132000</v>
      </c>
      <c r="N94" s="85">
        <f>'Строительство и реконструкция'!P157</f>
        <v>0</v>
      </c>
      <c r="O94" s="130" t="s">
        <v>414</v>
      </c>
    </row>
    <row r="95" spans="1:15" ht="33" customHeight="1" x14ac:dyDescent="0.3">
      <c r="A95" s="147"/>
      <c r="B95" s="129"/>
      <c r="C95" s="147"/>
      <c r="D95" s="87" t="s">
        <v>10</v>
      </c>
      <c r="E95" s="85">
        <f t="shared" ref="E95:E96" si="20">F95+K95+L95+M95+N95</f>
        <v>668395.06000000006</v>
      </c>
      <c r="F95" s="138">
        <f>'Строительство и реконструкция'!L158</f>
        <v>36108</v>
      </c>
      <c r="G95" s="139"/>
      <c r="H95" s="139"/>
      <c r="I95" s="139"/>
      <c r="J95" s="140"/>
      <c r="K95" s="85">
        <f>'Строительство и реконструкция'!M158</f>
        <v>227643</v>
      </c>
      <c r="L95" s="85">
        <f>'Строительство и реконструкция'!N158</f>
        <v>322540.07</v>
      </c>
      <c r="M95" s="85">
        <f>'Строительство и реконструкция'!O158</f>
        <v>82103.989999999991</v>
      </c>
      <c r="N95" s="85">
        <f>'Строительство и реконструкция'!P158</f>
        <v>0</v>
      </c>
      <c r="O95" s="130"/>
    </row>
    <row r="96" spans="1:15" ht="33.75" customHeight="1" x14ac:dyDescent="0.3">
      <c r="A96" s="147"/>
      <c r="B96" s="129"/>
      <c r="C96" s="147"/>
      <c r="D96" s="87" t="s">
        <v>18</v>
      </c>
      <c r="E96" s="85">
        <f t="shared" si="20"/>
        <v>390739.26</v>
      </c>
      <c r="F96" s="138">
        <f>'Строительство и реконструкция'!L159</f>
        <v>22892</v>
      </c>
      <c r="G96" s="139"/>
      <c r="H96" s="139"/>
      <c r="I96" s="139"/>
      <c r="J96" s="140"/>
      <c r="K96" s="85">
        <f>'Строительство и реконструкция'!M159</f>
        <v>120712.2</v>
      </c>
      <c r="L96" s="85">
        <f>'Строительство и реконструкция'!N159</f>
        <v>197239.05000000002</v>
      </c>
      <c r="M96" s="85">
        <f>'Строительство и реконструкция'!O159</f>
        <v>49896.01</v>
      </c>
      <c r="N96" s="85">
        <f>'Строительство и реконструкция'!P159</f>
        <v>0</v>
      </c>
      <c r="O96" s="130"/>
    </row>
    <row r="97" spans="1:15" ht="21.75" customHeight="1" x14ac:dyDescent="0.3">
      <c r="A97" s="147"/>
      <c r="B97" s="129" t="s">
        <v>201</v>
      </c>
      <c r="C97" s="148" t="s">
        <v>80</v>
      </c>
      <c r="D97" s="148" t="s">
        <v>80</v>
      </c>
      <c r="E97" s="131" t="s">
        <v>81</v>
      </c>
      <c r="F97" s="152" t="s">
        <v>345</v>
      </c>
      <c r="G97" s="138" t="s">
        <v>207</v>
      </c>
      <c r="H97" s="139"/>
      <c r="I97" s="139"/>
      <c r="J97" s="140"/>
      <c r="K97" s="131" t="s">
        <v>84</v>
      </c>
      <c r="L97" s="159" t="s">
        <v>346</v>
      </c>
      <c r="M97" s="152" t="s">
        <v>348</v>
      </c>
      <c r="N97" s="156" t="s">
        <v>347</v>
      </c>
      <c r="O97" s="130"/>
    </row>
    <row r="98" spans="1:15" ht="21" customHeight="1" x14ac:dyDescent="0.3">
      <c r="A98" s="147"/>
      <c r="B98" s="129"/>
      <c r="C98" s="148"/>
      <c r="D98" s="148"/>
      <c r="E98" s="131"/>
      <c r="F98" s="131"/>
      <c r="G98" s="93" t="s">
        <v>202</v>
      </c>
      <c r="H98" s="93" t="s">
        <v>203</v>
      </c>
      <c r="I98" s="93" t="s">
        <v>204</v>
      </c>
      <c r="J98" s="93" t="s">
        <v>205</v>
      </c>
      <c r="K98" s="131"/>
      <c r="L98" s="157"/>
      <c r="M98" s="131"/>
      <c r="N98" s="157"/>
      <c r="O98" s="130"/>
    </row>
    <row r="99" spans="1:15" ht="22.5" customHeight="1" x14ac:dyDescent="0.3">
      <c r="A99" s="147"/>
      <c r="B99" s="129"/>
      <c r="C99" s="148"/>
      <c r="D99" s="148"/>
      <c r="E99" s="65">
        <f>F99+K99+L99+M99+N99</f>
        <v>7</v>
      </c>
      <c r="F99" s="65">
        <v>0</v>
      </c>
      <c r="G99" s="65">
        <v>0</v>
      </c>
      <c r="H99" s="65">
        <v>0</v>
      </c>
      <c r="I99" s="65">
        <v>0</v>
      </c>
      <c r="J99" s="65">
        <v>0</v>
      </c>
      <c r="K99" s="65">
        <v>0</v>
      </c>
      <c r="L99" s="65">
        <v>6</v>
      </c>
      <c r="M99" s="65">
        <v>1</v>
      </c>
      <c r="N99" s="65">
        <v>0</v>
      </c>
      <c r="O99" s="130"/>
    </row>
    <row r="100" spans="1:15" ht="30" customHeight="1" x14ac:dyDescent="0.3">
      <c r="A100" s="147" t="s">
        <v>25</v>
      </c>
      <c r="B100" s="129" t="s">
        <v>191</v>
      </c>
      <c r="C100" s="147" t="s">
        <v>349</v>
      </c>
      <c r="D100" s="87" t="s">
        <v>8</v>
      </c>
      <c r="E100" s="85">
        <f t="shared" ref="E100:E102" si="21">F100+K100+L100+M100+N100</f>
        <v>0</v>
      </c>
      <c r="F100" s="138">
        <f>F101+F102</f>
        <v>0</v>
      </c>
      <c r="G100" s="139"/>
      <c r="H100" s="139"/>
      <c r="I100" s="139"/>
      <c r="J100" s="140"/>
      <c r="K100" s="85">
        <f>K101+K102</f>
        <v>0</v>
      </c>
      <c r="L100" s="85">
        <f>L101+L102</f>
        <v>0</v>
      </c>
      <c r="M100" s="91">
        <f>M101+M102</f>
        <v>0</v>
      </c>
      <c r="N100" s="85">
        <f>N101+N102</f>
        <v>0</v>
      </c>
      <c r="O100" s="130" t="s">
        <v>411</v>
      </c>
    </row>
    <row r="101" spans="1:15" ht="34.5" customHeight="1" x14ac:dyDescent="0.3">
      <c r="A101" s="147"/>
      <c r="B101" s="129"/>
      <c r="C101" s="147"/>
      <c r="D101" s="87" t="s">
        <v>10</v>
      </c>
      <c r="E101" s="85">
        <f t="shared" si="21"/>
        <v>0</v>
      </c>
      <c r="F101" s="138">
        <v>0</v>
      </c>
      <c r="G101" s="139"/>
      <c r="H101" s="139"/>
      <c r="I101" s="139"/>
      <c r="J101" s="140"/>
      <c r="K101" s="85">
        <v>0</v>
      </c>
      <c r="L101" s="85">
        <v>0</v>
      </c>
      <c r="M101" s="91">
        <v>0</v>
      </c>
      <c r="N101" s="85">
        <v>0</v>
      </c>
      <c r="O101" s="130"/>
    </row>
    <row r="102" spans="1:15" ht="33.75" customHeight="1" x14ac:dyDescent="0.3">
      <c r="A102" s="147"/>
      <c r="B102" s="129"/>
      <c r="C102" s="147"/>
      <c r="D102" s="87" t="s">
        <v>11</v>
      </c>
      <c r="E102" s="85">
        <f t="shared" si="21"/>
        <v>0</v>
      </c>
      <c r="F102" s="138">
        <v>0</v>
      </c>
      <c r="G102" s="139"/>
      <c r="H102" s="139"/>
      <c r="I102" s="139"/>
      <c r="J102" s="140"/>
      <c r="K102" s="85">
        <v>0</v>
      </c>
      <c r="L102" s="85">
        <v>0</v>
      </c>
      <c r="M102" s="91">
        <v>0</v>
      </c>
      <c r="N102" s="85">
        <v>0</v>
      </c>
      <c r="O102" s="130"/>
    </row>
    <row r="103" spans="1:15" ht="28.5" customHeight="1" x14ac:dyDescent="0.3">
      <c r="A103" s="147"/>
      <c r="B103" s="129" t="s">
        <v>350</v>
      </c>
      <c r="C103" s="148" t="s">
        <v>80</v>
      </c>
      <c r="D103" s="148" t="s">
        <v>80</v>
      </c>
      <c r="E103" s="131" t="s">
        <v>81</v>
      </c>
      <c r="F103" s="152" t="s">
        <v>345</v>
      </c>
      <c r="G103" s="138" t="s">
        <v>207</v>
      </c>
      <c r="H103" s="139"/>
      <c r="I103" s="139"/>
      <c r="J103" s="140"/>
      <c r="K103" s="131" t="s">
        <v>84</v>
      </c>
      <c r="L103" s="159" t="s">
        <v>346</v>
      </c>
      <c r="M103" s="152" t="s">
        <v>348</v>
      </c>
      <c r="N103" s="156" t="s">
        <v>347</v>
      </c>
      <c r="O103" s="130"/>
    </row>
    <row r="104" spans="1:15" ht="24" customHeight="1" x14ac:dyDescent="0.3">
      <c r="A104" s="147"/>
      <c r="B104" s="129"/>
      <c r="C104" s="148"/>
      <c r="D104" s="148"/>
      <c r="E104" s="131"/>
      <c r="F104" s="131"/>
      <c r="G104" s="93" t="s">
        <v>202</v>
      </c>
      <c r="H104" s="93" t="s">
        <v>203</v>
      </c>
      <c r="I104" s="93" t="s">
        <v>204</v>
      </c>
      <c r="J104" s="93" t="s">
        <v>205</v>
      </c>
      <c r="K104" s="131"/>
      <c r="L104" s="157"/>
      <c r="M104" s="131"/>
      <c r="N104" s="157"/>
      <c r="O104" s="130"/>
    </row>
    <row r="105" spans="1:15" ht="30" customHeight="1" x14ac:dyDescent="0.3">
      <c r="A105" s="147"/>
      <c r="B105" s="129"/>
      <c r="C105" s="148"/>
      <c r="D105" s="148"/>
      <c r="E105" s="65">
        <f>F105+K105+L105+M105+N105</f>
        <v>0</v>
      </c>
      <c r="F105" s="65">
        <v>0</v>
      </c>
      <c r="G105" s="65">
        <v>0</v>
      </c>
      <c r="H105" s="65">
        <v>0</v>
      </c>
      <c r="I105" s="65">
        <v>0</v>
      </c>
      <c r="J105" s="65">
        <v>0</v>
      </c>
      <c r="K105" s="65">
        <v>0</v>
      </c>
      <c r="L105" s="65">
        <v>0</v>
      </c>
      <c r="M105" s="65">
        <v>0</v>
      </c>
      <c r="N105" s="65">
        <v>0</v>
      </c>
      <c r="O105" s="130"/>
    </row>
    <row r="106" spans="1:15" ht="21.75" customHeight="1" x14ac:dyDescent="0.3">
      <c r="A106" s="147" t="s">
        <v>502</v>
      </c>
      <c r="B106" s="129" t="s">
        <v>522</v>
      </c>
      <c r="C106" s="147" t="s">
        <v>349</v>
      </c>
      <c r="D106" s="87" t="s">
        <v>8</v>
      </c>
      <c r="E106" s="85">
        <f t="shared" ref="E106:E108" si="22">F106+K106+L106+M106+N106</f>
        <v>0</v>
      </c>
      <c r="F106" s="131">
        <f>F107+F108</f>
        <v>0</v>
      </c>
      <c r="G106" s="131"/>
      <c r="H106" s="131"/>
      <c r="I106" s="131"/>
      <c r="J106" s="131"/>
      <c r="K106" s="85">
        <f>K107+K108</f>
        <v>0</v>
      </c>
      <c r="L106" s="85">
        <f>L107+L108</f>
        <v>0</v>
      </c>
      <c r="M106" s="85">
        <f>M107+M108</f>
        <v>0</v>
      </c>
      <c r="N106" s="85">
        <f>N107+N108</f>
        <v>0</v>
      </c>
      <c r="O106" s="130" t="s">
        <v>411</v>
      </c>
    </row>
    <row r="107" spans="1:15" ht="34.5" customHeight="1" x14ac:dyDescent="0.3">
      <c r="A107" s="147"/>
      <c r="B107" s="129"/>
      <c r="C107" s="147"/>
      <c r="D107" s="87" t="s">
        <v>10</v>
      </c>
      <c r="E107" s="85">
        <f t="shared" si="22"/>
        <v>0</v>
      </c>
      <c r="F107" s="131">
        <v>0</v>
      </c>
      <c r="G107" s="131"/>
      <c r="H107" s="131"/>
      <c r="I107" s="131"/>
      <c r="J107" s="131"/>
      <c r="K107" s="85">
        <v>0</v>
      </c>
      <c r="L107" s="85">
        <v>0</v>
      </c>
      <c r="M107" s="85">
        <v>0</v>
      </c>
      <c r="N107" s="85">
        <v>0</v>
      </c>
      <c r="O107" s="130"/>
    </row>
    <row r="108" spans="1:15" ht="33.75" customHeight="1" x14ac:dyDescent="0.3">
      <c r="A108" s="147"/>
      <c r="B108" s="129"/>
      <c r="C108" s="147"/>
      <c r="D108" s="87" t="s">
        <v>11</v>
      </c>
      <c r="E108" s="85">
        <f t="shared" si="22"/>
        <v>0</v>
      </c>
      <c r="F108" s="131">
        <v>0</v>
      </c>
      <c r="G108" s="131"/>
      <c r="H108" s="131"/>
      <c r="I108" s="131"/>
      <c r="J108" s="131"/>
      <c r="K108" s="85">
        <v>0</v>
      </c>
      <c r="L108" s="85">
        <v>0</v>
      </c>
      <c r="M108" s="85">
        <v>0</v>
      </c>
      <c r="N108" s="85">
        <v>0</v>
      </c>
      <c r="O108" s="130"/>
    </row>
    <row r="109" spans="1:15" ht="24" customHeight="1" x14ac:dyDescent="0.3">
      <c r="A109" s="147"/>
      <c r="B109" s="129" t="s">
        <v>523</v>
      </c>
      <c r="C109" s="148" t="s">
        <v>80</v>
      </c>
      <c r="D109" s="148" t="s">
        <v>80</v>
      </c>
      <c r="E109" s="131" t="s">
        <v>81</v>
      </c>
      <c r="F109" s="152" t="s">
        <v>345</v>
      </c>
      <c r="G109" s="131" t="s">
        <v>207</v>
      </c>
      <c r="H109" s="131"/>
      <c r="I109" s="131"/>
      <c r="J109" s="131"/>
      <c r="K109" s="131" t="s">
        <v>84</v>
      </c>
      <c r="L109" s="152" t="s">
        <v>346</v>
      </c>
      <c r="M109" s="152" t="s">
        <v>348</v>
      </c>
      <c r="N109" s="131" t="s">
        <v>347</v>
      </c>
      <c r="O109" s="130"/>
    </row>
    <row r="110" spans="1:15" ht="24" customHeight="1" x14ac:dyDescent="0.3">
      <c r="A110" s="147"/>
      <c r="B110" s="129"/>
      <c r="C110" s="148"/>
      <c r="D110" s="148"/>
      <c r="E110" s="131"/>
      <c r="F110" s="131"/>
      <c r="G110" s="85" t="s">
        <v>202</v>
      </c>
      <c r="H110" s="85" t="s">
        <v>203</v>
      </c>
      <c r="I110" s="85" t="s">
        <v>204</v>
      </c>
      <c r="J110" s="85" t="s">
        <v>205</v>
      </c>
      <c r="K110" s="131"/>
      <c r="L110" s="131"/>
      <c r="M110" s="131"/>
      <c r="N110" s="131"/>
      <c r="O110" s="130"/>
    </row>
    <row r="111" spans="1:15" ht="24.75" customHeight="1" x14ac:dyDescent="0.3">
      <c r="A111" s="147"/>
      <c r="B111" s="129"/>
      <c r="C111" s="148"/>
      <c r="D111" s="148"/>
      <c r="E111" s="65">
        <f>F111+K111+L111+M111+N111</f>
        <v>0</v>
      </c>
      <c r="F111" s="65">
        <v>0</v>
      </c>
      <c r="G111" s="65">
        <v>0</v>
      </c>
      <c r="H111" s="65">
        <v>0</v>
      </c>
      <c r="I111" s="65">
        <v>0</v>
      </c>
      <c r="J111" s="65">
        <v>0</v>
      </c>
      <c r="K111" s="65">
        <v>0</v>
      </c>
      <c r="L111" s="65">
        <v>0</v>
      </c>
      <c r="M111" s="65">
        <v>0</v>
      </c>
      <c r="N111" s="65">
        <v>0</v>
      </c>
      <c r="O111" s="130"/>
    </row>
    <row r="112" spans="1:15" ht="21.75" customHeight="1" x14ac:dyDescent="0.3">
      <c r="A112" s="147" t="s">
        <v>26</v>
      </c>
      <c r="B112" s="129" t="s">
        <v>419</v>
      </c>
      <c r="C112" s="147" t="s">
        <v>349</v>
      </c>
      <c r="D112" s="87" t="s">
        <v>8</v>
      </c>
      <c r="E112" s="85">
        <f t="shared" ref="E112:E119" si="23">F112+K112+L112+M112+N112</f>
        <v>0</v>
      </c>
      <c r="F112" s="131">
        <f t="shared" ref="F112" si="24">F113+F114</f>
        <v>0</v>
      </c>
      <c r="G112" s="131"/>
      <c r="H112" s="131"/>
      <c r="I112" s="131"/>
      <c r="J112" s="131"/>
      <c r="K112" s="85">
        <f>K113+K114</f>
        <v>0</v>
      </c>
      <c r="L112" s="85">
        <f t="shared" ref="L112:M112" si="25">L113+L114</f>
        <v>0</v>
      </c>
      <c r="M112" s="85">
        <f t="shared" si="25"/>
        <v>0</v>
      </c>
      <c r="N112" s="85">
        <f t="shared" ref="N112" si="26">N113+N114</f>
        <v>0</v>
      </c>
      <c r="O112" s="130"/>
    </row>
    <row r="113" spans="1:15" ht="34.5" customHeight="1" x14ac:dyDescent="0.3">
      <c r="A113" s="147"/>
      <c r="B113" s="129"/>
      <c r="C113" s="147"/>
      <c r="D113" s="87" t="s">
        <v>10</v>
      </c>
      <c r="E113" s="85">
        <f t="shared" si="23"/>
        <v>0</v>
      </c>
      <c r="F113" s="131">
        <v>0</v>
      </c>
      <c r="G113" s="131"/>
      <c r="H113" s="131"/>
      <c r="I113" s="131"/>
      <c r="J113" s="131"/>
      <c r="K113" s="85">
        <v>0</v>
      </c>
      <c r="L113" s="85">
        <v>0</v>
      </c>
      <c r="M113" s="85">
        <v>0</v>
      </c>
      <c r="N113" s="85">
        <v>0</v>
      </c>
      <c r="O113" s="130"/>
    </row>
    <row r="114" spans="1:15" ht="34.5" customHeight="1" x14ac:dyDescent="0.3">
      <c r="A114" s="147"/>
      <c r="B114" s="129"/>
      <c r="C114" s="147"/>
      <c r="D114" s="87" t="s">
        <v>11</v>
      </c>
      <c r="E114" s="85">
        <f t="shared" si="23"/>
        <v>0</v>
      </c>
      <c r="F114" s="131">
        <v>0</v>
      </c>
      <c r="G114" s="131"/>
      <c r="H114" s="131"/>
      <c r="I114" s="131"/>
      <c r="J114" s="131"/>
      <c r="K114" s="85">
        <v>0</v>
      </c>
      <c r="L114" s="85">
        <v>0</v>
      </c>
      <c r="M114" s="85">
        <v>0</v>
      </c>
      <c r="N114" s="85">
        <v>0</v>
      </c>
      <c r="O114" s="130"/>
    </row>
    <row r="115" spans="1:15" ht="23.25" customHeight="1" x14ac:dyDescent="0.3">
      <c r="A115" s="147"/>
      <c r="B115" s="129"/>
      <c r="C115" s="147"/>
      <c r="D115" s="87" t="s">
        <v>12</v>
      </c>
      <c r="E115" s="85">
        <f t="shared" si="23"/>
        <v>0</v>
      </c>
      <c r="F115" s="131">
        <v>0</v>
      </c>
      <c r="G115" s="131"/>
      <c r="H115" s="131"/>
      <c r="I115" s="131"/>
      <c r="J115" s="131"/>
      <c r="K115" s="85">
        <v>0</v>
      </c>
      <c r="L115" s="85">
        <v>0</v>
      </c>
      <c r="M115" s="85">
        <v>0</v>
      </c>
      <c r="N115" s="85">
        <v>0</v>
      </c>
      <c r="O115" s="130"/>
    </row>
    <row r="116" spans="1:15" ht="21.75" customHeight="1" x14ac:dyDescent="0.3">
      <c r="A116" s="147" t="s">
        <v>27</v>
      </c>
      <c r="B116" s="129" t="s">
        <v>306</v>
      </c>
      <c r="C116" s="147" t="s">
        <v>349</v>
      </c>
      <c r="D116" s="87" t="s">
        <v>8</v>
      </c>
      <c r="E116" s="85">
        <f t="shared" si="23"/>
        <v>0</v>
      </c>
      <c r="F116" s="131">
        <f t="shared" ref="F116" si="27">F117+F118</f>
        <v>0</v>
      </c>
      <c r="G116" s="131"/>
      <c r="H116" s="131"/>
      <c r="I116" s="131"/>
      <c r="J116" s="131"/>
      <c r="K116" s="85">
        <f>K117+K118</f>
        <v>0</v>
      </c>
      <c r="L116" s="85">
        <f t="shared" ref="L116:M116" si="28">L117+L118</f>
        <v>0</v>
      </c>
      <c r="M116" s="85">
        <f t="shared" si="28"/>
        <v>0</v>
      </c>
      <c r="N116" s="85">
        <f t="shared" ref="N116" si="29">N117+N118</f>
        <v>0</v>
      </c>
      <c r="O116" s="130" t="s">
        <v>411</v>
      </c>
    </row>
    <row r="117" spans="1:15" ht="33" customHeight="1" x14ac:dyDescent="0.3">
      <c r="A117" s="147"/>
      <c r="B117" s="129"/>
      <c r="C117" s="147"/>
      <c r="D117" s="87" t="s">
        <v>10</v>
      </c>
      <c r="E117" s="85">
        <f t="shared" si="23"/>
        <v>0</v>
      </c>
      <c r="F117" s="131">
        <v>0</v>
      </c>
      <c r="G117" s="131"/>
      <c r="H117" s="131"/>
      <c r="I117" s="131"/>
      <c r="J117" s="131"/>
      <c r="K117" s="85">
        <v>0</v>
      </c>
      <c r="L117" s="85">
        <v>0</v>
      </c>
      <c r="M117" s="85">
        <v>0</v>
      </c>
      <c r="N117" s="85">
        <v>0</v>
      </c>
      <c r="O117" s="130"/>
    </row>
    <row r="118" spans="1:15" ht="33" customHeight="1" x14ac:dyDescent="0.3">
      <c r="A118" s="147"/>
      <c r="B118" s="129"/>
      <c r="C118" s="147"/>
      <c r="D118" s="87" t="s">
        <v>11</v>
      </c>
      <c r="E118" s="85">
        <f t="shared" si="23"/>
        <v>0</v>
      </c>
      <c r="F118" s="131">
        <v>0</v>
      </c>
      <c r="G118" s="131"/>
      <c r="H118" s="131"/>
      <c r="I118" s="131"/>
      <c r="J118" s="131"/>
      <c r="K118" s="85">
        <v>0</v>
      </c>
      <c r="L118" s="85">
        <v>0</v>
      </c>
      <c r="M118" s="85">
        <v>0</v>
      </c>
      <c r="N118" s="85">
        <v>0</v>
      </c>
      <c r="O118" s="130"/>
    </row>
    <row r="119" spans="1:15" ht="21.75" customHeight="1" x14ac:dyDescent="0.3">
      <c r="A119" s="147"/>
      <c r="B119" s="129"/>
      <c r="C119" s="147"/>
      <c r="D119" s="87" t="s">
        <v>12</v>
      </c>
      <c r="E119" s="85">
        <f t="shared" si="23"/>
        <v>0</v>
      </c>
      <c r="F119" s="131">
        <v>0</v>
      </c>
      <c r="G119" s="131"/>
      <c r="H119" s="131"/>
      <c r="I119" s="131"/>
      <c r="J119" s="131"/>
      <c r="K119" s="85">
        <v>0</v>
      </c>
      <c r="L119" s="85">
        <v>0</v>
      </c>
      <c r="M119" s="85">
        <v>0</v>
      </c>
      <c r="N119" s="85">
        <v>0</v>
      </c>
      <c r="O119" s="130"/>
    </row>
    <row r="120" spans="1:15" ht="23.25" customHeight="1" x14ac:dyDescent="0.3">
      <c r="A120" s="147"/>
      <c r="B120" s="129" t="s">
        <v>316</v>
      </c>
      <c r="C120" s="148" t="s">
        <v>80</v>
      </c>
      <c r="D120" s="148" t="s">
        <v>80</v>
      </c>
      <c r="E120" s="131" t="s">
        <v>81</v>
      </c>
      <c r="F120" s="152" t="s">
        <v>345</v>
      </c>
      <c r="G120" s="131" t="s">
        <v>207</v>
      </c>
      <c r="H120" s="131"/>
      <c r="I120" s="131"/>
      <c r="J120" s="131"/>
      <c r="K120" s="131" t="s">
        <v>84</v>
      </c>
      <c r="L120" s="152" t="s">
        <v>346</v>
      </c>
      <c r="M120" s="152" t="s">
        <v>348</v>
      </c>
      <c r="N120" s="131" t="s">
        <v>347</v>
      </c>
      <c r="O120" s="130"/>
    </row>
    <row r="121" spans="1:15" ht="23.25" customHeight="1" x14ac:dyDescent="0.3">
      <c r="A121" s="147"/>
      <c r="B121" s="129"/>
      <c r="C121" s="148"/>
      <c r="D121" s="148"/>
      <c r="E121" s="131"/>
      <c r="F121" s="131"/>
      <c r="G121" s="85" t="s">
        <v>202</v>
      </c>
      <c r="H121" s="85" t="s">
        <v>203</v>
      </c>
      <c r="I121" s="85" t="s">
        <v>204</v>
      </c>
      <c r="J121" s="85" t="s">
        <v>205</v>
      </c>
      <c r="K121" s="131"/>
      <c r="L121" s="131"/>
      <c r="M121" s="131"/>
      <c r="N121" s="131"/>
      <c r="O121" s="130"/>
    </row>
    <row r="122" spans="1:15" ht="34.5" customHeight="1" x14ac:dyDescent="0.3">
      <c r="A122" s="147"/>
      <c r="B122" s="129"/>
      <c r="C122" s="148"/>
      <c r="D122" s="148"/>
      <c r="E122" s="65">
        <f>F122+K122+L122+M122+N122</f>
        <v>0</v>
      </c>
      <c r="F122" s="65">
        <v>0</v>
      </c>
      <c r="G122" s="65">
        <v>0</v>
      </c>
      <c r="H122" s="65">
        <v>0</v>
      </c>
      <c r="I122" s="65">
        <v>0</v>
      </c>
      <c r="J122" s="65">
        <v>0</v>
      </c>
      <c r="K122" s="65">
        <v>0</v>
      </c>
      <c r="L122" s="65">
        <v>0</v>
      </c>
      <c r="M122" s="65">
        <v>0</v>
      </c>
      <c r="N122" s="65">
        <v>0</v>
      </c>
      <c r="O122" s="130"/>
    </row>
    <row r="123" spans="1:15" ht="39.75" customHeight="1" x14ac:dyDescent="0.3">
      <c r="A123" s="172"/>
      <c r="B123" s="173" t="s">
        <v>537</v>
      </c>
      <c r="C123" s="167"/>
      <c r="D123" s="116" t="s">
        <v>192</v>
      </c>
      <c r="E123" s="95">
        <f>F123+K123+L123+M123+N123</f>
        <v>4786002.1375500001</v>
      </c>
      <c r="F123" s="160">
        <f>SUM(F124:F127)</f>
        <v>1957800.21</v>
      </c>
      <c r="G123" s="160"/>
      <c r="H123" s="160"/>
      <c r="I123" s="160"/>
      <c r="J123" s="160"/>
      <c r="K123" s="95">
        <f>SUM(K124:K127)</f>
        <v>2081740.8575500001</v>
      </c>
      <c r="L123" s="95">
        <f t="shared" ref="L123:N123" si="30">SUM(L124:L127)</f>
        <v>614461.07000000007</v>
      </c>
      <c r="M123" s="95">
        <f>SUM(M124:M127)</f>
        <v>132000</v>
      </c>
      <c r="N123" s="95">
        <f t="shared" si="30"/>
        <v>0</v>
      </c>
      <c r="O123" s="147"/>
    </row>
    <row r="124" spans="1:15" ht="35.25" customHeight="1" x14ac:dyDescent="0.3">
      <c r="A124" s="172"/>
      <c r="B124" s="173"/>
      <c r="C124" s="167"/>
      <c r="D124" s="116" t="s">
        <v>9</v>
      </c>
      <c r="E124" s="95">
        <f t="shared" ref="E124:E127" si="31">F124+K124+L124+M124+N124</f>
        <v>0</v>
      </c>
      <c r="F124" s="160">
        <f>F53</f>
        <v>0</v>
      </c>
      <c r="G124" s="160"/>
      <c r="H124" s="160"/>
      <c r="I124" s="160"/>
      <c r="J124" s="160"/>
      <c r="K124" s="95">
        <f>K53</f>
        <v>0</v>
      </c>
      <c r="L124" s="95">
        <f>L53</f>
        <v>0</v>
      </c>
      <c r="M124" s="95">
        <f>M53</f>
        <v>0</v>
      </c>
      <c r="N124" s="95">
        <f>N53</f>
        <v>0</v>
      </c>
      <c r="O124" s="147"/>
    </row>
    <row r="125" spans="1:15" ht="35.25" customHeight="1" x14ac:dyDescent="0.3">
      <c r="A125" s="172"/>
      <c r="B125" s="173"/>
      <c r="C125" s="167"/>
      <c r="D125" s="116" t="s">
        <v>10</v>
      </c>
      <c r="E125" s="95">
        <f t="shared" si="31"/>
        <v>3579450.1100000003</v>
      </c>
      <c r="F125" s="160">
        <f>F91+F54</f>
        <v>1586724.51</v>
      </c>
      <c r="G125" s="160"/>
      <c r="H125" s="160"/>
      <c r="I125" s="160"/>
      <c r="J125" s="160"/>
      <c r="K125" s="95">
        <f t="shared" ref="K125:N126" si="32">K91+K54</f>
        <v>1528905.33</v>
      </c>
      <c r="L125" s="95">
        <f t="shared" si="32"/>
        <v>381716.28</v>
      </c>
      <c r="M125" s="95">
        <f t="shared" si="32"/>
        <v>82103.989999999991</v>
      </c>
      <c r="N125" s="95">
        <f t="shared" si="32"/>
        <v>0</v>
      </c>
      <c r="O125" s="147"/>
    </row>
    <row r="126" spans="1:15" ht="37.5" customHeight="1" x14ac:dyDescent="0.3">
      <c r="A126" s="172"/>
      <c r="B126" s="173"/>
      <c r="C126" s="167"/>
      <c r="D126" s="116" t="s">
        <v>18</v>
      </c>
      <c r="E126" s="95">
        <f t="shared" si="31"/>
        <v>1206552.02755</v>
      </c>
      <c r="F126" s="160">
        <f>F92+F55</f>
        <v>371075.7</v>
      </c>
      <c r="G126" s="160"/>
      <c r="H126" s="160"/>
      <c r="I126" s="160"/>
      <c r="J126" s="160"/>
      <c r="K126" s="95">
        <f t="shared" si="32"/>
        <v>552835.52755</v>
      </c>
      <c r="L126" s="95">
        <f t="shared" si="32"/>
        <v>232744.79</v>
      </c>
      <c r="M126" s="95">
        <f t="shared" si="32"/>
        <v>49896.01</v>
      </c>
      <c r="N126" s="95">
        <f t="shared" si="32"/>
        <v>0</v>
      </c>
      <c r="O126" s="147"/>
    </row>
    <row r="127" spans="1:15" ht="34.5" customHeight="1" x14ac:dyDescent="0.3">
      <c r="A127" s="172"/>
      <c r="B127" s="173"/>
      <c r="C127" s="167"/>
      <c r="D127" s="116" t="s">
        <v>15</v>
      </c>
      <c r="E127" s="95">
        <f t="shared" si="31"/>
        <v>0</v>
      </c>
      <c r="F127" s="160">
        <f>F93</f>
        <v>0</v>
      </c>
      <c r="G127" s="160"/>
      <c r="H127" s="160"/>
      <c r="I127" s="160"/>
      <c r="J127" s="160"/>
      <c r="K127" s="95">
        <f>K93</f>
        <v>0</v>
      </c>
      <c r="L127" s="95">
        <f>L93</f>
        <v>0</v>
      </c>
      <c r="M127" s="95">
        <f>M93</f>
        <v>0</v>
      </c>
      <c r="N127" s="95">
        <f>N93</f>
        <v>0</v>
      </c>
      <c r="O127" s="147"/>
    </row>
    <row r="128" spans="1:15" s="2" customFormat="1" ht="31.5" customHeight="1" x14ac:dyDescent="0.25">
      <c r="A128" s="163" t="s">
        <v>102</v>
      </c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</row>
    <row r="129" spans="1:15" s="2" customFormat="1" ht="36" customHeight="1" x14ac:dyDescent="0.25">
      <c r="A129" s="147" t="s">
        <v>6</v>
      </c>
      <c r="B129" s="129" t="s">
        <v>66</v>
      </c>
      <c r="C129" s="147" t="s">
        <v>349</v>
      </c>
      <c r="D129" s="87" t="s">
        <v>14</v>
      </c>
      <c r="E129" s="94">
        <f>F129+K129+L129+M129+N129</f>
        <v>1252980.0945300001</v>
      </c>
      <c r="F129" s="152">
        <f>F133+F140+F146+F152+F158+F164+F170</f>
        <v>766533.2408700001</v>
      </c>
      <c r="G129" s="152"/>
      <c r="H129" s="152"/>
      <c r="I129" s="152"/>
      <c r="J129" s="152"/>
      <c r="K129" s="94">
        <f>K133+K140+K146+K152+K158+K164+K170</f>
        <v>486446.85366000002</v>
      </c>
      <c r="L129" s="94">
        <f>L133+L140+L146+L152+L158+L164</f>
        <v>0</v>
      </c>
      <c r="M129" s="94">
        <f>M133+M140+M146+M152+M158+M164</f>
        <v>0</v>
      </c>
      <c r="N129" s="94">
        <f t="shared" ref="N129" si="33">N133+N140+N146+N152</f>
        <v>0</v>
      </c>
      <c r="O129" s="130"/>
    </row>
    <row r="130" spans="1:15" s="2" customFormat="1" ht="36" customHeight="1" x14ac:dyDescent="0.25">
      <c r="A130" s="147"/>
      <c r="B130" s="129"/>
      <c r="C130" s="147"/>
      <c r="D130" s="87" t="s">
        <v>10</v>
      </c>
      <c r="E130" s="94">
        <f>F130+K130+L130+M130+N130</f>
        <v>655208.89</v>
      </c>
      <c r="F130" s="152">
        <f>F134+F141+F147+F153+F159+F165+F171</f>
        <v>379623.02000000008</v>
      </c>
      <c r="G130" s="152"/>
      <c r="H130" s="152"/>
      <c r="I130" s="152"/>
      <c r="J130" s="152"/>
      <c r="K130" s="94">
        <f>K134+K141+K147+K153+K159+K165+K171</f>
        <v>275585.86999999994</v>
      </c>
      <c r="L130" s="94">
        <f t="shared" ref="L130:L131" si="34">L134+L141+L147+L153+L159+L165</f>
        <v>0</v>
      </c>
      <c r="M130" s="94">
        <f>M134+M141+M147+M153+M159+M165</f>
        <v>0</v>
      </c>
      <c r="N130" s="94">
        <f t="shared" ref="N130:N131" si="35">N134+N141+N147+N153</f>
        <v>0</v>
      </c>
      <c r="O130" s="130"/>
    </row>
    <row r="131" spans="1:15" s="2" customFormat="1" ht="36" customHeight="1" x14ac:dyDescent="0.25">
      <c r="A131" s="147"/>
      <c r="B131" s="129"/>
      <c r="C131" s="147"/>
      <c r="D131" s="87" t="s">
        <v>18</v>
      </c>
      <c r="E131" s="94">
        <f>F131+K131+L131+M131+N131</f>
        <v>597771.20452999999</v>
      </c>
      <c r="F131" s="152">
        <f>F135+F142+F148+F154+F160+F166+F172</f>
        <v>386910.22086999996</v>
      </c>
      <c r="G131" s="152"/>
      <c r="H131" s="152"/>
      <c r="I131" s="152"/>
      <c r="J131" s="152"/>
      <c r="K131" s="94">
        <f>K135+K142+K148+K154+K160+K166+K170</f>
        <v>210860.98366</v>
      </c>
      <c r="L131" s="94">
        <f t="shared" si="34"/>
        <v>0</v>
      </c>
      <c r="M131" s="94">
        <f>M135+M142+M148+M154+M160+M166</f>
        <v>0</v>
      </c>
      <c r="N131" s="94">
        <f t="shared" si="35"/>
        <v>0</v>
      </c>
      <c r="O131" s="130"/>
    </row>
    <row r="132" spans="1:15" s="2" customFormat="1" ht="28.5" customHeight="1" x14ac:dyDescent="0.25">
      <c r="A132" s="147"/>
      <c r="B132" s="129"/>
      <c r="C132" s="147"/>
      <c r="D132" s="87" t="s">
        <v>12</v>
      </c>
      <c r="E132" s="94">
        <f t="shared" ref="E132:E136" si="36">F132+K132+L132+M132+N132</f>
        <v>0</v>
      </c>
      <c r="F132" s="152">
        <f t="shared" ref="F132" si="37">F136</f>
        <v>0</v>
      </c>
      <c r="G132" s="152"/>
      <c r="H132" s="152"/>
      <c r="I132" s="152"/>
      <c r="J132" s="152"/>
      <c r="K132" s="94">
        <f t="shared" ref="K132:N132" si="38">K136</f>
        <v>0</v>
      </c>
      <c r="L132" s="94">
        <f t="shared" si="38"/>
        <v>0</v>
      </c>
      <c r="M132" s="94">
        <f t="shared" si="38"/>
        <v>0</v>
      </c>
      <c r="N132" s="94">
        <f t="shared" si="38"/>
        <v>0</v>
      </c>
      <c r="O132" s="130"/>
    </row>
    <row r="133" spans="1:15" s="2" customFormat="1" ht="33.75" customHeight="1" x14ac:dyDescent="0.25">
      <c r="A133" s="147" t="s">
        <v>13</v>
      </c>
      <c r="B133" s="129" t="s">
        <v>173</v>
      </c>
      <c r="C133" s="147" t="s">
        <v>349</v>
      </c>
      <c r="D133" s="87" t="s">
        <v>14</v>
      </c>
      <c r="E133" s="94">
        <f t="shared" si="36"/>
        <v>66411.86</v>
      </c>
      <c r="F133" s="149">
        <f>'Строительство и реконструкция'!L168</f>
        <v>66411.86</v>
      </c>
      <c r="G133" s="150"/>
      <c r="H133" s="150"/>
      <c r="I133" s="150"/>
      <c r="J133" s="151"/>
      <c r="K133" s="94">
        <v>0</v>
      </c>
      <c r="L133" s="94">
        <v>0</v>
      </c>
      <c r="M133" s="96">
        <v>0</v>
      </c>
      <c r="N133" s="94">
        <v>0</v>
      </c>
      <c r="O133" s="130" t="s">
        <v>414</v>
      </c>
    </row>
    <row r="134" spans="1:15" s="2" customFormat="1" ht="33.75" customHeight="1" x14ac:dyDescent="0.25">
      <c r="A134" s="147"/>
      <c r="B134" s="129"/>
      <c r="C134" s="147"/>
      <c r="D134" s="87" t="s">
        <v>10</v>
      </c>
      <c r="E134" s="94">
        <f t="shared" si="36"/>
        <v>40781.9</v>
      </c>
      <c r="F134" s="149">
        <f>'Строительство и реконструкция'!L169</f>
        <v>40781.9</v>
      </c>
      <c r="G134" s="150"/>
      <c r="H134" s="150"/>
      <c r="I134" s="150"/>
      <c r="J134" s="151"/>
      <c r="K134" s="94">
        <v>0</v>
      </c>
      <c r="L134" s="94">
        <v>0</v>
      </c>
      <c r="M134" s="96">
        <v>0</v>
      </c>
      <c r="N134" s="94">
        <v>0</v>
      </c>
      <c r="O134" s="130"/>
    </row>
    <row r="135" spans="1:15" s="2" customFormat="1" ht="33.75" customHeight="1" x14ac:dyDescent="0.25">
      <c r="A135" s="147"/>
      <c r="B135" s="129"/>
      <c r="C135" s="147"/>
      <c r="D135" s="87" t="s">
        <v>18</v>
      </c>
      <c r="E135" s="94">
        <f t="shared" si="36"/>
        <v>25629.96</v>
      </c>
      <c r="F135" s="149">
        <f>'Строительство и реконструкция'!L170</f>
        <v>25629.96</v>
      </c>
      <c r="G135" s="150"/>
      <c r="H135" s="150"/>
      <c r="I135" s="150"/>
      <c r="J135" s="151"/>
      <c r="K135" s="94">
        <v>0</v>
      </c>
      <c r="L135" s="94">
        <v>0</v>
      </c>
      <c r="M135" s="96">
        <v>0</v>
      </c>
      <c r="N135" s="94">
        <v>0</v>
      </c>
      <c r="O135" s="130"/>
    </row>
    <row r="136" spans="1:15" s="2" customFormat="1" ht="26.25" customHeight="1" x14ac:dyDescent="0.25">
      <c r="A136" s="147"/>
      <c r="B136" s="129"/>
      <c r="C136" s="147"/>
      <c r="D136" s="87" t="s">
        <v>12</v>
      </c>
      <c r="E136" s="94">
        <f t="shared" si="36"/>
        <v>0</v>
      </c>
      <c r="F136" s="149">
        <v>0</v>
      </c>
      <c r="G136" s="150"/>
      <c r="H136" s="150"/>
      <c r="I136" s="150"/>
      <c r="J136" s="151"/>
      <c r="K136" s="94">
        <v>0</v>
      </c>
      <c r="L136" s="94">
        <v>0</v>
      </c>
      <c r="M136" s="96">
        <v>0</v>
      </c>
      <c r="N136" s="94">
        <v>0</v>
      </c>
      <c r="O136" s="130"/>
    </row>
    <row r="137" spans="1:15" ht="23.25" customHeight="1" x14ac:dyDescent="0.3">
      <c r="A137" s="147"/>
      <c r="B137" s="129" t="s">
        <v>193</v>
      </c>
      <c r="C137" s="148" t="s">
        <v>80</v>
      </c>
      <c r="D137" s="148" t="s">
        <v>80</v>
      </c>
      <c r="E137" s="131" t="s">
        <v>81</v>
      </c>
      <c r="F137" s="152" t="s">
        <v>345</v>
      </c>
      <c r="G137" s="138" t="s">
        <v>207</v>
      </c>
      <c r="H137" s="139"/>
      <c r="I137" s="139"/>
      <c r="J137" s="140"/>
      <c r="K137" s="131" t="s">
        <v>84</v>
      </c>
      <c r="L137" s="159" t="s">
        <v>346</v>
      </c>
      <c r="M137" s="152" t="s">
        <v>348</v>
      </c>
      <c r="N137" s="156" t="s">
        <v>347</v>
      </c>
      <c r="O137" s="130"/>
    </row>
    <row r="138" spans="1:15" ht="23.25" customHeight="1" x14ac:dyDescent="0.3">
      <c r="A138" s="147"/>
      <c r="B138" s="129"/>
      <c r="C138" s="148"/>
      <c r="D138" s="148"/>
      <c r="E138" s="131"/>
      <c r="F138" s="131"/>
      <c r="G138" s="85" t="s">
        <v>202</v>
      </c>
      <c r="H138" s="85" t="s">
        <v>203</v>
      </c>
      <c r="I138" s="85" t="s">
        <v>204</v>
      </c>
      <c r="J138" s="85" t="s">
        <v>205</v>
      </c>
      <c r="K138" s="131"/>
      <c r="L138" s="157"/>
      <c r="M138" s="131"/>
      <c r="N138" s="157"/>
      <c r="O138" s="130"/>
    </row>
    <row r="139" spans="1:15" ht="27" customHeight="1" x14ac:dyDescent="0.3">
      <c r="A139" s="147"/>
      <c r="B139" s="129"/>
      <c r="C139" s="148"/>
      <c r="D139" s="148"/>
      <c r="E139" s="65">
        <f>F139+K139+L139+M139+N139</f>
        <v>2</v>
      </c>
      <c r="F139" s="65">
        <v>2</v>
      </c>
      <c r="G139" s="65">
        <v>0</v>
      </c>
      <c r="H139" s="65">
        <v>2</v>
      </c>
      <c r="I139" s="65">
        <v>2</v>
      </c>
      <c r="J139" s="65">
        <v>2</v>
      </c>
      <c r="K139" s="65">
        <v>0</v>
      </c>
      <c r="L139" s="65">
        <v>0</v>
      </c>
      <c r="M139" s="65">
        <v>0</v>
      </c>
      <c r="N139" s="65">
        <v>0</v>
      </c>
      <c r="O139" s="130"/>
    </row>
    <row r="140" spans="1:15" s="2" customFormat="1" ht="30" customHeight="1" x14ac:dyDescent="0.25">
      <c r="A140" s="147" t="s">
        <v>16</v>
      </c>
      <c r="B140" s="129" t="s">
        <v>67</v>
      </c>
      <c r="C140" s="130" t="s">
        <v>349</v>
      </c>
      <c r="D140" s="87" t="s">
        <v>14</v>
      </c>
      <c r="E140" s="94">
        <f>F140+K140+L140+M140+N140</f>
        <v>0</v>
      </c>
      <c r="F140" s="152">
        <f t="shared" ref="F140" si="39">F141+F142</f>
        <v>0</v>
      </c>
      <c r="G140" s="152"/>
      <c r="H140" s="152"/>
      <c r="I140" s="152"/>
      <c r="J140" s="152"/>
      <c r="K140" s="94">
        <f t="shared" ref="K140:N140" si="40">K141+K142</f>
        <v>0</v>
      </c>
      <c r="L140" s="94">
        <f t="shared" si="40"/>
        <v>0</v>
      </c>
      <c r="M140" s="94">
        <f t="shared" si="40"/>
        <v>0</v>
      </c>
      <c r="N140" s="94">
        <f t="shared" si="40"/>
        <v>0</v>
      </c>
      <c r="O140" s="130" t="s">
        <v>411</v>
      </c>
    </row>
    <row r="141" spans="1:15" s="2" customFormat="1" ht="36" customHeight="1" x14ac:dyDescent="0.25">
      <c r="A141" s="147"/>
      <c r="B141" s="129"/>
      <c r="C141" s="130"/>
      <c r="D141" s="87" t="s">
        <v>10</v>
      </c>
      <c r="E141" s="94">
        <f>F141+K141+L141+M141+N141</f>
        <v>0</v>
      </c>
      <c r="F141" s="152">
        <v>0</v>
      </c>
      <c r="G141" s="152"/>
      <c r="H141" s="152"/>
      <c r="I141" s="152"/>
      <c r="J141" s="152"/>
      <c r="K141" s="94">
        <v>0</v>
      </c>
      <c r="L141" s="94">
        <v>0</v>
      </c>
      <c r="M141" s="94">
        <v>0</v>
      </c>
      <c r="N141" s="94">
        <v>0</v>
      </c>
      <c r="O141" s="130"/>
    </row>
    <row r="142" spans="1:15" s="2" customFormat="1" ht="36" customHeight="1" x14ac:dyDescent="0.25">
      <c r="A142" s="147"/>
      <c r="B142" s="129"/>
      <c r="C142" s="130"/>
      <c r="D142" s="87" t="s">
        <v>18</v>
      </c>
      <c r="E142" s="94">
        <f>F142+K142+L142+M142+N142</f>
        <v>0</v>
      </c>
      <c r="F142" s="152">
        <v>0</v>
      </c>
      <c r="G142" s="152"/>
      <c r="H142" s="152"/>
      <c r="I142" s="152"/>
      <c r="J142" s="152"/>
      <c r="K142" s="94">
        <v>0</v>
      </c>
      <c r="L142" s="94">
        <v>0</v>
      </c>
      <c r="M142" s="94">
        <v>0</v>
      </c>
      <c r="N142" s="94">
        <v>0</v>
      </c>
      <c r="O142" s="130"/>
    </row>
    <row r="143" spans="1:15" ht="23.25" customHeight="1" x14ac:dyDescent="0.3">
      <c r="A143" s="147"/>
      <c r="B143" s="129" t="s">
        <v>194</v>
      </c>
      <c r="C143" s="148" t="s">
        <v>80</v>
      </c>
      <c r="D143" s="148" t="s">
        <v>80</v>
      </c>
      <c r="E143" s="131" t="s">
        <v>81</v>
      </c>
      <c r="F143" s="152" t="s">
        <v>345</v>
      </c>
      <c r="G143" s="131" t="s">
        <v>207</v>
      </c>
      <c r="H143" s="131"/>
      <c r="I143" s="131"/>
      <c r="J143" s="131"/>
      <c r="K143" s="131" t="s">
        <v>84</v>
      </c>
      <c r="L143" s="152" t="s">
        <v>346</v>
      </c>
      <c r="M143" s="152" t="s">
        <v>348</v>
      </c>
      <c r="N143" s="131" t="s">
        <v>347</v>
      </c>
      <c r="O143" s="130"/>
    </row>
    <row r="144" spans="1:15" ht="23.25" customHeight="1" x14ac:dyDescent="0.3">
      <c r="A144" s="147"/>
      <c r="B144" s="129"/>
      <c r="C144" s="148"/>
      <c r="D144" s="148"/>
      <c r="E144" s="131"/>
      <c r="F144" s="131"/>
      <c r="G144" s="85" t="s">
        <v>202</v>
      </c>
      <c r="H144" s="85" t="s">
        <v>203</v>
      </c>
      <c r="I144" s="85" t="s">
        <v>204</v>
      </c>
      <c r="J144" s="85" t="s">
        <v>205</v>
      </c>
      <c r="K144" s="131"/>
      <c r="L144" s="131"/>
      <c r="M144" s="131"/>
      <c r="N144" s="131"/>
      <c r="O144" s="130"/>
    </row>
    <row r="145" spans="1:15" ht="24.75" customHeight="1" x14ac:dyDescent="0.3">
      <c r="A145" s="147"/>
      <c r="B145" s="129"/>
      <c r="C145" s="148"/>
      <c r="D145" s="148"/>
      <c r="E145" s="65">
        <f>F145+K145+L145+M145+N145</f>
        <v>0</v>
      </c>
      <c r="F145" s="65">
        <v>0</v>
      </c>
      <c r="G145" s="65">
        <v>0</v>
      </c>
      <c r="H145" s="65">
        <v>0</v>
      </c>
      <c r="I145" s="65">
        <v>0</v>
      </c>
      <c r="J145" s="65">
        <v>0</v>
      </c>
      <c r="K145" s="65">
        <v>0</v>
      </c>
      <c r="L145" s="65">
        <v>0</v>
      </c>
      <c r="M145" s="65">
        <v>0</v>
      </c>
      <c r="N145" s="65">
        <v>0</v>
      </c>
      <c r="O145" s="130"/>
    </row>
    <row r="146" spans="1:15" s="2" customFormat="1" ht="39" customHeight="1" x14ac:dyDescent="0.25">
      <c r="A146" s="147" t="s">
        <v>21</v>
      </c>
      <c r="B146" s="129" t="s">
        <v>228</v>
      </c>
      <c r="C146" s="130" t="s">
        <v>349</v>
      </c>
      <c r="D146" s="87" t="s">
        <v>14</v>
      </c>
      <c r="E146" s="94">
        <f t="shared" ref="E146:E148" si="41">F146+K146+L146+M146+N146</f>
        <v>0</v>
      </c>
      <c r="F146" s="152">
        <v>0</v>
      </c>
      <c r="G146" s="152"/>
      <c r="H146" s="152"/>
      <c r="I146" s="152"/>
      <c r="J146" s="152"/>
      <c r="K146" s="94">
        <v>0</v>
      </c>
      <c r="L146" s="94">
        <v>0</v>
      </c>
      <c r="M146" s="94">
        <v>0</v>
      </c>
      <c r="N146" s="94">
        <v>0</v>
      </c>
      <c r="O146" s="130" t="s">
        <v>411</v>
      </c>
    </row>
    <row r="147" spans="1:15" s="2" customFormat="1" ht="39" customHeight="1" x14ac:dyDescent="0.25">
      <c r="A147" s="147"/>
      <c r="B147" s="129"/>
      <c r="C147" s="130"/>
      <c r="D147" s="87" t="s">
        <v>10</v>
      </c>
      <c r="E147" s="94">
        <f t="shared" si="41"/>
        <v>0</v>
      </c>
      <c r="F147" s="152">
        <v>0</v>
      </c>
      <c r="G147" s="152"/>
      <c r="H147" s="152"/>
      <c r="I147" s="152"/>
      <c r="J147" s="152"/>
      <c r="K147" s="94">
        <v>0</v>
      </c>
      <c r="L147" s="94">
        <v>0</v>
      </c>
      <c r="M147" s="94">
        <v>0</v>
      </c>
      <c r="N147" s="94">
        <v>0</v>
      </c>
      <c r="O147" s="130"/>
    </row>
    <row r="148" spans="1:15" s="2" customFormat="1" ht="49.5" customHeight="1" x14ac:dyDescent="0.25">
      <c r="A148" s="147"/>
      <c r="B148" s="129"/>
      <c r="C148" s="130"/>
      <c r="D148" s="87" t="s">
        <v>18</v>
      </c>
      <c r="E148" s="94">
        <f t="shared" si="41"/>
        <v>0</v>
      </c>
      <c r="F148" s="152">
        <v>0</v>
      </c>
      <c r="G148" s="152"/>
      <c r="H148" s="152"/>
      <c r="I148" s="152"/>
      <c r="J148" s="152"/>
      <c r="K148" s="94">
        <v>0</v>
      </c>
      <c r="L148" s="94">
        <v>0</v>
      </c>
      <c r="M148" s="94">
        <v>0</v>
      </c>
      <c r="N148" s="94">
        <v>0</v>
      </c>
      <c r="O148" s="130"/>
    </row>
    <row r="149" spans="1:15" ht="23.25" customHeight="1" x14ac:dyDescent="0.3">
      <c r="A149" s="147"/>
      <c r="B149" s="129" t="s">
        <v>246</v>
      </c>
      <c r="C149" s="148" t="s">
        <v>80</v>
      </c>
      <c r="D149" s="148" t="s">
        <v>80</v>
      </c>
      <c r="E149" s="131" t="s">
        <v>81</v>
      </c>
      <c r="F149" s="152" t="s">
        <v>345</v>
      </c>
      <c r="G149" s="131" t="s">
        <v>207</v>
      </c>
      <c r="H149" s="131"/>
      <c r="I149" s="131"/>
      <c r="J149" s="131"/>
      <c r="K149" s="131" t="s">
        <v>84</v>
      </c>
      <c r="L149" s="152" t="s">
        <v>346</v>
      </c>
      <c r="M149" s="152" t="s">
        <v>348</v>
      </c>
      <c r="N149" s="131" t="s">
        <v>347</v>
      </c>
      <c r="O149" s="130"/>
    </row>
    <row r="150" spans="1:15" ht="23.25" customHeight="1" x14ac:dyDescent="0.3">
      <c r="A150" s="147"/>
      <c r="B150" s="129"/>
      <c r="C150" s="148"/>
      <c r="D150" s="148"/>
      <c r="E150" s="131"/>
      <c r="F150" s="131"/>
      <c r="G150" s="85" t="s">
        <v>202</v>
      </c>
      <c r="H150" s="85" t="s">
        <v>203</v>
      </c>
      <c r="I150" s="85" t="s">
        <v>204</v>
      </c>
      <c r="J150" s="85" t="s">
        <v>205</v>
      </c>
      <c r="K150" s="131"/>
      <c r="L150" s="131"/>
      <c r="M150" s="131"/>
      <c r="N150" s="131"/>
      <c r="O150" s="130"/>
    </row>
    <row r="151" spans="1:15" ht="24.75" customHeight="1" x14ac:dyDescent="0.3">
      <c r="A151" s="147"/>
      <c r="B151" s="129"/>
      <c r="C151" s="148"/>
      <c r="D151" s="148"/>
      <c r="E151" s="65">
        <f>F151+K151+L151+M151+N151</f>
        <v>0</v>
      </c>
      <c r="F151" s="65">
        <v>0</v>
      </c>
      <c r="G151" s="65">
        <v>0</v>
      </c>
      <c r="H151" s="65">
        <v>0</v>
      </c>
      <c r="I151" s="65">
        <v>0</v>
      </c>
      <c r="J151" s="65">
        <v>0</v>
      </c>
      <c r="K151" s="65">
        <v>0</v>
      </c>
      <c r="L151" s="65">
        <v>0</v>
      </c>
      <c r="M151" s="65">
        <v>0</v>
      </c>
      <c r="N151" s="65">
        <v>0</v>
      </c>
      <c r="O151" s="130"/>
    </row>
    <row r="152" spans="1:15" s="2" customFormat="1" ht="30" customHeight="1" x14ac:dyDescent="0.25">
      <c r="A152" s="147" t="s">
        <v>19</v>
      </c>
      <c r="B152" s="129" t="s">
        <v>227</v>
      </c>
      <c r="C152" s="130" t="s">
        <v>349</v>
      </c>
      <c r="D152" s="87" t="s">
        <v>14</v>
      </c>
      <c r="E152" s="94">
        <f t="shared" ref="E152:E154" si="42">F152+K152+L152+M152+N152</f>
        <v>0</v>
      </c>
      <c r="F152" s="152">
        <v>0</v>
      </c>
      <c r="G152" s="152"/>
      <c r="H152" s="152"/>
      <c r="I152" s="152"/>
      <c r="J152" s="152"/>
      <c r="K152" s="94">
        <v>0</v>
      </c>
      <c r="L152" s="94">
        <v>0</v>
      </c>
      <c r="M152" s="94">
        <v>0</v>
      </c>
      <c r="N152" s="94">
        <v>0</v>
      </c>
      <c r="O152" s="130" t="s">
        <v>414</v>
      </c>
    </row>
    <row r="153" spans="1:15" s="2" customFormat="1" ht="36" customHeight="1" x14ac:dyDescent="0.25">
      <c r="A153" s="147"/>
      <c r="B153" s="129"/>
      <c r="C153" s="130"/>
      <c r="D153" s="87" t="s">
        <v>10</v>
      </c>
      <c r="E153" s="94">
        <f t="shared" si="42"/>
        <v>0</v>
      </c>
      <c r="F153" s="152">
        <v>0</v>
      </c>
      <c r="G153" s="152"/>
      <c r="H153" s="152"/>
      <c r="I153" s="152"/>
      <c r="J153" s="152"/>
      <c r="K153" s="94">
        <v>0</v>
      </c>
      <c r="L153" s="94">
        <v>0</v>
      </c>
      <c r="M153" s="94">
        <v>0</v>
      </c>
      <c r="N153" s="94">
        <v>0</v>
      </c>
      <c r="O153" s="130"/>
    </row>
    <row r="154" spans="1:15" s="2" customFormat="1" ht="36" customHeight="1" x14ac:dyDescent="0.25">
      <c r="A154" s="147"/>
      <c r="B154" s="129"/>
      <c r="C154" s="130"/>
      <c r="D154" s="87" t="s">
        <v>18</v>
      </c>
      <c r="E154" s="94">
        <f t="shared" si="42"/>
        <v>0</v>
      </c>
      <c r="F154" s="152">
        <v>0</v>
      </c>
      <c r="G154" s="152"/>
      <c r="H154" s="152"/>
      <c r="I154" s="152"/>
      <c r="J154" s="152"/>
      <c r="K154" s="94">
        <v>0</v>
      </c>
      <c r="L154" s="94">
        <v>0</v>
      </c>
      <c r="M154" s="94">
        <v>0</v>
      </c>
      <c r="N154" s="94">
        <v>0</v>
      </c>
      <c r="O154" s="130"/>
    </row>
    <row r="155" spans="1:15" ht="23.25" customHeight="1" x14ac:dyDescent="0.3">
      <c r="A155" s="147"/>
      <c r="B155" s="129" t="s">
        <v>247</v>
      </c>
      <c r="C155" s="148" t="s">
        <v>80</v>
      </c>
      <c r="D155" s="148" t="s">
        <v>80</v>
      </c>
      <c r="E155" s="131" t="s">
        <v>81</v>
      </c>
      <c r="F155" s="152" t="s">
        <v>345</v>
      </c>
      <c r="G155" s="131" t="s">
        <v>207</v>
      </c>
      <c r="H155" s="131"/>
      <c r="I155" s="131"/>
      <c r="J155" s="131"/>
      <c r="K155" s="131" t="s">
        <v>84</v>
      </c>
      <c r="L155" s="152" t="s">
        <v>346</v>
      </c>
      <c r="M155" s="152" t="s">
        <v>348</v>
      </c>
      <c r="N155" s="131" t="s">
        <v>347</v>
      </c>
      <c r="O155" s="130"/>
    </row>
    <row r="156" spans="1:15" ht="23.25" customHeight="1" x14ac:dyDescent="0.3">
      <c r="A156" s="147"/>
      <c r="B156" s="129"/>
      <c r="C156" s="148"/>
      <c r="D156" s="148"/>
      <c r="E156" s="131"/>
      <c r="F156" s="131"/>
      <c r="G156" s="85" t="s">
        <v>202</v>
      </c>
      <c r="H156" s="85" t="s">
        <v>203</v>
      </c>
      <c r="I156" s="85" t="s">
        <v>204</v>
      </c>
      <c r="J156" s="85" t="s">
        <v>205</v>
      </c>
      <c r="K156" s="131"/>
      <c r="L156" s="131"/>
      <c r="M156" s="131"/>
      <c r="N156" s="131"/>
      <c r="O156" s="130"/>
    </row>
    <row r="157" spans="1:15" ht="24.75" customHeight="1" x14ac:dyDescent="0.3">
      <c r="A157" s="147"/>
      <c r="B157" s="129"/>
      <c r="C157" s="148"/>
      <c r="D157" s="148"/>
      <c r="E157" s="65">
        <f>F157+K157+L157+M157+N157</f>
        <v>0</v>
      </c>
      <c r="F157" s="65">
        <v>0</v>
      </c>
      <c r="G157" s="65">
        <v>0</v>
      </c>
      <c r="H157" s="65">
        <v>0</v>
      </c>
      <c r="I157" s="65">
        <v>0</v>
      </c>
      <c r="J157" s="65">
        <v>0</v>
      </c>
      <c r="K157" s="65">
        <v>0</v>
      </c>
      <c r="L157" s="65">
        <v>0</v>
      </c>
      <c r="M157" s="65">
        <v>0</v>
      </c>
      <c r="N157" s="65">
        <v>0</v>
      </c>
      <c r="O157" s="130"/>
    </row>
    <row r="158" spans="1:15" s="2" customFormat="1" ht="30" customHeight="1" x14ac:dyDescent="0.25">
      <c r="A158" s="147" t="s">
        <v>28</v>
      </c>
      <c r="B158" s="129" t="s">
        <v>320</v>
      </c>
      <c r="C158" s="130" t="s">
        <v>349</v>
      </c>
      <c r="D158" s="87" t="s">
        <v>14</v>
      </c>
      <c r="E158" s="94">
        <f t="shared" ref="E158:E159" si="43">F158+K158+L158+M158+N158</f>
        <v>982476.71000000008</v>
      </c>
      <c r="F158" s="152">
        <f>'Строительство и реконструкция'!L203</f>
        <v>542790.87000000011</v>
      </c>
      <c r="G158" s="152"/>
      <c r="H158" s="152"/>
      <c r="I158" s="152"/>
      <c r="J158" s="152"/>
      <c r="K158" s="94">
        <f>'Строительство и реконструкция'!M203</f>
        <v>439685.83999999997</v>
      </c>
      <c r="L158" s="94">
        <f>'Строительство и реконструкция'!N203</f>
        <v>0</v>
      </c>
      <c r="M158" s="94">
        <f>'Строительство и реконструкция'!O203</f>
        <v>0</v>
      </c>
      <c r="N158" s="94">
        <f>'Строительство и реконструкция'!P203</f>
        <v>0</v>
      </c>
      <c r="O158" s="130" t="s">
        <v>414</v>
      </c>
    </row>
    <row r="159" spans="1:15" s="2" customFormat="1" ht="36" customHeight="1" x14ac:dyDescent="0.25">
      <c r="A159" s="147"/>
      <c r="B159" s="129"/>
      <c r="C159" s="130"/>
      <c r="D159" s="87" t="s">
        <v>10</v>
      </c>
      <c r="E159" s="94">
        <f t="shared" si="43"/>
        <v>609318.37</v>
      </c>
      <c r="F159" s="152">
        <f>'Строительство и реконструкция'!L204</f>
        <v>335492.66000000003</v>
      </c>
      <c r="G159" s="152"/>
      <c r="H159" s="152"/>
      <c r="I159" s="152"/>
      <c r="J159" s="152"/>
      <c r="K159" s="94">
        <f>'Строительство и реконструкция'!M204</f>
        <v>273825.70999999996</v>
      </c>
      <c r="L159" s="94">
        <f>'Строительство и реконструкция'!N204</f>
        <v>0</v>
      </c>
      <c r="M159" s="94">
        <f>'Строительство и реконструкция'!O204</f>
        <v>0</v>
      </c>
      <c r="N159" s="94">
        <f>'Строительство и реконструкция'!P204</f>
        <v>0</v>
      </c>
      <c r="O159" s="130"/>
    </row>
    <row r="160" spans="1:15" s="2" customFormat="1" ht="36" customHeight="1" x14ac:dyDescent="0.25">
      <c r="A160" s="147"/>
      <c r="B160" s="129"/>
      <c r="C160" s="130"/>
      <c r="D160" s="87" t="s">
        <v>18</v>
      </c>
      <c r="E160" s="94">
        <f>F160+K160+L160+M160+N160</f>
        <v>373158.33999999997</v>
      </c>
      <c r="F160" s="152">
        <f>'Строительство и реконструкция'!L205</f>
        <v>207298.21</v>
      </c>
      <c r="G160" s="152"/>
      <c r="H160" s="152"/>
      <c r="I160" s="152"/>
      <c r="J160" s="152"/>
      <c r="K160" s="94">
        <f>'Строительство и реконструкция'!M205</f>
        <v>165860.13</v>
      </c>
      <c r="L160" s="94">
        <f>'Строительство и реконструкция'!N205</f>
        <v>0</v>
      </c>
      <c r="M160" s="94">
        <f>'Строительство и реконструкция'!O205</f>
        <v>0</v>
      </c>
      <c r="N160" s="94">
        <f>'Строительство и реконструкция'!P205</f>
        <v>0</v>
      </c>
      <c r="O160" s="130"/>
    </row>
    <row r="161" spans="1:15" ht="23.25" customHeight="1" x14ac:dyDescent="0.3">
      <c r="A161" s="147"/>
      <c r="B161" s="129" t="s">
        <v>245</v>
      </c>
      <c r="C161" s="148" t="s">
        <v>80</v>
      </c>
      <c r="D161" s="148" t="s">
        <v>80</v>
      </c>
      <c r="E161" s="131" t="s">
        <v>81</v>
      </c>
      <c r="F161" s="152" t="s">
        <v>345</v>
      </c>
      <c r="G161" s="131" t="s">
        <v>207</v>
      </c>
      <c r="H161" s="131"/>
      <c r="I161" s="131"/>
      <c r="J161" s="131"/>
      <c r="K161" s="131" t="s">
        <v>84</v>
      </c>
      <c r="L161" s="152" t="s">
        <v>346</v>
      </c>
      <c r="M161" s="152" t="s">
        <v>348</v>
      </c>
      <c r="N161" s="131" t="s">
        <v>347</v>
      </c>
      <c r="O161" s="130"/>
    </row>
    <row r="162" spans="1:15" ht="23.25" customHeight="1" x14ac:dyDescent="0.3">
      <c r="A162" s="147"/>
      <c r="B162" s="129"/>
      <c r="C162" s="148"/>
      <c r="D162" s="148"/>
      <c r="E162" s="131"/>
      <c r="F162" s="131"/>
      <c r="G162" s="85" t="s">
        <v>202</v>
      </c>
      <c r="H162" s="85" t="s">
        <v>203</v>
      </c>
      <c r="I162" s="85" t="s">
        <v>204</v>
      </c>
      <c r="J162" s="85" t="s">
        <v>205</v>
      </c>
      <c r="K162" s="131"/>
      <c r="L162" s="131"/>
      <c r="M162" s="131"/>
      <c r="N162" s="131"/>
      <c r="O162" s="130"/>
    </row>
    <row r="163" spans="1:15" ht="24.75" customHeight="1" x14ac:dyDescent="0.3">
      <c r="A163" s="147"/>
      <c r="B163" s="129"/>
      <c r="C163" s="148"/>
      <c r="D163" s="148"/>
      <c r="E163" s="65">
        <f>F163+K163+L163+M163+N163</f>
        <v>8</v>
      </c>
      <c r="F163" s="65">
        <f>J163</f>
        <v>4</v>
      </c>
      <c r="G163" s="65">
        <v>0</v>
      </c>
      <c r="H163" s="65">
        <v>1</v>
      </c>
      <c r="I163" s="65">
        <v>1</v>
      </c>
      <c r="J163" s="65">
        <v>4</v>
      </c>
      <c r="K163" s="65">
        <v>4</v>
      </c>
      <c r="L163" s="65">
        <v>0</v>
      </c>
      <c r="M163" s="65">
        <v>0</v>
      </c>
      <c r="N163" s="65">
        <v>0</v>
      </c>
      <c r="O163" s="130"/>
    </row>
    <row r="164" spans="1:15" s="2" customFormat="1" ht="30" customHeight="1" x14ac:dyDescent="0.25">
      <c r="A164" s="147" t="s">
        <v>30</v>
      </c>
      <c r="B164" s="129" t="s">
        <v>299</v>
      </c>
      <c r="C164" s="130" t="s">
        <v>349</v>
      </c>
      <c r="D164" s="87" t="s">
        <v>14</v>
      </c>
      <c r="E164" s="94">
        <f>F164+K164+L164+M164+N164</f>
        <v>10268.39</v>
      </c>
      <c r="F164" s="149">
        <f>'Капитальный ремонт'!F27</f>
        <v>7061.1100000000006</v>
      </c>
      <c r="G164" s="150"/>
      <c r="H164" s="150"/>
      <c r="I164" s="150"/>
      <c r="J164" s="151"/>
      <c r="K164" s="94">
        <f>'Капитальный ремонт'!G27</f>
        <v>3207.2799999999997</v>
      </c>
      <c r="L164" s="94">
        <v>0</v>
      </c>
      <c r="M164" s="96">
        <v>0</v>
      </c>
      <c r="N164" s="94">
        <f>'Строительство и реконструкция'!P188</f>
        <v>0</v>
      </c>
      <c r="O164" s="130" t="s">
        <v>434</v>
      </c>
    </row>
    <row r="165" spans="1:15" s="2" customFormat="1" ht="36" customHeight="1" x14ac:dyDescent="0.25">
      <c r="A165" s="147"/>
      <c r="B165" s="129"/>
      <c r="C165" s="130"/>
      <c r="D165" s="87" t="s">
        <v>10</v>
      </c>
      <c r="E165" s="94">
        <f t="shared" ref="E165:E166" si="44">F165+K165+L165+M165+N165</f>
        <v>5108.62</v>
      </c>
      <c r="F165" s="149">
        <f>'Капитальный ремонт'!F28</f>
        <v>3348.46</v>
      </c>
      <c r="G165" s="150"/>
      <c r="H165" s="150"/>
      <c r="I165" s="150"/>
      <c r="J165" s="151"/>
      <c r="K165" s="94">
        <f>'Капитальный ремонт'!G28</f>
        <v>1760.16</v>
      </c>
      <c r="L165" s="94">
        <v>0</v>
      </c>
      <c r="M165" s="96">
        <v>0</v>
      </c>
      <c r="N165" s="94">
        <f>'Строительство и реконструкция'!P189</f>
        <v>0</v>
      </c>
      <c r="O165" s="130"/>
    </row>
    <row r="166" spans="1:15" s="2" customFormat="1" ht="36" customHeight="1" x14ac:dyDescent="0.25">
      <c r="A166" s="147"/>
      <c r="B166" s="129"/>
      <c r="C166" s="130"/>
      <c r="D166" s="87" t="s">
        <v>18</v>
      </c>
      <c r="E166" s="94">
        <f t="shared" si="44"/>
        <v>5159.7700000000004</v>
      </c>
      <c r="F166" s="149">
        <f>'Капитальный ремонт'!F29</f>
        <v>3712.65</v>
      </c>
      <c r="G166" s="150"/>
      <c r="H166" s="150"/>
      <c r="I166" s="150"/>
      <c r="J166" s="151"/>
      <c r="K166" s="94">
        <f>'Капитальный ремонт'!G29</f>
        <v>1447.12</v>
      </c>
      <c r="L166" s="94">
        <v>0</v>
      </c>
      <c r="M166" s="96">
        <v>0</v>
      </c>
      <c r="N166" s="94">
        <f>'Строительство и реконструкция'!P190</f>
        <v>0</v>
      </c>
      <c r="O166" s="130"/>
    </row>
    <row r="167" spans="1:15" ht="27.75" customHeight="1" x14ac:dyDescent="0.3">
      <c r="A167" s="147"/>
      <c r="B167" s="129" t="s">
        <v>302</v>
      </c>
      <c r="C167" s="148" t="s">
        <v>80</v>
      </c>
      <c r="D167" s="148" t="s">
        <v>80</v>
      </c>
      <c r="E167" s="131" t="s">
        <v>81</v>
      </c>
      <c r="F167" s="152" t="s">
        <v>345</v>
      </c>
      <c r="G167" s="138" t="s">
        <v>207</v>
      </c>
      <c r="H167" s="139"/>
      <c r="I167" s="139"/>
      <c r="J167" s="140"/>
      <c r="K167" s="131" t="s">
        <v>84</v>
      </c>
      <c r="L167" s="159" t="s">
        <v>346</v>
      </c>
      <c r="M167" s="152" t="s">
        <v>348</v>
      </c>
      <c r="N167" s="156" t="s">
        <v>347</v>
      </c>
      <c r="O167" s="130"/>
    </row>
    <row r="168" spans="1:15" ht="27.75" customHeight="1" x14ac:dyDescent="0.3">
      <c r="A168" s="147"/>
      <c r="B168" s="129"/>
      <c r="C168" s="148"/>
      <c r="D168" s="148"/>
      <c r="E168" s="131"/>
      <c r="F168" s="131"/>
      <c r="G168" s="85" t="s">
        <v>202</v>
      </c>
      <c r="H168" s="85" t="s">
        <v>203</v>
      </c>
      <c r="I168" s="85" t="s">
        <v>204</v>
      </c>
      <c r="J168" s="85" t="s">
        <v>205</v>
      </c>
      <c r="K168" s="131"/>
      <c r="L168" s="157"/>
      <c r="M168" s="131"/>
      <c r="N168" s="157"/>
      <c r="O168" s="130"/>
    </row>
    <row r="169" spans="1:15" ht="27.75" customHeight="1" x14ac:dyDescent="0.3">
      <c r="A169" s="147"/>
      <c r="B169" s="129"/>
      <c r="C169" s="148"/>
      <c r="D169" s="148"/>
      <c r="E169" s="65">
        <f>F169+K169+L169+M169+N169</f>
        <v>4</v>
      </c>
      <c r="F169" s="65">
        <f>G169+H169+I169+J169</f>
        <v>3</v>
      </c>
      <c r="G169" s="65">
        <v>0</v>
      </c>
      <c r="H169" s="65">
        <v>0</v>
      </c>
      <c r="I169" s="65">
        <v>0</v>
      </c>
      <c r="J169" s="65">
        <v>3</v>
      </c>
      <c r="K169" s="65">
        <v>1</v>
      </c>
      <c r="L169" s="65">
        <v>0</v>
      </c>
      <c r="M169" s="65">
        <v>0</v>
      </c>
      <c r="N169" s="65">
        <v>0</v>
      </c>
      <c r="O169" s="130"/>
    </row>
    <row r="170" spans="1:15" s="2" customFormat="1" ht="30" customHeight="1" x14ac:dyDescent="0.25">
      <c r="A170" s="132" t="s">
        <v>31</v>
      </c>
      <c r="B170" s="129" t="s">
        <v>372</v>
      </c>
      <c r="C170" s="130" t="s">
        <v>349</v>
      </c>
      <c r="D170" s="87" t="s">
        <v>14</v>
      </c>
      <c r="E170" s="94">
        <f>'Строительство и реконструкция'!K225</f>
        <v>193823.13453000004</v>
      </c>
      <c r="F170" s="149">
        <f>'Строительство и реконструкция'!L225</f>
        <v>150269.40087000001</v>
      </c>
      <c r="G170" s="150"/>
      <c r="H170" s="150"/>
      <c r="I170" s="150"/>
      <c r="J170" s="151"/>
      <c r="K170" s="94">
        <f>'Строительство и реконструкция'!M225</f>
        <v>43553.733660000005</v>
      </c>
      <c r="L170" s="94">
        <f>'Строительство и реконструкция'!N225</f>
        <v>0</v>
      </c>
      <c r="M170" s="94">
        <f>'Строительство и реконструкция'!O225</f>
        <v>0</v>
      </c>
      <c r="N170" s="94">
        <f>'Строительство и реконструкция'!P225</f>
        <v>0</v>
      </c>
      <c r="O170" s="144" t="s">
        <v>414</v>
      </c>
    </row>
    <row r="171" spans="1:15" s="2" customFormat="1" ht="36" customHeight="1" x14ac:dyDescent="0.25">
      <c r="A171" s="133"/>
      <c r="B171" s="129"/>
      <c r="C171" s="130"/>
      <c r="D171" s="87" t="s">
        <v>10</v>
      </c>
      <c r="E171" s="94">
        <f>'Строительство и реконструкция'!K226</f>
        <v>0</v>
      </c>
      <c r="F171" s="149">
        <f>'Строительство и реконструкция'!L226</f>
        <v>0</v>
      </c>
      <c r="G171" s="150"/>
      <c r="H171" s="150"/>
      <c r="I171" s="150"/>
      <c r="J171" s="151"/>
      <c r="K171" s="94">
        <f>'Строительство и реконструкция'!M226</f>
        <v>0</v>
      </c>
      <c r="L171" s="94">
        <f>'Строительство и реконструкция'!N226</f>
        <v>0</v>
      </c>
      <c r="M171" s="94">
        <f>'Строительство и реконструкция'!O226</f>
        <v>0</v>
      </c>
      <c r="N171" s="94">
        <f>'Строительство и реконструкция'!P226</f>
        <v>0</v>
      </c>
      <c r="O171" s="145"/>
    </row>
    <row r="172" spans="1:15" s="2" customFormat="1" ht="48" customHeight="1" x14ac:dyDescent="0.25">
      <c r="A172" s="134"/>
      <c r="B172" s="129"/>
      <c r="C172" s="130"/>
      <c r="D172" s="87" t="s">
        <v>18</v>
      </c>
      <c r="E172" s="94">
        <f>'Строительство и реконструкция'!K227</f>
        <v>193823.13453000004</v>
      </c>
      <c r="F172" s="149">
        <f>'Строительство и реконструкция'!L227</f>
        <v>150269.40087000001</v>
      </c>
      <c r="G172" s="150"/>
      <c r="H172" s="150"/>
      <c r="I172" s="150"/>
      <c r="J172" s="151"/>
      <c r="K172" s="94">
        <f>'Строительство и реконструкция'!M227</f>
        <v>43553.733660000005</v>
      </c>
      <c r="L172" s="94">
        <f>'Строительство и реконструкция'!N227</f>
        <v>0</v>
      </c>
      <c r="M172" s="94">
        <f>'Строительство и реконструкция'!O227</f>
        <v>0</v>
      </c>
      <c r="N172" s="94">
        <f>'Строительство и реконструкция'!P227</f>
        <v>0</v>
      </c>
      <c r="O172" s="146"/>
    </row>
    <row r="173" spans="1:15" s="2" customFormat="1" ht="31.5" customHeight="1" x14ac:dyDescent="0.25">
      <c r="A173" s="147" t="s">
        <v>22</v>
      </c>
      <c r="B173" s="129" t="s">
        <v>352</v>
      </c>
      <c r="C173" s="147" t="s">
        <v>349</v>
      </c>
      <c r="D173" s="87" t="s">
        <v>14</v>
      </c>
      <c r="E173" s="94">
        <f>F173+K173+L173+M173+N173</f>
        <v>4252776.8985600006</v>
      </c>
      <c r="F173" s="152">
        <f>F177+F184+F203+F210+F217+F196+F224+F231+F191</f>
        <v>1923348.1585600004</v>
      </c>
      <c r="G173" s="152"/>
      <c r="H173" s="152"/>
      <c r="I173" s="152"/>
      <c r="J173" s="152"/>
      <c r="K173" s="94">
        <f>K177+K184+K196+K224</f>
        <v>1730692.9</v>
      </c>
      <c r="L173" s="94">
        <f t="shared" ref="L173:N173" si="45">L177+L184+L196+L224</f>
        <v>576090.64</v>
      </c>
      <c r="M173" s="94">
        <f t="shared" si="45"/>
        <v>22645.199999999997</v>
      </c>
      <c r="N173" s="94">
        <f t="shared" si="45"/>
        <v>0</v>
      </c>
      <c r="O173" s="130"/>
    </row>
    <row r="174" spans="1:15" s="2" customFormat="1" ht="36" customHeight="1" x14ac:dyDescent="0.25">
      <c r="A174" s="147"/>
      <c r="B174" s="129"/>
      <c r="C174" s="147"/>
      <c r="D174" s="87" t="s">
        <v>10</v>
      </c>
      <c r="E174" s="94">
        <f t="shared" ref="E174:E180" si="46">F174+K174+L174+M174+N174</f>
        <v>2884489.4400000004</v>
      </c>
      <c r="F174" s="152">
        <f>F178+F185+F204+F211+F218+F197+F225</f>
        <v>1287722.7600000002</v>
      </c>
      <c r="G174" s="152"/>
      <c r="H174" s="152"/>
      <c r="I174" s="152"/>
      <c r="J174" s="152"/>
      <c r="K174" s="94">
        <f>K178+K185+K197+K225</f>
        <v>1155582.4300000002</v>
      </c>
      <c r="L174" s="94">
        <f t="shared" ref="L174:N174" si="47">L178+L185+L197+L225</f>
        <v>427098.94</v>
      </c>
      <c r="M174" s="94">
        <f t="shared" si="47"/>
        <v>14085.31</v>
      </c>
      <c r="N174" s="94">
        <f t="shared" si="47"/>
        <v>0</v>
      </c>
      <c r="O174" s="130"/>
    </row>
    <row r="175" spans="1:15" s="2" customFormat="1" ht="36" customHeight="1" x14ac:dyDescent="0.25">
      <c r="A175" s="147"/>
      <c r="B175" s="129"/>
      <c r="C175" s="147"/>
      <c r="D175" s="87" t="s">
        <v>18</v>
      </c>
      <c r="E175" s="94">
        <f t="shared" si="46"/>
        <v>1368287.4585599997</v>
      </c>
      <c r="F175" s="152">
        <f>F179+F186+F205+F212+F219+F198+F226+F232+F192</f>
        <v>635625.39856</v>
      </c>
      <c r="G175" s="152"/>
      <c r="H175" s="152"/>
      <c r="I175" s="152"/>
      <c r="J175" s="152"/>
      <c r="K175" s="94">
        <f>K179+K186+K198+K226</f>
        <v>575110.47</v>
      </c>
      <c r="L175" s="94">
        <f t="shared" ref="L175:N175" si="48">L179+L186+L198+L226</f>
        <v>148991.69999999998</v>
      </c>
      <c r="M175" s="94">
        <f t="shared" si="48"/>
        <v>8559.89</v>
      </c>
      <c r="N175" s="94">
        <f t="shared" si="48"/>
        <v>0</v>
      </c>
      <c r="O175" s="130"/>
    </row>
    <row r="176" spans="1:15" s="2" customFormat="1" ht="24" customHeight="1" x14ac:dyDescent="0.25">
      <c r="A176" s="147"/>
      <c r="B176" s="129"/>
      <c r="C176" s="147"/>
      <c r="D176" s="87" t="s">
        <v>12</v>
      </c>
      <c r="E176" s="94">
        <f t="shared" si="46"/>
        <v>0</v>
      </c>
      <c r="F176" s="152">
        <f t="shared" ref="F176" si="49">F180</f>
        <v>0</v>
      </c>
      <c r="G176" s="152"/>
      <c r="H176" s="152"/>
      <c r="I176" s="152"/>
      <c r="J176" s="152"/>
      <c r="K176" s="94">
        <f>K180+K187</f>
        <v>0</v>
      </c>
      <c r="L176" s="94">
        <f>L180+L187</f>
        <v>0</v>
      </c>
      <c r="M176" s="94">
        <f t="shared" ref="M176:N176" si="50">M180</f>
        <v>0</v>
      </c>
      <c r="N176" s="94">
        <f t="shared" si="50"/>
        <v>0</v>
      </c>
      <c r="O176" s="130"/>
    </row>
    <row r="177" spans="1:16" s="2" customFormat="1" ht="30" customHeight="1" x14ac:dyDescent="0.25">
      <c r="A177" s="147" t="s">
        <v>24</v>
      </c>
      <c r="B177" s="129" t="s">
        <v>68</v>
      </c>
      <c r="C177" s="147" t="s">
        <v>349</v>
      </c>
      <c r="D177" s="87" t="s">
        <v>14</v>
      </c>
      <c r="E177" s="94">
        <f t="shared" si="46"/>
        <v>2999196.4600000004</v>
      </c>
      <c r="F177" s="152">
        <f>'Строительство и реконструкция'!L271</f>
        <v>684767.72</v>
      </c>
      <c r="G177" s="152"/>
      <c r="H177" s="152"/>
      <c r="I177" s="152"/>
      <c r="J177" s="152"/>
      <c r="K177" s="94">
        <f>'Строительство и реконструкция'!M271</f>
        <v>1715692.9</v>
      </c>
      <c r="L177" s="94">
        <f>'Строительство и реконструкция'!N271</f>
        <v>576090.64</v>
      </c>
      <c r="M177" s="94">
        <f>'Строительство и реконструкция'!O271</f>
        <v>22645.199999999997</v>
      </c>
      <c r="N177" s="94">
        <f>'Строительство и реконструкция'!P271</f>
        <v>0</v>
      </c>
      <c r="O177" s="130" t="s">
        <v>415</v>
      </c>
    </row>
    <row r="178" spans="1:16" s="2" customFormat="1" ht="36" customHeight="1" x14ac:dyDescent="0.25">
      <c r="A178" s="147"/>
      <c r="B178" s="129"/>
      <c r="C178" s="147"/>
      <c r="D178" s="87" t="s">
        <v>10</v>
      </c>
      <c r="E178" s="94">
        <f t="shared" si="46"/>
        <v>2113818.5300000003</v>
      </c>
      <c r="F178" s="152">
        <f>'Строительство и реконструкция'!L272</f>
        <v>526411.85</v>
      </c>
      <c r="G178" s="152"/>
      <c r="H178" s="152"/>
      <c r="I178" s="152"/>
      <c r="J178" s="152"/>
      <c r="K178" s="94">
        <f>'Строительство и реконструкция'!M272</f>
        <v>1146222.4300000002</v>
      </c>
      <c r="L178" s="94">
        <f>'Строительство и реконструкция'!N272</f>
        <v>427098.94</v>
      </c>
      <c r="M178" s="94">
        <f>'Строительство и реконструкция'!O272</f>
        <v>14085.31</v>
      </c>
      <c r="N178" s="94">
        <f>'Строительство и реконструкция'!P272</f>
        <v>0</v>
      </c>
      <c r="O178" s="130"/>
    </row>
    <row r="179" spans="1:16" s="2" customFormat="1" ht="36" customHeight="1" x14ac:dyDescent="0.25">
      <c r="A179" s="147"/>
      <c r="B179" s="129"/>
      <c r="C179" s="147"/>
      <c r="D179" s="87" t="s">
        <v>18</v>
      </c>
      <c r="E179" s="94">
        <f t="shared" si="46"/>
        <v>885377.92999999993</v>
      </c>
      <c r="F179" s="152">
        <f>'Строительство и реконструкция'!L273</f>
        <v>158355.87</v>
      </c>
      <c r="G179" s="152"/>
      <c r="H179" s="152"/>
      <c r="I179" s="152"/>
      <c r="J179" s="152"/>
      <c r="K179" s="94">
        <f>'Строительство и реконструкция'!M273</f>
        <v>569470.47</v>
      </c>
      <c r="L179" s="94">
        <f>'Строительство и реконструкция'!N273</f>
        <v>148991.69999999998</v>
      </c>
      <c r="M179" s="94">
        <f>'Строительство и реконструкция'!O273</f>
        <v>8559.89</v>
      </c>
      <c r="N179" s="94">
        <f>'Строительство и реконструкция'!P273</f>
        <v>0</v>
      </c>
      <c r="O179" s="130"/>
    </row>
    <row r="180" spans="1:16" s="2" customFormat="1" ht="20.25" customHeight="1" x14ac:dyDescent="0.25">
      <c r="A180" s="147"/>
      <c r="B180" s="129"/>
      <c r="C180" s="147"/>
      <c r="D180" s="87" t="s">
        <v>12</v>
      </c>
      <c r="E180" s="94">
        <f t="shared" si="46"/>
        <v>0</v>
      </c>
      <c r="F180" s="152">
        <v>0</v>
      </c>
      <c r="G180" s="152"/>
      <c r="H180" s="152"/>
      <c r="I180" s="152"/>
      <c r="J180" s="152"/>
      <c r="K180" s="94">
        <v>0</v>
      </c>
      <c r="L180" s="94">
        <v>0</v>
      </c>
      <c r="M180" s="94">
        <v>0</v>
      </c>
      <c r="N180" s="94">
        <v>0</v>
      </c>
      <c r="O180" s="130"/>
    </row>
    <row r="181" spans="1:16" ht="18.75" customHeight="1" x14ac:dyDescent="0.3">
      <c r="A181" s="147"/>
      <c r="B181" s="129" t="s">
        <v>195</v>
      </c>
      <c r="C181" s="148" t="s">
        <v>80</v>
      </c>
      <c r="D181" s="148" t="s">
        <v>80</v>
      </c>
      <c r="E181" s="131" t="s">
        <v>81</v>
      </c>
      <c r="F181" s="152" t="s">
        <v>345</v>
      </c>
      <c r="G181" s="131" t="s">
        <v>207</v>
      </c>
      <c r="H181" s="131"/>
      <c r="I181" s="131"/>
      <c r="J181" s="131"/>
      <c r="K181" s="131" t="s">
        <v>84</v>
      </c>
      <c r="L181" s="152" t="s">
        <v>346</v>
      </c>
      <c r="M181" s="152" t="s">
        <v>348</v>
      </c>
      <c r="N181" s="131" t="s">
        <v>347</v>
      </c>
      <c r="O181" s="130"/>
    </row>
    <row r="182" spans="1:16" ht="18.75" customHeight="1" x14ac:dyDescent="0.3">
      <c r="A182" s="147"/>
      <c r="B182" s="129"/>
      <c r="C182" s="148"/>
      <c r="D182" s="148"/>
      <c r="E182" s="131"/>
      <c r="F182" s="131"/>
      <c r="G182" s="85" t="s">
        <v>202</v>
      </c>
      <c r="H182" s="85" t="s">
        <v>203</v>
      </c>
      <c r="I182" s="85" t="s">
        <v>204</v>
      </c>
      <c r="J182" s="85" t="s">
        <v>205</v>
      </c>
      <c r="K182" s="131"/>
      <c r="L182" s="131"/>
      <c r="M182" s="131"/>
      <c r="N182" s="131"/>
      <c r="O182" s="130"/>
    </row>
    <row r="183" spans="1:16" ht="35.25" customHeight="1" x14ac:dyDescent="0.3">
      <c r="A183" s="147"/>
      <c r="B183" s="129"/>
      <c r="C183" s="148"/>
      <c r="D183" s="148"/>
      <c r="E183" s="65">
        <f>F183+K183+L183+M183+N183</f>
        <v>11</v>
      </c>
      <c r="F183" s="65">
        <f>G183+H183+I183+J183</f>
        <v>3</v>
      </c>
      <c r="G183" s="65">
        <v>0</v>
      </c>
      <c r="H183" s="65">
        <v>0</v>
      </c>
      <c r="I183" s="65">
        <v>0</v>
      </c>
      <c r="J183" s="65">
        <v>3</v>
      </c>
      <c r="K183" s="65">
        <v>2</v>
      </c>
      <c r="L183" s="65">
        <v>5</v>
      </c>
      <c r="M183" s="65">
        <v>1</v>
      </c>
      <c r="N183" s="65">
        <v>0</v>
      </c>
      <c r="O183" s="130"/>
    </row>
    <row r="184" spans="1:16" s="2" customFormat="1" ht="33.75" customHeight="1" x14ac:dyDescent="0.25">
      <c r="A184" s="147" t="s">
        <v>25</v>
      </c>
      <c r="B184" s="129" t="s">
        <v>307</v>
      </c>
      <c r="C184" s="147" t="s">
        <v>349</v>
      </c>
      <c r="D184" s="87" t="s">
        <v>14</v>
      </c>
      <c r="E184" s="85">
        <f>F184+K184+L184+M184+N184</f>
        <v>309321.32</v>
      </c>
      <c r="F184" s="131">
        <f>'Капитальный ремонт'!F43</f>
        <v>294321.32</v>
      </c>
      <c r="G184" s="131"/>
      <c r="H184" s="131"/>
      <c r="I184" s="131"/>
      <c r="J184" s="131"/>
      <c r="K184" s="85">
        <f>'Капитальный ремонт'!G43</f>
        <v>15000</v>
      </c>
      <c r="L184" s="85">
        <v>0</v>
      </c>
      <c r="M184" s="85">
        <v>0</v>
      </c>
      <c r="N184" s="85">
        <v>0</v>
      </c>
      <c r="O184" s="130" t="s">
        <v>413</v>
      </c>
    </row>
    <row r="185" spans="1:16" s="2" customFormat="1" ht="36" customHeight="1" x14ac:dyDescent="0.25">
      <c r="A185" s="147"/>
      <c r="B185" s="129"/>
      <c r="C185" s="147"/>
      <c r="D185" s="87" t="s">
        <v>10</v>
      </c>
      <c r="E185" s="85">
        <f>F185+K185+L185+M185+N185</f>
        <v>193016.47000000003</v>
      </c>
      <c r="F185" s="131">
        <f>'Капитальный ремонт'!F44</f>
        <v>183656.47000000003</v>
      </c>
      <c r="G185" s="131"/>
      <c r="H185" s="131"/>
      <c r="I185" s="131"/>
      <c r="J185" s="131"/>
      <c r="K185" s="85">
        <f>'Капитальный ремонт'!G44</f>
        <v>9360</v>
      </c>
      <c r="L185" s="85">
        <v>0</v>
      </c>
      <c r="M185" s="85">
        <v>0</v>
      </c>
      <c r="N185" s="85">
        <v>0</v>
      </c>
      <c r="O185" s="130"/>
    </row>
    <row r="186" spans="1:16" s="2" customFormat="1" ht="36" customHeight="1" x14ac:dyDescent="0.25">
      <c r="A186" s="147"/>
      <c r="B186" s="129"/>
      <c r="C186" s="147"/>
      <c r="D186" s="87" t="s">
        <v>18</v>
      </c>
      <c r="E186" s="85">
        <f t="shared" ref="E186:E187" si="51">F186+K186+L186+M186+N186</f>
        <v>116304.84999999999</v>
      </c>
      <c r="F186" s="131">
        <f>'Капитальный ремонт'!F45</f>
        <v>110664.84999999999</v>
      </c>
      <c r="G186" s="131"/>
      <c r="H186" s="131"/>
      <c r="I186" s="131"/>
      <c r="J186" s="131"/>
      <c r="K186" s="85">
        <f>'Капитальный ремонт'!G45</f>
        <v>5640</v>
      </c>
      <c r="L186" s="85">
        <v>0</v>
      </c>
      <c r="M186" s="85">
        <v>0</v>
      </c>
      <c r="N186" s="85">
        <v>0</v>
      </c>
      <c r="O186" s="130"/>
    </row>
    <row r="187" spans="1:16" s="2" customFormat="1" ht="31.5" customHeight="1" x14ac:dyDescent="0.25">
      <c r="A187" s="147"/>
      <c r="B187" s="129"/>
      <c r="C187" s="147"/>
      <c r="D187" s="87" t="s">
        <v>12</v>
      </c>
      <c r="E187" s="85">
        <f t="shared" si="51"/>
        <v>0</v>
      </c>
      <c r="F187" s="131">
        <v>0</v>
      </c>
      <c r="G187" s="131"/>
      <c r="H187" s="131"/>
      <c r="I187" s="131"/>
      <c r="J187" s="131"/>
      <c r="K187" s="85">
        <v>0</v>
      </c>
      <c r="L187" s="85">
        <v>0</v>
      </c>
      <c r="M187" s="85">
        <v>0</v>
      </c>
      <c r="N187" s="85">
        <v>0</v>
      </c>
      <c r="O187" s="130"/>
    </row>
    <row r="188" spans="1:16" ht="23.25" customHeight="1" x14ac:dyDescent="0.3">
      <c r="A188" s="147"/>
      <c r="B188" s="129" t="s">
        <v>308</v>
      </c>
      <c r="C188" s="148" t="s">
        <v>80</v>
      </c>
      <c r="D188" s="148" t="s">
        <v>80</v>
      </c>
      <c r="E188" s="131" t="s">
        <v>81</v>
      </c>
      <c r="F188" s="152" t="s">
        <v>345</v>
      </c>
      <c r="G188" s="131" t="s">
        <v>207</v>
      </c>
      <c r="H188" s="131"/>
      <c r="I188" s="131"/>
      <c r="J188" s="131"/>
      <c r="K188" s="131" t="s">
        <v>84</v>
      </c>
      <c r="L188" s="152" t="s">
        <v>346</v>
      </c>
      <c r="M188" s="152" t="s">
        <v>348</v>
      </c>
      <c r="N188" s="131" t="s">
        <v>347</v>
      </c>
      <c r="O188" s="130"/>
    </row>
    <row r="189" spans="1:16" ht="15.75" customHeight="1" x14ac:dyDescent="0.3">
      <c r="A189" s="147"/>
      <c r="B189" s="129"/>
      <c r="C189" s="148"/>
      <c r="D189" s="148"/>
      <c r="E189" s="131"/>
      <c r="F189" s="131"/>
      <c r="G189" s="85" t="s">
        <v>202</v>
      </c>
      <c r="H189" s="85" t="s">
        <v>203</v>
      </c>
      <c r="I189" s="85" t="s">
        <v>204</v>
      </c>
      <c r="J189" s="85" t="s">
        <v>205</v>
      </c>
      <c r="K189" s="131"/>
      <c r="L189" s="131"/>
      <c r="M189" s="131"/>
      <c r="N189" s="131"/>
      <c r="O189" s="130"/>
      <c r="P189" s="161"/>
    </row>
    <row r="190" spans="1:16" ht="27.75" customHeight="1" x14ac:dyDescent="0.3">
      <c r="A190" s="147"/>
      <c r="B190" s="129"/>
      <c r="C190" s="148"/>
      <c r="D190" s="148"/>
      <c r="E190" s="65">
        <f>F190+K190+L190+M190+N190</f>
        <v>6</v>
      </c>
      <c r="F190" s="65">
        <f>J190</f>
        <v>5</v>
      </c>
      <c r="G190" s="65">
        <v>0</v>
      </c>
      <c r="H190" s="65">
        <v>2</v>
      </c>
      <c r="I190" s="65">
        <v>3</v>
      </c>
      <c r="J190" s="65">
        <v>5</v>
      </c>
      <c r="K190" s="65">
        <v>1</v>
      </c>
      <c r="L190" s="65">
        <v>0</v>
      </c>
      <c r="M190" s="65">
        <v>0</v>
      </c>
      <c r="N190" s="65">
        <v>0</v>
      </c>
      <c r="O190" s="130"/>
      <c r="P190" s="161"/>
    </row>
    <row r="191" spans="1:16" ht="30" customHeight="1" x14ac:dyDescent="0.3">
      <c r="A191" s="147" t="s">
        <v>502</v>
      </c>
      <c r="B191" s="129" t="s">
        <v>503</v>
      </c>
      <c r="C191" s="147" t="s">
        <v>349</v>
      </c>
      <c r="D191" s="87" t="s">
        <v>8</v>
      </c>
      <c r="E191" s="85">
        <f>'Строительство и реконструкция'!K290</f>
        <v>0</v>
      </c>
      <c r="F191" s="138">
        <f>'Строительство и реконструкция'!L290</f>
        <v>0</v>
      </c>
      <c r="G191" s="139"/>
      <c r="H191" s="139"/>
      <c r="I191" s="139"/>
      <c r="J191" s="140"/>
      <c r="K191" s="85">
        <f>'Строительство и реконструкция'!M290</f>
        <v>0</v>
      </c>
      <c r="L191" s="85">
        <f>'Строительство и реконструкция'!N290</f>
        <v>0</v>
      </c>
      <c r="M191" s="85">
        <f>'Строительство и реконструкция'!O290</f>
        <v>0</v>
      </c>
      <c r="N191" s="85">
        <f>'Строительство и реконструкция'!P290</f>
        <v>0</v>
      </c>
      <c r="O191" s="130" t="s">
        <v>505</v>
      </c>
    </row>
    <row r="192" spans="1:16" ht="54" customHeight="1" x14ac:dyDescent="0.3">
      <c r="A192" s="147"/>
      <c r="B192" s="129"/>
      <c r="C192" s="147"/>
      <c r="D192" s="87" t="s">
        <v>11</v>
      </c>
      <c r="E192" s="85">
        <f>'Строительство и реконструкция'!K291</f>
        <v>0</v>
      </c>
      <c r="F192" s="138">
        <f>'Строительство и реконструкция'!L291</f>
        <v>0</v>
      </c>
      <c r="G192" s="139"/>
      <c r="H192" s="139"/>
      <c r="I192" s="139"/>
      <c r="J192" s="140"/>
      <c r="K192" s="85">
        <f>'Строительство и реконструкция'!M291</f>
        <v>0</v>
      </c>
      <c r="L192" s="85">
        <f>'Строительство и реконструкция'!N291</f>
        <v>0</v>
      </c>
      <c r="M192" s="85">
        <f>'Строительство и реконструкция'!O291</f>
        <v>0</v>
      </c>
      <c r="N192" s="85">
        <f>'Строительство и реконструкция'!P291</f>
        <v>0</v>
      </c>
      <c r="O192" s="130"/>
    </row>
    <row r="193" spans="1:16" ht="28.5" customHeight="1" x14ac:dyDescent="0.3">
      <c r="A193" s="147"/>
      <c r="B193" s="129" t="s">
        <v>504</v>
      </c>
      <c r="C193" s="148" t="s">
        <v>80</v>
      </c>
      <c r="D193" s="148" t="s">
        <v>80</v>
      </c>
      <c r="E193" s="131" t="s">
        <v>81</v>
      </c>
      <c r="F193" s="152" t="s">
        <v>345</v>
      </c>
      <c r="G193" s="138" t="s">
        <v>207</v>
      </c>
      <c r="H193" s="139"/>
      <c r="I193" s="139"/>
      <c r="J193" s="140"/>
      <c r="K193" s="131" t="s">
        <v>84</v>
      </c>
      <c r="L193" s="159" t="s">
        <v>346</v>
      </c>
      <c r="M193" s="152" t="s">
        <v>348</v>
      </c>
      <c r="N193" s="156" t="s">
        <v>347</v>
      </c>
      <c r="O193" s="130"/>
    </row>
    <row r="194" spans="1:16" ht="24" customHeight="1" x14ac:dyDescent="0.3">
      <c r="A194" s="147"/>
      <c r="B194" s="129"/>
      <c r="C194" s="148"/>
      <c r="D194" s="148"/>
      <c r="E194" s="131"/>
      <c r="F194" s="131"/>
      <c r="G194" s="93" t="s">
        <v>202</v>
      </c>
      <c r="H194" s="93" t="s">
        <v>203</v>
      </c>
      <c r="I194" s="93" t="s">
        <v>204</v>
      </c>
      <c r="J194" s="93" t="s">
        <v>205</v>
      </c>
      <c r="K194" s="131"/>
      <c r="L194" s="157"/>
      <c r="M194" s="131"/>
      <c r="N194" s="157"/>
      <c r="O194" s="130"/>
    </row>
    <row r="195" spans="1:16" ht="30" customHeight="1" x14ac:dyDescent="0.3">
      <c r="A195" s="147"/>
      <c r="B195" s="129"/>
      <c r="C195" s="148"/>
      <c r="D195" s="148"/>
      <c r="E195" s="65">
        <f>F195+K195+L195+M195+N195</f>
        <v>0</v>
      </c>
      <c r="F195" s="65">
        <v>0</v>
      </c>
      <c r="G195" s="65">
        <v>0</v>
      </c>
      <c r="H195" s="65">
        <v>0</v>
      </c>
      <c r="I195" s="65">
        <v>0</v>
      </c>
      <c r="J195" s="65">
        <v>0</v>
      </c>
      <c r="K195" s="65">
        <v>0</v>
      </c>
      <c r="L195" s="65">
        <v>0</v>
      </c>
      <c r="M195" s="65">
        <v>0</v>
      </c>
      <c r="N195" s="65">
        <v>0</v>
      </c>
      <c r="O195" s="130"/>
    </row>
    <row r="196" spans="1:16" s="2" customFormat="1" ht="28.5" customHeight="1" x14ac:dyDescent="0.25">
      <c r="A196" s="179" t="s">
        <v>75</v>
      </c>
      <c r="B196" s="129" t="s">
        <v>224</v>
      </c>
      <c r="C196" s="147" t="s">
        <v>349</v>
      </c>
      <c r="D196" s="87" t="s">
        <v>14</v>
      </c>
      <c r="E196" s="85">
        <f t="shared" ref="E196:E199" si="52">F196+K196+L196+M196+N196</f>
        <v>0</v>
      </c>
      <c r="F196" s="131">
        <f>'Строительство и реконструкция'!G278</f>
        <v>0</v>
      </c>
      <c r="G196" s="131"/>
      <c r="H196" s="131"/>
      <c r="I196" s="131"/>
      <c r="J196" s="131"/>
      <c r="K196" s="85">
        <f>'Строительство и реконструкция'!L275</f>
        <v>0</v>
      </c>
      <c r="L196" s="85">
        <f>'Строительство и реконструкция'!M275</f>
        <v>0</v>
      </c>
      <c r="M196" s="85">
        <f>'Строительство и реконструкция'!N278</f>
        <v>0</v>
      </c>
      <c r="N196" s="85">
        <v>0</v>
      </c>
      <c r="O196" s="130" t="s">
        <v>411</v>
      </c>
    </row>
    <row r="197" spans="1:16" s="2" customFormat="1" ht="36" customHeight="1" x14ac:dyDescent="0.25">
      <c r="A197" s="147"/>
      <c r="B197" s="129"/>
      <c r="C197" s="147"/>
      <c r="D197" s="87" t="s">
        <v>10</v>
      </c>
      <c r="E197" s="85">
        <f t="shared" si="52"/>
        <v>0</v>
      </c>
      <c r="F197" s="131">
        <f>'Строительство и реконструкция'!G279</f>
        <v>0</v>
      </c>
      <c r="G197" s="131"/>
      <c r="H197" s="131"/>
      <c r="I197" s="131"/>
      <c r="J197" s="131"/>
      <c r="K197" s="85">
        <f>'Строительство и реконструкция'!L276</f>
        <v>0</v>
      </c>
      <c r="L197" s="85">
        <f>'Строительство и реконструкция'!M276</f>
        <v>0</v>
      </c>
      <c r="M197" s="85">
        <f>'Строительство и реконструкция'!N279</f>
        <v>0</v>
      </c>
      <c r="N197" s="85">
        <v>0</v>
      </c>
      <c r="O197" s="130"/>
    </row>
    <row r="198" spans="1:16" s="2" customFormat="1" ht="36" customHeight="1" x14ac:dyDescent="0.25">
      <c r="A198" s="147"/>
      <c r="B198" s="129"/>
      <c r="C198" s="147"/>
      <c r="D198" s="87" t="s">
        <v>18</v>
      </c>
      <c r="E198" s="85">
        <f t="shared" si="52"/>
        <v>0</v>
      </c>
      <c r="F198" s="131">
        <f>'Строительство и реконструкция'!G280</f>
        <v>0</v>
      </c>
      <c r="G198" s="131"/>
      <c r="H198" s="131"/>
      <c r="I198" s="131"/>
      <c r="J198" s="131"/>
      <c r="K198" s="85">
        <f>'Строительство и реконструкция'!L277</f>
        <v>0</v>
      </c>
      <c r="L198" s="85">
        <f>'Строительство и реконструкция'!M277</f>
        <v>0</v>
      </c>
      <c r="M198" s="85">
        <f>'Строительство и реконструкция'!N280</f>
        <v>0</v>
      </c>
      <c r="N198" s="85">
        <v>0</v>
      </c>
      <c r="O198" s="130"/>
    </row>
    <row r="199" spans="1:16" s="2" customFormat="1" ht="23.25" customHeight="1" x14ac:dyDescent="0.25">
      <c r="A199" s="147"/>
      <c r="B199" s="129"/>
      <c r="C199" s="147"/>
      <c r="D199" s="87" t="s">
        <v>12</v>
      </c>
      <c r="E199" s="85">
        <f t="shared" si="52"/>
        <v>0</v>
      </c>
      <c r="F199" s="131">
        <v>0</v>
      </c>
      <c r="G199" s="131"/>
      <c r="H199" s="131"/>
      <c r="I199" s="131"/>
      <c r="J199" s="131"/>
      <c r="K199" s="85">
        <v>0</v>
      </c>
      <c r="L199" s="85">
        <v>0</v>
      </c>
      <c r="M199" s="85">
        <v>0</v>
      </c>
      <c r="N199" s="85">
        <v>0</v>
      </c>
      <c r="O199" s="130"/>
    </row>
    <row r="200" spans="1:16" ht="24" customHeight="1" x14ac:dyDescent="0.3">
      <c r="A200" s="147"/>
      <c r="B200" s="129" t="s">
        <v>226</v>
      </c>
      <c r="C200" s="148" t="s">
        <v>80</v>
      </c>
      <c r="D200" s="148" t="s">
        <v>80</v>
      </c>
      <c r="E200" s="131" t="s">
        <v>81</v>
      </c>
      <c r="F200" s="152" t="s">
        <v>345</v>
      </c>
      <c r="G200" s="131" t="s">
        <v>207</v>
      </c>
      <c r="H200" s="131"/>
      <c r="I200" s="131"/>
      <c r="J200" s="131"/>
      <c r="K200" s="131" t="s">
        <v>84</v>
      </c>
      <c r="L200" s="152" t="s">
        <v>346</v>
      </c>
      <c r="M200" s="152" t="s">
        <v>348</v>
      </c>
      <c r="N200" s="131" t="s">
        <v>347</v>
      </c>
      <c r="O200" s="130"/>
      <c r="P200" s="212"/>
    </row>
    <row r="201" spans="1:16" ht="28.5" customHeight="1" x14ac:dyDescent="0.3">
      <c r="A201" s="147"/>
      <c r="B201" s="129"/>
      <c r="C201" s="148"/>
      <c r="D201" s="148"/>
      <c r="E201" s="131"/>
      <c r="F201" s="131"/>
      <c r="G201" s="85" t="s">
        <v>202</v>
      </c>
      <c r="H201" s="85" t="s">
        <v>203</v>
      </c>
      <c r="I201" s="85" t="s">
        <v>204</v>
      </c>
      <c r="J201" s="85" t="s">
        <v>205</v>
      </c>
      <c r="K201" s="131"/>
      <c r="L201" s="131"/>
      <c r="M201" s="131"/>
      <c r="N201" s="131"/>
      <c r="O201" s="130"/>
      <c r="P201" s="212"/>
    </row>
    <row r="202" spans="1:16" ht="26.25" customHeight="1" x14ac:dyDescent="0.3">
      <c r="A202" s="147"/>
      <c r="B202" s="129"/>
      <c r="C202" s="148"/>
      <c r="D202" s="148"/>
      <c r="E202" s="65">
        <f>F202+K202+L202+M202+N202</f>
        <v>0</v>
      </c>
      <c r="F202" s="65">
        <v>0</v>
      </c>
      <c r="G202" s="65">
        <v>0</v>
      </c>
      <c r="H202" s="65">
        <v>0</v>
      </c>
      <c r="I202" s="65">
        <v>0</v>
      </c>
      <c r="J202" s="65">
        <v>0</v>
      </c>
      <c r="K202" s="65">
        <v>0</v>
      </c>
      <c r="L202" s="65">
        <v>0</v>
      </c>
      <c r="M202" s="65">
        <v>0</v>
      </c>
      <c r="N202" s="65">
        <v>0</v>
      </c>
      <c r="O202" s="130"/>
      <c r="P202" s="212"/>
    </row>
    <row r="203" spans="1:16" s="2" customFormat="1" ht="25.5" customHeight="1" x14ac:dyDescent="0.25">
      <c r="A203" s="179" t="s">
        <v>189</v>
      </c>
      <c r="B203" s="129" t="s">
        <v>259</v>
      </c>
      <c r="C203" s="147" t="s">
        <v>349</v>
      </c>
      <c r="D203" s="87" t="s">
        <v>14</v>
      </c>
      <c r="E203" s="85">
        <f t="shared" ref="E203:E206" si="53">F203+K203+L203+M203+N203</f>
        <v>821940.78000000014</v>
      </c>
      <c r="F203" s="131">
        <f>'Строительство и реконструкция'!L330</f>
        <v>821940.78000000014</v>
      </c>
      <c r="G203" s="131"/>
      <c r="H203" s="131"/>
      <c r="I203" s="131"/>
      <c r="J203" s="131"/>
      <c r="K203" s="85">
        <f>'Строительство и реконструкция'!M320</f>
        <v>0</v>
      </c>
      <c r="L203" s="85">
        <f>'Строительство и реконструкция'!N320</f>
        <v>0</v>
      </c>
      <c r="M203" s="85">
        <f>'Строительство и реконструкция'!O320</f>
        <v>0</v>
      </c>
      <c r="N203" s="85">
        <f>'Строительство и реконструкция'!P320</f>
        <v>0</v>
      </c>
      <c r="O203" s="130" t="s">
        <v>412</v>
      </c>
    </row>
    <row r="204" spans="1:16" s="2" customFormat="1" ht="36" customHeight="1" x14ac:dyDescent="0.25">
      <c r="A204" s="147"/>
      <c r="B204" s="129"/>
      <c r="C204" s="147"/>
      <c r="D204" s="87" t="s">
        <v>10</v>
      </c>
      <c r="E204" s="85">
        <f t="shared" si="53"/>
        <v>501327.81000000006</v>
      </c>
      <c r="F204" s="131">
        <f>'Строительство и реконструкция'!L331</f>
        <v>501327.81000000006</v>
      </c>
      <c r="G204" s="131"/>
      <c r="H204" s="131"/>
      <c r="I204" s="131"/>
      <c r="J204" s="131"/>
      <c r="K204" s="85">
        <f>'Строительство и реконструкция'!M321</f>
        <v>0</v>
      </c>
      <c r="L204" s="85">
        <f>'Строительство и реконструкция'!N321</f>
        <v>0</v>
      </c>
      <c r="M204" s="85">
        <f>'Строительство и реконструкция'!O321</f>
        <v>0</v>
      </c>
      <c r="N204" s="85">
        <v>0</v>
      </c>
      <c r="O204" s="130"/>
    </row>
    <row r="205" spans="1:16" s="2" customFormat="1" ht="36" customHeight="1" x14ac:dyDescent="0.25">
      <c r="A205" s="147"/>
      <c r="B205" s="129"/>
      <c r="C205" s="147"/>
      <c r="D205" s="87" t="s">
        <v>18</v>
      </c>
      <c r="E205" s="85">
        <f t="shared" si="53"/>
        <v>320612.96999999997</v>
      </c>
      <c r="F205" s="131">
        <f>'Строительство и реконструкция'!L332</f>
        <v>320612.96999999997</v>
      </c>
      <c r="G205" s="131"/>
      <c r="H205" s="131"/>
      <c r="I205" s="131"/>
      <c r="J205" s="131"/>
      <c r="K205" s="85">
        <f>'Строительство и реконструкция'!M322</f>
        <v>0</v>
      </c>
      <c r="L205" s="85">
        <f>'Строительство и реконструкция'!N322</f>
        <v>0</v>
      </c>
      <c r="M205" s="85">
        <f>'Строительство и реконструкция'!O322</f>
        <v>0</v>
      </c>
      <c r="N205" s="85">
        <f>'Строительство и реконструкция'!P322</f>
        <v>0</v>
      </c>
      <c r="O205" s="130"/>
    </row>
    <row r="206" spans="1:16" s="2" customFormat="1" ht="26.25" customHeight="1" x14ac:dyDescent="0.25">
      <c r="A206" s="147"/>
      <c r="B206" s="129"/>
      <c r="C206" s="147"/>
      <c r="D206" s="87" t="s">
        <v>12</v>
      </c>
      <c r="E206" s="85">
        <f t="shared" si="53"/>
        <v>0</v>
      </c>
      <c r="F206" s="131">
        <v>0</v>
      </c>
      <c r="G206" s="131"/>
      <c r="H206" s="131"/>
      <c r="I206" s="131"/>
      <c r="J206" s="131"/>
      <c r="K206" s="85">
        <v>0</v>
      </c>
      <c r="L206" s="85">
        <v>0</v>
      </c>
      <c r="M206" s="85">
        <v>0</v>
      </c>
      <c r="N206" s="85">
        <v>0</v>
      </c>
      <c r="O206" s="130"/>
    </row>
    <row r="207" spans="1:16" ht="23.25" customHeight="1" x14ac:dyDescent="0.3">
      <c r="A207" s="147"/>
      <c r="B207" s="129" t="s">
        <v>260</v>
      </c>
      <c r="C207" s="148" t="s">
        <v>80</v>
      </c>
      <c r="D207" s="148" t="s">
        <v>80</v>
      </c>
      <c r="E207" s="131" t="s">
        <v>81</v>
      </c>
      <c r="F207" s="152" t="s">
        <v>345</v>
      </c>
      <c r="G207" s="131" t="s">
        <v>207</v>
      </c>
      <c r="H207" s="131"/>
      <c r="I207" s="131"/>
      <c r="J207" s="131"/>
      <c r="K207" s="131" t="s">
        <v>84</v>
      </c>
      <c r="L207" s="152" t="s">
        <v>346</v>
      </c>
      <c r="M207" s="152" t="s">
        <v>348</v>
      </c>
      <c r="N207" s="131" t="s">
        <v>347</v>
      </c>
      <c r="O207" s="130"/>
    </row>
    <row r="208" spans="1:16" ht="15.75" customHeight="1" x14ac:dyDescent="0.3">
      <c r="A208" s="147"/>
      <c r="B208" s="129"/>
      <c r="C208" s="148"/>
      <c r="D208" s="148"/>
      <c r="E208" s="131"/>
      <c r="F208" s="131"/>
      <c r="G208" s="85" t="s">
        <v>202</v>
      </c>
      <c r="H208" s="85" t="s">
        <v>203</v>
      </c>
      <c r="I208" s="85" t="s">
        <v>204</v>
      </c>
      <c r="J208" s="85" t="s">
        <v>205</v>
      </c>
      <c r="K208" s="131"/>
      <c r="L208" s="131"/>
      <c r="M208" s="131"/>
      <c r="N208" s="131"/>
      <c r="O208" s="130"/>
    </row>
    <row r="209" spans="1:15" ht="42" customHeight="1" x14ac:dyDescent="0.3">
      <c r="A209" s="147"/>
      <c r="B209" s="129"/>
      <c r="C209" s="148"/>
      <c r="D209" s="148"/>
      <c r="E209" s="65">
        <f>F209+K209+L209+M209+N209</f>
        <v>10</v>
      </c>
      <c r="F209" s="65">
        <f>J209</f>
        <v>10</v>
      </c>
      <c r="G209" s="65">
        <v>0</v>
      </c>
      <c r="H209" s="65">
        <v>4</v>
      </c>
      <c r="I209" s="65">
        <v>4</v>
      </c>
      <c r="J209" s="65">
        <v>10</v>
      </c>
      <c r="K209" s="65">
        <v>0</v>
      </c>
      <c r="L209" s="65">
        <v>0</v>
      </c>
      <c r="M209" s="65">
        <v>0</v>
      </c>
      <c r="N209" s="65">
        <v>0</v>
      </c>
      <c r="O209" s="130"/>
    </row>
    <row r="210" spans="1:15" s="2" customFormat="1" ht="24.75" customHeight="1" x14ac:dyDescent="0.25">
      <c r="A210" s="147" t="s">
        <v>190</v>
      </c>
      <c r="B210" s="129" t="s">
        <v>276</v>
      </c>
      <c r="C210" s="147" t="s">
        <v>349</v>
      </c>
      <c r="D210" s="87" t="s">
        <v>14</v>
      </c>
      <c r="E210" s="85">
        <f t="shared" ref="E210:E213" si="54">F210+K210+L210+M210+N210</f>
        <v>122318.31</v>
      </c>
      <c r="F210" s="131">
        <f>'Капитальный ремонт'!F65</f>
        <v>122318.31</v>
      </c>
      <c r="G210" s="131"/>
      <c r="H210" s="131"/>
      <c r="I210" s="131"/>
      <c r="J210" s="131"/>
      <c r="K210" s="85">
        <f t="shared" ref="K210:M212" si="55">L210+Q210+R210+S210+T210</f>
        <v>0</v>
      </c>
      <c r="L210" s="85">
        <f t="shared" si="55"/>
        <v>0</v>
      </c>
      <c r="M210" s="85">
        <f t="shared" si="55"/>
        <v>0</v>
      </c>
      <c r="N210" s="85">
        <v>0</v>
      </c>
      <c r="O210" s="130" t="s">
        <v>413</v>
      </c>
    </row>
    <row r="211" spans="1:15" s="2" customFormat="1" ht="36" customHeight="1" x14ac:dyDescent="0.25">
      <c r="A211" s="147"/>
      <c r="B211" s="129"/>
      <c r="C211" s="147"/>
      <c r="D211" s="87" t="s">
        <v>10</v>
      </c>
      <c r="E211" s="85">
        <f t="shared" si="54"/>
        <v>76326.63</v>
      </c>
      <c r="F211" s="131">
        <f>'Капитальный ремонт'!F66</f>
        <v>76326.63</v>
      </c>
      <c r="G211" s="131"/>
      <c r="H211" s="131"/>
      <c r="I211" s="131"/>
      <c r="J211" s="131"/>
      <c r="K211" s="85">
        <f t="shared" si="55"/>
        <v>0</v>
      </c>
      <c r="L211" s="85">
        <v>0</v>
      </c>
      <c r="M211" s="85">
        <v>0</v>
      </c>
      <c r="N211" s="85">
        <v>0</v>
      </c>
      <c r="O211" s="130"/>
    </row>
    <row r="212" spans="1:15" s="2" customFormat="1" ht="36" customHeight="1" x14ac:dyDescent="0.25">
      <c r="A212" s="147"/>
      <c r="B212" s="129"/>
      <c r="C212" s="147"/>
      <c r="D212" s="87" t="s">
        <v>18</v>
      </c>
      <c r="E212" s="85">
        <f t="shared" si="54"/>
        <v>45991.68</v>
      </c>
      <c r="F212" s="131">
        <f>'Капитальный ремонт'!F67</f>
        <v>45991.68</v>
      </c>
      <c r="G212" s="131"/>
      <c r="H212" s="131"/>
      <c r="I212" s="131"/>
      <c r="J212" s="131"/>
      <c r="K212" s="85">
        <f t="shared" si="55"/>
        <v>0</v>
      </c>
      <c r="L212" s="85">
        <v>0</v>
      </c>
      <c r="M212" s="85">
        <v>0</v>
      </c>
      <c r="N212" s="85">
        <v>0</v>
      </c>
      <c r="O212" s="130"/>
    </row>
    <row r="213" spans="1:15" s="2" customFormat="1" ht="28.5" customHeight="1" x14ac:dyDescent="0.25">
      <c r="A213" s="147"/>
      <c r="B213" s="129"/>
      <c r="C213" s="147"/>
      <c r="D213" s="87" t="s">
        <v>12</v>
      </c>
      <c r="E213" s="85">
        <f t="shared" si="54"/>
        <v>0</v>
      </c>
      <c r="F213" s="131">
        <v>0</v>
      </c>
      <c r="G213" s="131"/>
      <c r="H213" s="131"/>
      <c r="I213" s="131"/>
      <c r="J213" s="131"/>
      <c r="K213" s="85">
        <v>0</v>
      </c>
      <c r="L213" s="85">
        <v>0</v>
      </c>
      <c r="M213" s="85">
        <v>0</v>
      </c>
      <c r="N213" s="85">
        <v>0</v>
      </c>
      <c r="O213" s="130"/>
    </row>
    <row r="214" spans="1:15" ht="23.25" customHeight="1" x14ac:dyDescent="0.3">
      <c r="A214" s="147"/>
      <c r="B214" s="129" t="s">
        <v>275</v>
      </c>
      <c r="C214" s="148" t="s">
        <v>80</v>
      </c>
      <c r="D214" s="148" t="s">
        <v>80</v>
      </c>
      <c r="E214" s="131" t="s">
        <v>81</v>
      </c>
      <c r="F214" s="152" t="s">
        <v>345</v>
      </c>
      <c r="G214" s="131" t="s">
        <v>207</v>
      </c>
      <c r="H214" s="131"/>
      <c r="I214" s="131"/>
      <c r="J214" s="131"/>
      <c r="K214" s="131" t="s">
        <v>84</v>
      </c>
      <c r="L214" s="152" t="s">
        <v>346</v>
      </c>
      <c r="M214" s="152" t="s">
        <v>348</v>
      </c>
      <c r="N214" s="131" t="s">
        <v>347</v>
      </c>
      <c r="O214" s="130"/>
    </row>
    <row r="215" spans="1:15" ht="15.75" customHeight="1" x14ac:dyDescent="0.3">
      <c r="A215" s="147"/>
      <c r="B215" s="129"/>
      <c r="C215" s="148"/>
      <c r="D215" s="148"/>
      <c r="E215" s="131"/>
      <c r="F215" s="131"/>
      <c r="G215" s="85" t="s">
        <v>202</v>
      </c>
      <c r="H215" s="85" t="s">
        <v>203</v>
      </c>
      <c r="I215" s="85" t="s">
        <v>204</v>
      </c>
      <c r="J215" s="85" t="s">
        <v>205</v>
      </c>
      <c r="K215" s="131"/>
      <c r="L215" s="131"/>
      <c r="M215" s="131"/>
      <c r="N215" s="131"/>
      <c r="O215" s="130"/>
    </row>
    <row r="216" spans="1:15" ht="27.75" customHeight="1" x14ac:dyDescent="0.3">
      <c r="A216" s="147"/>
      <c r="B216" s="129"/>
      <c r="C216" s="148"/>
      <c r="D216" s="148"/>
      <c r="E216" s="65">
        <f>F216+K216+L216+M216+N216</f>
        <v>1</v>
      </c>
      <c r="F216" s="65">
        <f>G216+H216+I216+J216</f>
        <v>1</v>
      </c>
      <c r="G216" s="65">
        <v>0</v>
      </c>
      <c r="H216" s="65">
        <v>0</v>
      </c>
      <c r="I216" s="65">
        <v>0</v>
      </c>
      <c r="J216" s="65">
        <v>1</v>
      </c>
      <c r="K216" s="65">
        <v>0</v>
      </c>
      <c r="L216" s="65">
        <v>0</v>
      </c>
      <c r="M216" s="65">
        <v>0</v>
      </c>
      <c r="N216" s="65">
        <v>0</v>
      </c>
      <c r="O216" s="130"/>
    </row>
    <row r="217" spans="1:15" s="2" customFormat="1" ht="27.75" customHeight="1" x14ac:dyDescent="0.25">
      <c r="A217" s="147" t="s">
        <v>250</v>
      </c>
      <c r="B217" s="129" t="s">
        <v>531</v>
      </c>
      <c r="C217" s="147" t="s">
        <v>349</v>
      </c>
      <c r="D217" s="87" t="s">
        <v>14</v>
      </c>
      <c r="E217" s="85">
        <f>F217+K217+L217+M217+N217</f>
        <v>0</v>
      </c>
      <c r="F217" s="131">
        <v>0</v>
      </c>
      <c r="G217" s="131"/>
      <c r="H217" s="131"/>
      <c r="I217" s="131"/>
      <c r="J217" s="131"/>
      <c r="K217" s="85">
        <v>0</v>
      </c>
      <c r="L217" s="85">
        <v>0</v>
      </c>
      <c r="M217" s="85">
        <v>0</v>
      </c>
      <c r="N217" s="85">
        <v>0</v>
      </c>
      <c r="O217" s="130" t="s">
        <v>411</v>
      </c>
    </row>
    <row r="218" spans="1:15" s="2" customFormat="1" ht="36" customHeight="1" x14ac:dyDescent="0.25">
      <c r="A218" s="147"/>
      <c r="B218" s="129"/>
      <c r="C218" s="147"/>
      <c r="D218" s="87" t="s">
        <v>10</v>
      </c>
      <c r="E218" s="85">
        <f t="shared" ref="E218:E220" si="56">F218+K218+L218+M218+N218</f>
        <v>0</v>
      </c>
      <c r="F218" s="131">
        <v>0</v>
      </c>
      <c r="G218" s="131"/>
      <c r="H218" s="131"/>
      <c r="I218" s="131"/>
      <c r="J218" s="131"/>
      <c r="K218" s="85">
        <v>0</v>
      </c>
      <c r="L218" s="85">
        <v>0</v>
      </c>
      <c r="M218" s="85">
        <v>0</v>
      </c>
      <c r="N218" s="85">
        <v>0</v>
      </c>
      <c r="O218" s="130"/>
    </row>
    <row r="219" spans="1:15" s="2" customFormat="1" ht="36" customHeight="1" x14ac:dyDescent="0.25">
      <c r="A219" s="147"/>
      <c r="B219" s="129"/>
      <c r="C219" s="147"/>
      <c r="D219" s="87" t="s">
        <v>18</v>
      </c>
      <c r="E219" s="85">
        <f t="shared" si="56"/>
        <v>0</v>
      </c>
      <c r="F219" s="131">
        <v>0</v>
      </c>
      <c r="G219" s="131"/>
      <c r="H219" s="131"/>
      <c r="I219" s="131"/>
      <c r="J219" s="131"/>
      <c r="K219" s="85">
        <v>0</v>
      </c>
      <c r="L219" s="85">
        <v>0</v>
      </c>
      <c r="M219" s="85">
        <v>0</v>
      </c>
      <c r="N219" s="85">
        <v>0</v>
      </c>
      <c r="O219" s="130"/>
    </row>
    <row r="220" spans="1:15" s="2" customFormat="1" ht="21.75" customHeight="1" x14ac:dyDescent="0.25">
      <c r="A220" s="147"/>
      <c r="B220" s="129"/>
      <c r="C220" s="147"/>
      <c r="D220" s="87" t="s">
        <v>12</v>
      </c>
      <c r="E220" s="85">
        <f t="shared" si="56"/>
        <v>0</v>
      </c>
      <c r="F220" s="131">
        <v>0</v>
      </c>
      <c r="G220" s="131"/>
      <c r="H220" s="131"/>
      <c r="I220" s="131"/>
      <c r="J220" s="131"/>
      <c r="K220" s="85">
        <v>0</v>
      </c>
      <c r="L220" s="85">
        <v>0</v>
      </c>
      <c r="M220" s="85">
        <v>0</v>
      </c>
      <c r="N220" s="85">
        <v>0</v>
      </c>
      <c r="O220" s="130"/>
    </row>
    <row r="221" spans="1:15" ht="23.25" customHeight="1" x14ac:dyDescent="0.3">
      <c r="A221" s="147"/>
      <c r="B221" s="129" t="s">
        <v>265</v>
      </c>
      <c r="C221" s="148" t="s">
        <v>80</v>
      </c>
      <c r="D221" s="148" t="s">
        <v>80</v>
      </c>
      <c r="E221" s="131" t="s">
        <v>81</v>
      </c>
      <c r="F221" s="152" t="s">
        <v>345</v>
      </c>
      <c r="G221" s="131" t="s">
        <v>207</v>
      </c>
      <c r="H221" s="131"/>
      <c r="I221" s="131"/>
      <c r="J221" s="131"/>
      <c r="K221" s="131" t="s">
        <v>84</v>
      </c>
      <c r="L221" s="152" t="s">
        <v>346</v>
      </c>
      <c r="M221" s="152" t="s">
        <v>348</v>
      </c>
      <c r="N221" s="131" t="s">
        <v>347</v>
      </c>
      <c r="O221" s="130"/>
    </row>
    <row r="222" spans="1:15" ht="15.75" customHeight="1" x14ac:dyDescent="0.3">
      <c r="A222" s="147"/>
      <c r="B222" s="129"/>
      <c r="C222" s="148"/>
      <c r="D222" s="148"/>
      <c r="E222" s="131"/>
      <c r="F222" s="131"/>
      <c r="G222" s="85" t="s">
        <v>202</v>
      </c>
      <c r="H222" s="85" t="s">
        <v>203</v>
      </c>
      <c r="I222" s="85" t="s">
        <v>204</v>
      </c>
      <c r="J222" s="85" t="s">
        <v>205</v>
      </c>
      <c r="K222" s="131"/>
      <c r="L222" s="131"/>
      <c r="M222" s="131"/>
      <c r="N222" s="131"/>
      <c r="O222" s="130"/>
    </row>
    <row r="223" spans="1:15" ht="27.75" customHeight="1" x14ac:dyDescent="0.3">
      <c r="A223" s="147"/>
      <c r="B223" s="129"/>
      <c r="C223" s="148"/>
      <c r="D223" s="148"/>
      <c r="E223" s="65">
        <f>F223+K223+L223+M223+N223</f>
        <v>0</v>
      </c>
      <c r="F223" s="65">
        <v>0</v>
      </c>
      <c r="G223" s="65">
        <v>0</v>
      </c>
      <c r="H223" s="65">
        <v>0</v>
      </c>
      <c r="I223" s="65">
        <v>0</v>
      </c>
      <c r="J223" s="65">
        <v>0</v>
      </c>
      <c r="K223" s="65">
        <v>0</v>
      </c>
      <c r="L223" s="65">
        <v>0</v>
      </c>
      <c r="M223" s="65">
        <v>0</v>
      </c>
      <c r="N223" s="65">
        <v>0</v>
      </c>
      <c r="O223" s="130"/>
    </row>
    <row r="224" spans="1:15" s="2" customFormat="1" ht="24.75" customHeight="1" x14ac:dyDescent="0.25">
      <c r="A224" s="132" t="s">
        <v>252</v>
      </c>
      <c r="B224" s="129" t="s">
        <v>251</v>
      </c>
      <c r="C224" s="147" t="s">
        <v>349</v>
      </c>
      <c r="D224" s="87" t="s">
        <v>14</v>
      </c>
      <c r="E224" s="85">
        <f t="shared" ref="E224:E227" si="57">F224+K224+L224+M224+N224</f>
        <v>0</v>
      </c>
      <c r="F224" s="131">
        <v>0</v>
      </c>
      <c r="G224" s="131"/>
      <c r="H224" s="131"/>
      <c r="I224" s="131"/>
      <c r="J224" s="131"/>
      <c r="K224" s="85">
        <v>0</v>
      </c>
      <c r="L224" s="85">
        <v>0</v>
      </c>
      <c r="M224" s="85">
        <v>0</v>
      </c>
      <c r="N224" s="85">
        <v>0</v>
      </c>
      <c r="O224" s="144" t="s">
        <v>411</v>
      </c>
    </row>
    <row r="225" spans="1:16201" s="2" customFormat="1" ht="36" customHeight="1" x14ac:dyDescent="0.25">
      <c r="A225" s="133"/>
      <c r="B225" s="129"/>
      <c r="C225" s="147"/>
      <c r="D225" s="87" t="s">
        <v>10</v>
      </c>
      <c r="E225" s="85">
        <f t="shared" si="57"/>
        <v>0</v>
      </c>
      <c r="F225" s="131">
        <v>0</v>
      </c>
      <c r="G225" s="131"/>
      <c r="H225" s="131"/>
      <c r="I225" s="131"/>
      <c r="J225" s="131"/>
      <c r="K225" s="85">
        <v>0</v>
      </c>
      <c r="L225" s="85">
        <v>0</v>
      </c>
      <c r="M225" s="85">
        <v>0</v>
      </c>
      <c r="N225" s="85">
        <v>0</v>
      </c>
      <c r="O225" s="145"/>
    </row>
    <row r="226" spans="1:16201" s="2" customFormat="1" ht="36" customHeight="1" x14ac:dyDescent="0.25">
      <c r="A226" s="133"/>
      <c r="B226" s="129"/>
      <c r="C226" s="147"/>
      <c r="D226" s="87" t="s">
        <v>18</v>
      </c>
      <c r="E226" s="85">
        <f t="shared" si="57"/>
        <v>0</v>
      </c>
      <c r="F226" s="131">
        <v>0</v>
      </c>
      <c r="G226" s="131"/>
      <c r="H226" s="131"/>
      <c r="I226" s="131"/>
      <c r="J226" s="131"/>
      <c r="K226" s="85">
        <v>0</v>
      </c>
      <c r="L226" s="85">
        <v>0</v>
      </c>
      <c r="M226" s="85">
        <v>0</v>
      </c>
      <c r="N226" s="85">
        <v>0</v>
      </c>
      <c r="O226" s="145"/>
    </row>
    <row r="227" spans="1:16201" s="2" customFormat="1" ht="31.5" customHeight="1" x14ac:dyDescent="0.25">
      <c r="A227" s="133"/>
      <c r="B227" s="129"/>
      <c r="C227" s="147"/>
      <c r="D227" s="87" t="s">
        <v>12</v>
      </c>
      <c r="E227" s="85">
        <f t="shared" si="57"/>
        <v>0</v>
      </c>
      <c r="F227" s="131">
        <v>0</v>
      </c>
      <c r="G227" s="131"/>
      <c r="H227" s="131"/>
      <c r="I227" s="131"/>
      <c r="J227" s="131"/>
      <c r="K227" s="85">
        <v>0</v>
      </c>
      <c r="L227" s="85">
        <v>0</v>
      </c>
      <c r="M227" s="85">
        <v>0</v>
      </c>
      <c r="N227" s="85">
        <v>0</v>
      </c>
      <c r="O227" s="146"/>
    </row>
    <row r="228" spans="1:16201" ht="23.25" customHeight="1" x14ac:dyDescent="0.3">
      <c r="A228" s="133"/>
      <c r="B228" s="129" t="s">
        <v>266</v>
      </c>
      <c r="C228" s="148" t="s">
        <v>80</v>
      </c>
      <c r="D228" s="148" t="s">
        <v>80</v>
      </c>
      <c r="E228" s="131" t="s">
        <v>81</v>
      </c>
      <c r="F228" s="152" t="s">
        <v>345</v>
      </c>
      <c r="G228" s="131" t="s">
        <v>207</v>
      </c>
      <c r="H228" s="131"/>
      <c r="I228" s="131"/>
      <c r="J228" s="131"/>
      <c r="K228" s="131" t="s">
        <v>84</v>
      </c>
      <c r="L228" s="152" t="s">
        <v>346</v>
      </c>
      <c r="M228" s="152" t="s">
        <v>348</v>
      </c>
      <c r="N228" s="131" t="s">
        <v>347</v>
      </c>
      <c r="O228" s="144"/>
    </row>
    <row r="229" spans="1:16201" ht="15.75" customHeight="1" x14ac:dyDescent="0.3">
      <c r="A229" s="133"/>
      <c r="B229" s="129"/>
      <c r="C229" s="148"/>
      <c r="D229" s="148"/>
      <c r="E229" s="131"/>
      <c r="F229" s="131"/>
      <c r="G229" s="85" t="s">
        <v>202</v>
      </c>
      <c r="H229" s="85" t="s">
        <v>203</v>
      </c>
      <c r="I229" s="85" t="s">
        <v>204</v>
      </c>
      <c r="J229" s="85" t="s">
        <v>205</v>
      </c>
      <c r="K229" s="131"/>
      <c r="L229" s="131"/>
      <c r="M229" s="131"/>
      <c r="N229" s="131"/>
      <c r="O229" s="145"/>
    </row>
    <row r="230" spans="1:16201" ht="27.75" customHeight="1" x14ac:dyDescent="0.3">
      <c r="A230" s="134"/>
      <c r="B230" s="129"/>
      <c r="C230" s="148"/>
      <c r="D230" s="148"/>
      <c r="E230" s="65">
        <f>F230+K230+L230+M230+N230</f>
        <v>0</v>
      </c>
      <c r="F230" s="65">
        <v>0</v>
      </c>
      <c r="G230" s="65">
        <v>0</v>
      </c>
      <c r="H230" s="65">
        <v>0</v>
      </c>
      <c r="I230" s="65">
        <v>0</v>
      </c>
      <c r="J230" s="65">
        <v>0</v>
      </c>
      <c r="K230" s="65">
        <v>0</v>
      </c>
      <c r="L230" s="65">
        <v>0</v>
      </c>
      <c r="M230" s="65">
        <v>0</v>
      </c>
      <c r="N230" s="65">
        <v>0</v>
      </c>
      <c r="O230" s="146"/>
    </row>
    <row r="231" spans="1:16201" s="2" customFormat="1" ht="32.25" customHeight="1" x14ac:dyDescent="0.25">
      <c r="A231" s="147" t="s">
        <v>527</v>
      </c>
      <c r="B231" s="129" t="s">
        <v>528</v>
      </c>
      <c r="C231" s="147" t="s">
        <v>349</v>
      </c>
      <c r="D231" s="87" t="s">
        <v>14</v>
      </c>
      <c r="E231" s="85">
        <f t="shared" ref="E231:E232" si="58">F231+K231+L231+M231+N231</f>
        <v>2.8559999999999995E-2</v>
      </c>
      <c r="F231" s="131">
        <f>'Строительство и реконструкция'!L340</f>
        <v>2.8559999999999995E-2</v>
      </c>
      <c r="G231" s="131"/>
      <c r="H231" s="131"/>
      <c r="I231" s="131"/>
      <c r="J231" s="131"/>
      <c r="K231" s="85">
        <v>0</v>
      </c>
      <c r="L231" s="85">
        <v>0</v>
      </c>
      <c r="M231" s="85">
        <v>0</v>
      </c>
      <c r="N231" s="85">
        <v>0</v>
      </c>
      <c r="O231" s="130" t="s">
        <v>414</v>
      </c>
    </row>
    <row r="232" spans="1:16201" s="2" customFormat="1" ht="51" customHeight="1" x14ac:dyDescent="0.25">
      <c r="A232" s="147"/>
      <c r="B232" s="129"/>
      <c r="C232" s="147"/>
      <c r="D232" s="87" t="s">
        <v>18</v>
      </c>
      <c r="E232" s="85">
        <f t="shared" si="58"/>
        <v>2.8559999999999995E-2</v>
      </c>
      <c r="F232" s="131">
        <f>'Строительство и реконструкция'!L341</f>
        <v>2.8559999999999995E-2</v>
      </c>
      <c r="G232" s="131"/>
      <c r="H232" s="131"/>
      <c r="I232" s="131"/>
      <c r="J232" s="131"/>
      <c r="K232" s="85">
        <v>0</v>
      </c>
      <c r="L232" s="85">
        <v>0</v>
      </c>
      <c r="M232" s="85">
        <v>0</v>
      </c>
      <c r="N232" s="85">
        <v>0</v>
      </c>
      <c r="O232" s="130"/>
    </row>
    <row r="233" spans="1:16201" s="66" customFormat="1" ht="31.5" customHeight="1" x14ac:dyDescent="0.3">
      <c r="A233" s="147" t="s">
        <v>26</v>
      </c>
      <c r="B233" s="129" t="s">
        <v>309</v>
      </c>
      <c r="C233" s="130" t="s">
        <v>349</v>
      </c>
      <c r="D233" s="87" t="s">
        <v>14</v>
      </c>
      <c r="E233" s="85">
        <f t="shared" ref="E233:E235" si="59">F233+K233+L233+M233+N233</f>
        <v>0</v>
      </c>
      <c r="F233" s="131">
        <f>F234+F235</f>
        <v>0</v>
      </c>
      <c r="G233" s="131"/>
      <c r="H233" s="131"/>
      <c r="I233" s="131"/>
      <c r="J233" s="131"/>
      <c r="K233" s="85">
        <f>SUM(K234:K235)</f>
        <v>0</v>
      </c>
      <c r="L233" s="85">
        <f>L234+L235</f>
        <v>0</v>
      </c>
      <c r="M233" s="85">
        <f>M234+M235</f>
        <v>0</v>
      </c>
      <c r="N233" s="85">
        <v>0</v>
      </c>
      <c r="O233" s="130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  <c r="ACS233" s="3"/>
      <c r="ACT233" s="3"/>
      <c r="ACU233" s="3"/>
      <c r="ACV233" s="3"/>
      <c r="ACW233" s="3"/>
      <c r="ACX233" s="3"/>
      <c r="ACY233" s="3"/>
      <c r="ACZ233" s="3"/>
      <c r="ADA233" s="3"/>
      <c r="ADB233" s="3"/>
      <c r="ADC233" s="3"/>
      <c r="ADD233" s="3"/>
      <c r="ADE233" s="3"/>
      <c r="ADF233" s="3"/>
      <c r="ADG233" s="3"/>
      <c r="ADH233" s="3"/>
      <c r="ADI233" s="3"/>
      <c r="ADJ233" s="3"/>
      <c r="ADK233" s="3"/>
      <c r="ADL233" s="3"/>
      <c r="ADM233" s="3"/>
      <c r="ADN233" s="3"/>
      <c r="ADO233" s="3"/>
      <c r="ADP233" s="3"/>
      <c r="ADQ233" s="3"/>
      <c r="ADR233" s="3"/>
      <c r="ADS233" s="3"/>
      <c r="ADT233" s="3"/>
      <c r="ADU233" s="3"/>
      <c r="ADV233" s="3"/>
      <c r="ADW233" s="3"/>
      <c r="ADX233" s="3"/>
      <c r="ADY233" s="3"/>
      <c r="ADZ233" s="3"/>
      <c r="AEA233" s="3"/>
      <c r="AEB233" s="3"/>
      <c r="AEC233" s="3"/>
      <c r="AED233" s="3"/>
      <c r="AEE233" s="3"/>
      <c r="AEF233" s="3"/>
      <c r="AEG233" s="3"/>
      <c r="AEH233" s="3"/>
      <c r="AEI233" s="3"/>
      <c r="AEJ233" s="3"/>
      <c r="AEK233" s="3"/>
      <c r="AEL233" s="3"/>
      <c r="AEM233" s="3"/>
      <c r="AEN233" s="3"/>
      <c r="AEO233" s="3"/>
      <c r="AEP233" s="3"/>
      <c r="AEQ233" s="3"/>
      <c r="AER233" s="3"/>
      <c r="AES233" s="3"/>
      <c r="AET233" s="3"/>
      <c r="AEU233" s="3"/>
      <c r="AEV233" s="3"/>
      <c r="AEW233" s="3"/>
      <c r="AEX233" s="3"/>
      <c r="AEY233" s="3"/>
      <c r="AEZ233" s="3"/>
      <c r="AFA233" s="3"/>
      <c r="AFB233" s="3"/>
      <c r="AFC233" s="3"/>
      <c r="AFD233" s="3"/>
      <c r="AFE233" s="3"/>
      <c r="AFF233" s="3"/>
      <c r="AFG233" s="3"/>
      <c r="AFH233" s="3"/>
      <c r="AFI233" s="3"/>
      <c r="AFJ233" s="3"/>
      <c r="AFK233" s="3"/>
      <c r="AFL233" s="3"/>
      <c r="AFM233" s="3"/>
      <c r="AFN233" s="3"/>
      <c r="AFO233" s="3"/>
      <c r="AFP233" s="3"/>
      <c r="AFQ233" s="3"/>
      <c r="AFR233" s="3"/>
      <c r="AFS233" s="3"/>
      <c r="AFT233" s="3"/>
      <c r="AFU233" s="3"/>
      <c r="AFV233" s="3"/>
      <c r="AFW233" s="3"/>
      <c r="AFX233" s="3"/>
      <c r="AFY233" s="3"/>
      <c r="AFZ233" s="3"/>
      <c r="AGA233" s="3"/>
      <c r="AGB233" s="3"/>
      <c r="AGC233" s="3"/>
      <c r="AGD233" s="3"/>
      <c r="AGE233" s="3"/>
      <c r="AGF233" s="3"/>
      <c r="AGG233" s="3"/>
      <c r="AGH233" s="3"/>
      <c r="AGI233" s="3"/>
      <c r="AGJ233" s="3"/>
      <c r="AGK233" s="3"/>
      <c r="AGL233" s="3"/>
      <c r="AGM233" s="3"/>
      <c r="AGN233" s="3"/>
      <c r="AGO233" s="3"/>
      <c r="AGP233" s="3"/>
      <c r="AGQ233" s="3"/>
      <c r="AGR233" s="3"/>
      <c r="AGS233" s="3"/>
      <c r="AGT233" s="3"/>
      <c r="AGU233" s="3"/>
      <c r="AGV233" s="3"/>
      <c r="AGW233" s="3"/>
      <c r="AGX233" s="3"/>
      <c r="AGY233" s="3"/>
      <c r="AGZ233" s="3"/>
      <c r="AHA233" s="3"/>
      <c r="AHB233" s="3"/>
      <c r="AHC233" s="3"/>
      <c r="AHD233" s="3"/>
      <c r="AHE233" s="3"/>
      <c r="AHF233" s="3"/>
      <c r="AHG233" s="3"/>
      <c r="AHH233" s="3"/>
      <c r="AHI233" s="3"/>
      <c r="AHJ233" s="3"/>
      <c r="AHK233" s="3"/>
      <c r="AHL233" s="3"/>
      <c r="AHM233" s="3"/>
      <c r="AHN233" s="3"/>
      <c r="AHO233" s="3"/>
      <c r="AHP233" s="3"/>
      <c r="AHQ233" s="3"/>
      <c r="AHR233" s="3"/>
      <c r="AHS233" s="3"/>
      <c r="AHT233" s="3"/>
      <c r="AHU233" s="3"/>
      <c r="AHV233" s="3"/>
      <c r="AHW233" s="3"/>
      <c r="AHX233" s="3"/>
      <c r="AHY233" s="3"/>
      <c r="AHZ233" s="3"/>
      <c r="AIA233" s="3"/>
      <c r="AIB233" s="3"/>
      <c r="AIC233" s="3"/>
      <c r="AID233" s="3"/>
      <c r="AIE233" s="3"/>
      <c r="AIF233" s="3"/>
      <c r="AIG233" s="3"/>
      <c r="AIH233" s="3"/>
      <c r="AII233" s="3"/>
      <c r="AIJ233" s="3"/>
      <c r="AIK233" s="3"/>
      <c r="AIL233" s="3"/>
      <c r="AIM233" s="3"/>
      <c r="AIN233" s="3"/>
      <c r="AIO233" s="3"/>
      <c r="AIP233" s="3"/>
      <c r="AIQ233" s="3"/>
      <c r="AIR233" s="3"/>
      <c r="AIS233" s="3"/>
      <c r="AIT233" s="3"/>
      <c r="AIU233" s="3"/>
      <c r="AIV233" s="3"/>
      <c r="AIW233" s="3"/>
      <c r="AIX233" s="3"/>
      <c r="AIY233" s="3"/>
      <c r="AIZ233" s="3"/>
      <c r="AJA233" s="3"/>
      <c r="AJB233" s="3"/>
      <c r="AJC233" s="3"/>
      <c r="AJD233" s="3"/>
      <c r="AJE233" s="3"/>
      <c r="AJF233" s="3"/>
      <c r="AJG233" s="3"/>
      <c r="AJH233" s="3"/>
      <c r="AJI233" s="3"/>
      <c r="AJJ233" s="3"/>
      <c r="AJK233" s="3"/>
      <c r="AJL233" s="3"/>
      <c r="AJM233" s="3"/>
      <c r="AJN233" s="3"/>
      <c r="AJO233" s="3"/>
      <c r="AJP233" s="3"/>
      <c r="AJQ233" s="3"/>
      <c r="AJR233" s="3"/>
      <c r="AJS233" s="3"/>
      <c r="AJT233" s="3"/>
      <c r="AJU233" s="3"/>
      <c r="AJV233" s="3"/>
      <c r="AJW233" s="3"/>
      <c r="AJX233" s="3"/>
      <c r="AJY233" s="3"/>
      <c r="AJZ233" s="3"/>
      <c r="AKA233" s="3"/>
      <c r="AKB233" s="3"/>
      <c r="AKC233" s="3"/>
      <c r="AKD233" s="3"/>
      <c r="AKE233" s="3"/>
      <c r="AKF233" s="3"/>
      <c r="AKG233" s="3"/>
      <c r="AKH233" s="3"/>
      <c r="AKI233" s="3"/>
      <c r="AKJ233" s="3"/>
      <c r="AKK233" s="3"/>
      <c r="AKL233" s="3"/>
      <c r="AKM233" s="3"/>
      <c r="AKN233" s="3"/>
      <c r="AKO233" s="3"/>
      <c r="AKP233" s="3"/>
      <c r="AKQ233" s="3"/>
      <c r="AKR233" s="3"/>
      <c r="AKS233" s="3"/>
      <c r="AKT233" s="3"/>
      <c r="AKU233" s="3"/>
      <c r="AKV233" s="3"/>
      <c r="AKW233" s="3"/>
      <c r="AKX233" s="3"/>
      <c r="AKY233" s="3"/>
      <c r="AKZ233" s="3"/>
      <c r="ALA233" s="3"/>
      <c r="ALB233" s="3"/>
      <c r="ALC233" s="3"/>
      <c r="ALD233" s="3"/>
      <c r="ALE233" s="3"/>
      <c r="ALF233" s="3"/>
      <c r="ALG233" s="3"/>
      <c r="ALH233" s="3"/>
      <c r="ALI233" s="3"/>
      <c r="ALJ233" s="3"/>
      <c r="ALK233" s="3"/>
      <c r="ALL233" s="3"/>
      <c r="ALM233" s="3"/>
      <c r="ALN233" s="3"/>
      <c r="ALO233" s="3"/>
      <c r="ALP233" s="3"/>
      <c r="ALQ233" s="3"/>
      <c r="ALR233" s="3"/>
      <c r="ALS233" s="3"/>
      <c r="ALT233" s="3"/>
      <c r="ALU233" s="3"/>
      <c r="ALV233" s="3"/>
      <c r="ALW233" s="3"/>
      <c r="ALX233" s="3"/>
      <c r="ALY233" s="3"/>
      <c r="ALZ233" s="3"/>
      <c r="AMA233" s="3"/>
      <c r="AMB233" s="3"/>
      <c r="AMC233" s="3"/>
      <c r="AMD233" s="3"/>
      <c r="AME233" s="3"/>
      <c r="AMF233" s="3"/>
      <c r="AMG233" s="3"/>
      <c r="AMH233" s="3"/>
      <c r="AMI233" s="3"/>
      <c r="AMJ233" s="3"/>
      <c r="AMK233" s="3"/>
      <c r="AML233" s="3"/>
      <c r="AMM233" s="3"/>
      <c r="AMN233" s="3"/>
      <c r="AMO233" s="3"/>
      <c r="AMP233" s="3"/>
      <c r="AMQ233" s="3"/>
      <c r="AMR233" s="3"/>
      <c r="AMS233" s="3"/>
      <c r="AMT233" s="3"/>
      <c r="AMU233" s="3"/>
      <c r="AMV233" s="3"/>
      <c r="AMW233" s="3"/>
      <c r="AMX233" s="3"/>
      <c r="AMY233" s="3"/>
      <c r="AMZ233" s="3"/>
      <c r="ANA233" s="3"/>
      <c r="ANB233" s="3"/>
      <c r="ANC233" s="3"/>
      <c r="AND233" s="3"/>
      <c r="ANE233" s="3"/>
      <c r="ANF233" s="3"/>
      <c r="ANG233" s="3"/>
      <c r="ANH233" s="3"/>
      <c r="ANI233" s="3"/>
      <c r="ANJ233" s="3"/>
      <c r="ANK233" s="3"/>
      <c r="ANL233" s="3"/>
      <c r="ANM233" s="3"/>
      <c r="ANN233" s="3"/>
      <c r="ANO233" s="3"/>
      <c r="ANP233" s="3"/>
      <c r="ANQ233" s="3"/>
      <c r="ANR233" s="3"/>
      <c r="ANS233" s="3"/>
      <c r="ANT233" s="3"/>
      <c r="ANU233" s="3"/>
      <c r="ANV233" s="3"/>
      <c r="ANW233" s="3"/>
      <c r="ANX233" s="3"/>
      <c r="ANY233" s="3"/>
      <c r="ANZ233" s="3"/>
      <c r="AOA233" s="3"/>
      <c r="AOB233" s="3"/>
      <c r="AOC233" s="3"/>
      <c r="AOD233" s="3"/>
      <c r="AOE233" s="3"/>
      <c r="AOF233" s="3"/>
      <c r="AOG233" s="3"/>
      <c r="AOH233" s="3"/>
      <c r="AOI233" s="3"/>
      <c r="AOJ233" s="3"/>
      <c r="AOK233" s="3"/>
      <c r="AOL233" s="3"/>
      <c r="AOM233" s="3"/>
      <c r="AON233" s="3"/>
      <c r="AOO233" s="3"/>
      <c r="AOP233" s="3"/>
      <c r="AOQ233" s="3"/>
      <c r="AOR233" s="3"/>
      <c r="AOS233" s="3"/>
      <c r="AOT233" s="3"/>
      <c r="AOU233" s="3"/>
      <c r="AOV233" s="3"/>
      <c r="AOW233" s="3"/>
      <c r="AOX233" s="3"/>
      <c r="AOY233" s="3"/>
      <c r="AOZ233" s="3"/>
      <c r="APA233" s="3"/>
      <c r="APB233" s="3"/>
      <c r="APC233" s="3"/>
      <c r="APD233" s="3"/>
      <c r="APE233" s="3"/>
      <c r="APF233" s="3"/>
      <c r="APG233" s="3"/>
      <c r="APH233" s="3"/>
      <c r="API233" s="3"/>
      <c r="APJ233" s="3"/>
      <c r="APK233" s="3"/>
      <c r="APL233" s="3"/>
      <c r="APM233" s="3"/>
      <c r="APN233" s="3"/>
      <c r="APO233" s="3"/>
      <c r="APP233" s="3"/>
      <c r="APQ233" s="3"/>
      <c r="APR233" s="3"/>
      <c r="APS233" s="3"/>
      <c r="APT233" s="3"/>
      <c r="APU233" s="3"/>
      <c r="APV233" s="3"/>
      <c r="APW233" s="3"/>
      <c r="APX233" s="3"/>
      <c r="APY233" s="3"/>
      <c r="APZ233" s="3"/>
      <c r="AQA233" s="3"/>
      <c r="AQB233" s="3"/>
      <c r="AQC233" s="3"/>
      <c r="AQD233" s="3"/>
      <c r="AQE233" s="3"/>
      <c r="AQF233" s="3"/>
      <c r="AQG233" s="3"/>
      <c r="AQH233" s="3"/>
      <c r="AQI233" s="3"/>
      <c r="AQJ233" s="3"/>
      <c r="AQK233" s="3"/>
      <c r="AQL233" s="3"/>
      <c r="AQM233" s="3"/>
      <c r="AQN233" s="3"/>
      <c r="AQO233" s="3"/>
      <c r="AQP233" s="3"/>
      <c r="AQQ233" s="3"/>
      <c r="AQR233" s="3"/>
      <c r="AQS233" s="3"/>
      <c r="AQT233" s="3"/>
      <c r="AQU233" s="3"/>
      <c r="AQV233" s="3"/>
      <c r="AQW233" s="3"/>
      <c r="AQX233" s="3"/>
      <c r="AQY233" s="3"/>
      <c r="AQZ233" s="3"/>
      <c r="ARA233" s="3"/>
      <c r="ARB233" s="3"/>
      <c r="ARC233" s="3"/>
      <c r="ARD233" s="3"/>
      <c r="ARE233" s="3"/>
      <c r="ARF233" s="3"/>
      <c r="ARG233" s="3"/>
      <c r="ARH233" s="3"/>
      <c r="ARI233" s="3"/>
      <c r="ARJ233" s="3"/>
      <c r="ARK233" s="3"/>
      <c r="ARL233" s="3"/>
      <c r="ARM233" s="3"/>
      <c r="ARN233" s="3"/>
      <c r="ARO233" s="3"/>
      <c r="ARP233" s="3"/>
      <c r="ARQ233" s="3"/>
      <c r="ARR233" s="3"/>
      <c r="ARS233" s="3"/>
      <c r="ART233" s="3"/>
      <c r="ARU233" s="3"/>
      <c r="ARV233" s="3"/>
      <c r="ARW233" s="3"/>
      <c r="ARX233" s="3"/>
      <c r="ARY233" s="3"/>
      <c r="ARZ233" s="3"/>
      <c r="ASA233" s="3"/>
      <c r="ASB233" s="3"/>
      <c r="ASC233" s="3"/>
      <c r="ASD233" s="3"/>
      <c r="ASE233" s="3"/>
      <c r="ASF233" s="3"/>
      <c r="ASG233" s="3"/>
      <c r="ASH233" s="3"/>
      <c r="ASI233" s="3"/>
      <c r="ASJ233" s="3"/>
      <c r="ASK233" s="3"/>
      <c r="ASL233" s="3"/>
      <c r="ASM233" s="3"/>
      <c r="ASN233" s="3"/>
      <c r="ASO233" s="3"/>
      <c r="ASP233" s="3"/>
      <c r="ASQ233" s="3"/>
      <c r="ASR233" s="3"/>
      <c r="ASS233" s="3"/>
      <c r="AST233" s="3"/>
      <c r="ASU233" s="3"/>
      <c r="ASV233" s="3"/>
      <c r="ASW233" s="3"/>
      <c r="ASX233" s="3"/>
      <c r="ASY233" s="3"/>
      <c r="ASZ233" s="3"/>
      <c r="ATA233" s="3"/>
      <c r="ATB233" s="3"/>
      <c r="ATC233" s="3"/>
      <c r="ATD233" s="3"/>
      <c r="ATE233" s="3"/>
      <c r="ATF233" s="3"/>
      <c r="ATG233" s="3"/>
      <c r="ATH233" s="3"/>
      <c r="ATI233" s="3"/>
      <c r="ATJ233" s="3"/>
      <c r="ATK233" s="3"/>
      <c r="ATL233" s="3"/>
      <c r="ATM233" s="3"/>
      <c r="ATN233" s="3"/>
      <c r="ATO233" s="3"/>
      <c r="ATP233" s="3"/>
      <c r="ATQ233" s="3"/>
      <c r="ATR233" s="3"/>
      <c r="ATS233" s="3"/>
      <c r="ATT233" s="3"/>
      <c r="ATU233" s="3"/>
      <c r="ATV233" s="3"/>
      <c r="ATW233" s="3"/>
      <c r="ATX233" s="3"/>
      <c r="ATY233" s="3"/>
      <c r="ATZ233" s="3"/>
      <c r="AUA233" s="3"/>
      <c r="AUB233" s="3"/>
      <c r="AUC233" s="3"/>
      <c r="AUD233" s="3"/>
      <c r="AUE233" s="3"/>
      <c r="AUF233" s="3"/>
      <c r="AUG233" s="3"/>
      <c r="AUH233" s="3"/>
      <c r="AUI233" s="3"/>
      <c r="AUJ233" s="3"/>
      <c r="AUK233" s="3"/>
      <c r="AUL233" s="3"/>
      <c r="AUM233" s="3"/>
      <c r="AUN233" s="3"/>
      <c r="AUO233" s="3"/>
      <c r="AUP233" s="3"/>
      <c r="AUQ233" s="3"/>
      <c r="AUR233" s="3"/>
      <c r="AUS233" s="3"/>
      <c r="AUT233" s="3"/>
      <c r="AUU233" s="3"/>
      <c r="AUV233" s="3"/>
      <c r="AUW233" s="3"/>
      <c r="AUX233" s="3"/>
      <c r="AUY233" s="3"/>
      <c r="AUZ233" s="3"/>
      <c r="AVA233" s="3"/>
      <c r="AVB233" s="3"/>
      <c r="AVC233" s="3"/>
      <c r="AVD233" s="3"/>
      <c r="AVE233" s="3"/>
      <c r="AVF233" s="3"/>
      <c r="AVG233" s="3"/>
      <c r="AVH233" s="3"/>
      <c r="AVI233" s="3"/>
      <c r="AVJ233" s="3"/>
      <c r="AVK233" s="3"/>
      <c r="AVL233" s="3"/>
      <c r="AVM233" s="3"/>
      <c r="AVN233" s="3"/>
      <c r="AVO233" s="3"/>
      <c r="AVP233" s="3"/>
      <c r="AVQ233" s="3"/>
      <c r="AVR233" s="3"/>
      <c r="AVS233" s="3"/>
      <c r="AVT233" s="3"/>
      <c r="AVU233" s="3"/>
      <c r="AVV233" s="3"/>
      <c r="AVW233" s="3"/>
      <c r="AVX233" s="3"/>
      <c r="AVY233" s="3"/>
      <c r="AVZ233" s="3"/>
      <c r="AWA233" s="3"/>
      <c r="AWB233" s="3"/>
      <c r="AWC233" s="3"/>
      <c r="AWD233" s="3"/>
      <c r="AWE233" s="3"/>
      <c r="AWF233" s="3"/>
      <c r="AWG233" s="3"/>
      <c r="AWH233" s="3"/>
      <c r="AWI233" s="3"/>
      <c r="AWJ233" s="3"/>
      <c r="AWK233" s="3"/>
      <c r="AWL233" s="3"/>
      <c r="AWM233" s="3"/>
      <c r="AWN233" s="3"/>
      <c r="AWO233" s="3"/>
      <c r="AWP233" s="3"/>
      <c r="AWQ233" s="3"/>
      <c r="AWR233" s="3"/>
      <c r="AWS233" s="3"/>
      <c r="AWT233" s="3"/>
      <c r="AWU233" s="3"/>
      <c r="AWV233" s="3"/>
      <c r="AWW233" s="3"/>
      <c r="AWX233" s="3"/>
      <c r="AWY233" s="3"/>
      <c r="AWZ233" s="3"/>
      <c r="AXA233" s="3"/>
      <c r="AXB233" s="3"/>
      <c r="AXC233" s="3"/>
      <c r="AXD233" s="3"/>
      <c r="AXE233" s="3"/>
      <c r="AXF233" s="3"/>
      <c r="AXG233" s="3"/>
      <c r="AXH233" s="3"/>
      <c r="AXI233" s="3"/>
      <c r="AXJ233" s="3"/>
      <c r="AXK233" s="3"/>
      <c r="AXL233" s="3"/>
      <c r="AXM233" s="3"/>
      <c r="AXN233" s="3"/>
      <c r="AXO233" s="3"/>
      <c r="AXP233" s="3"/>
      <c r="AXQ233" s="3"/>
      <c r="AXR233" s="3"/>
      <c r="AXS233" s="3"/>
      <c r="AXT233" s="3"/>
      <c r="AXU233" s="3"/>
      <c r="AXV233" s="3"/>
      <c r="AXW233" s="3"/>
      <c r="AXX233" s="3"/>
      <c r="AXY233" s="3"/>
      <c r="AXZ233" s="3"/>
      <c r="AYA233" s="3"/>
      <c r="AYB233" s="3"/>
      <c r="AYC233" s="3"/>
      <c r="AYD233" s="3"/>
      <c r="AYE233" s="3"/>
      <c r="AYF233" s="3"/>
      <c r="AYG233" s="3"/>
      <c r="AYH233" s="3"/>
      <c r="AYI233" s="3"/>
      <c r="AYJ233" s="3"/>
      <c r="AYK233" s="3"/>
      <c r="AYL233" s="3"/>
      <c r="AYM233" s="3"/>
      <c r="AYN233" s="3"/>
      <c r="AYO233" s="3"/>
      <c r="AYP233" s="3"/>
      <c r="AYQ233" s="3"/>
      <c r="AYR233" s="3"/>
      <c r="AYS233" s="3"/>
      <c r="AYT233" s="3"/>
      <c r="AYU233" s="3"/>
      <c r="AYV233" s="3"/>
      <c r="AYW233" s="3"/>
      <c r="AYX233" s="3"/>
      <c r="AYY233" s="3"/>
      <c r="AYZ233" s="3"/>
      <c r="AZA233" s="3"/>
      <c r="AZB233" s="3"/>
      <c r="AZC233" s="3"/>
      <c r="AZD233" s="3"/>
      <c r="AZE233" s="3"/>
      <c r="AZF233" s="3"/>
      <c r="AZG233" s="3"/>
      <c r="AZH233" s="3"/>
      <c r="AZI233" s="3"/>
      <c r="AZJ233" s="3"/>
      <c r="AZK233" s="3"/>
      <c r="AZL233" s="3"/>
      <c r="AZM233" s="3"/>
      <c r="AZN233" s="3"/>
      <c r="AZO233" s="3"/>
      <c r="AZP233" s="3"/>
      <c r="AZQ233" s="3"/>
      <c r="AZR233" s="3"/>
      <c r="AZS233" s="3"/>
      <c r="AZT233" s="3"/>
      <c r="AZU233" s="3"/>
      <c r="AZV233" s="3"/>
      <c r="AZW233" s="3"/>
      <c r="AZX233" s="3"/>
      <c r="AZY233" s="3"/>
      <c r="AZZ233" s="3"/>
      <c r="BAA233" s="3"/>
      <c r="BAB233" s="3"/>
      <c r="BAC233" s="3"/>
      <c r="BAD233" s="3"/>
      <c r="BAE233" s="3"/>
      <c r="BAF233" s="3"/>
      <c r="BAG233" s="3"/>
      <c r="BAH233" s="3"/>
      <c r="BAI233" s="3"/>
      <c r="BAJ233" s="3"/>
      <c r="BAK233" s="3"/>
      <c r="BAL233" s="3"/>
      <c r="BAM233" s="3"/>
      <c r="BAN233" s="3"/>
      <c r="BAO233" s="3"/>
      <c r="BAP233" s="3"/>
      <c r="BAQ233" s="3"/>
      <c r="BAR233" s="3"/>
      <c r="BAS233" s="3"/>
      <c r="BAT233" s="3"/>
      <c r="BAU233" s="3"/>
      <c r="BAV233" s="3"/>
      <c r="BAW233" s="3"/>
      <c r="BAX233" s="3"/>
      <c r="BAY233" s="3"/>
      <c r="BAZ233" s="3"/>
      <c r="BBA233" s="3"/>
      <c r="BBB233" s="3"/>
      <c r="BBC233" s="3"/>
      <c r="BBD233" s="3"/>
      <c r="BBE233" s="3"/>
      <c r="BBF233" s="3"/>
      <c r="BBG233" s="3"/>
      <c r="BBH233" s="3"/>
      <c r="BBI233" s="3"/>
      <c r="BBJ233" s="3"/>
      <c r="BBK233" s="3"/>
      <c r="BBL233" s="3"/>
      <c r="BBM233" s="3"/>
      <c r="BBN233" s="3"/>
      <c r="BBO233" s="3"/>
      <c r="BBP233" s="3"/>
      <c r="BBQ233" s="3"/>
      <c r="BBR233" s="3"/>
      <c r="BBS233" s="3"/>
      <c r="BBT233" s="3"/>
      <c r="BBU233" s="3"/>
      <c r="BBV233" s="3"/>
      <c r="BBW233" s="3"/>
      <c r="BBX233" s="3"/>
      <c r="BBY233" s="3"/>
      <c r="BBZ233" s="3"/>
      <c r="BCA233" s="3"/>
      <c r="BCB233" s="3"/>
      <c r="BCC233" s="3"/>
      <c r="BCD233" s="3"/>
      <c r="BCE233" s="3"/>
      <c r="BCF233" s="3"/>
      <c r="BCG233" s="3"/>
      <c r="BCH233" s="3"/>
      <c r="BCI233" s="3"/>
      <c r="BCJ233" s="3"/>
      <c r="BCK233" s="3"/>
      <c r="BCL233" s="3"/>
      <c r="BCM233" s="3"/>
      <c r="BCN233" s="3"/>
      <c r="BCO233" s="3"/>
      <c r="BCP233" s="3"/>
      <c r="BCQ233" s="3"/>
      <c r="BCR233" s="3"/>
      <c r="BCS233" s="3"/>
      <c r="BCT233" s="3"/>
      <c r="BCU233" s="3"/>
      <c r="BCV233" s="3"/>
      <c r="BCW233" s="3"/>
      <c r="BCX233" s="3"/>
      <c r="BCY233" s="3"/>
      <c r="BCZ233" s="3"/>
      <c r="BDA233" s="3"/>
      <c r="BDB233" s="3"/>
      <c r="BDC233" s="3"/>
      <c r="BDD233" s="3"/>
      <c r="BDE233" s="3"/>
      <c r="BDF233" s="3"/>
      <c r="BDG233" s="3"/>
      <c r="BDH233" s="3"/>
      <c r="BDI233" s="3"/>
      <c r="BDJ233" s="3"/>
      <c r="BDK233" s="3"/>
      <c r="BDL233" s="3"/>
      <c r="BDM233" s="3"/>
      <c r="BDN233" s="3"/>
      <c r="BDO233" s="3"/>
      <c r="BDP233" s="3"/>
      <c r="BDQ233" s="3"/>
      <c r="BDR233" s="3"/>
      <c r="BDS233" s="3"/>
      <c r="BDT233" s="3"/>
      <c r="BDU233" s="3"/>
      <c r="BDV233" s="3"/>
      <c r="BDW233" s="3"/>
      <c r="BDX233" s="3"/>
      <c r="BDY233" s="3"/>
      <c r="BDZ233" s="3"/>
      <c r="BEA233" s="3"/>
      <c r="BEB233" s="3"/>
      <c r="BEC233" s="3"/>
      <c r="BED233" s="3"/>
      <c r="BEE233" s="3"/>
      <c r="BEF233" s="3"/>
      <c r="BEG233" s="3"/>
      <c r="BEH233" s="3"/>
      <c r="BEI233" s="3"/>
      <c r="BEJ233" s="3"/>
      <c r="BEK233" s="3"/>
      <c r="BEL233" s="3"/>
      <c r="BEM233" s="3"/>
      <c r="BEN233" s="3"/>
      <c r="BEO233" s="3"/>
      <c r="BEP233" s="3"/>
      <c r="BEQ233" s="3"/>
      <c r="BER233" s="3"/>
      <c r="BES233" s="3"/>
      <c r="BET233" s="3"/>
      <c r="BEU233" s="3"/>
      <c r="BEV233" s="3"/>
      <c r="BEW233" s="3"/>
      <c r="BEX233" s="3"/>
      <c r="BEY233" s="3"/>
      <c r="BEZ233" s="3"/>
      <c r="BFA233" s="3"/>
      <c r="BFB233" s="3"/>
      <c r="BFC233" s="3"/>
      <c r="BFD233" s="3"/>
      <c r="BFE233" s="3"/>
      <c r="BFF233" s="3"/>
      <c r="BFG233" s="3"/>
      <c r="BFH233" s="3"/>
      <c r="BFI233" s="3"/>
      <c r="BFJ233" s="3"/>
      <c r="BFK233" s="3"/>
      <c r="BFL233" s="3"/>
      <c r="BFM233" s="3"/>
      <c r="BFN233" s="3"/>
      <c r="BFO233" s="3"/>
      <c r="BFP233" s="3"/>
      <c r="BFQ233" s="3"/>
      <c r="BFR233" s="3"/>
      <c r="BFS233" s="3"/>
      <c r="BFT233" s="3"/>
      <c r="BFU233" s="3"/>
      <c r="BFV233" s="3"/>
      <c r="BFW233" s="3"/>
      <c r="BFX233" s="3"/>
      <c r="BFY233" s="3"/>
      <c r="BFZ233" s="3"/>
      <c r="BGA233" s="3"/>
      <c r="BGB233" s="3"/>
      <c r="BGC233" s="3"/>
      <c r="BGD233" s="3"/>
      <c r="BGE233" s="3"/>
      <c r="BGF233" s="3"/>
      <c r="BGG233" s="3"/>
      <c r="BGH233" s="3"/>
      <c r="BGI233" s="3"/>
      <c r="BGJ233" s="3"/>
      <c r="BGK233" s="3"/>
      <c r="BGL233" s="3"/>
      <c r="BGM233" s="3"/>
      <c r="BGN233" s="3"/>
      <c r="BGO233" s="3"/>
      <c r="BGP233" s="3"/>
      <c r="BGQ233" s="3"/>
      <c r="BGR233" s="3"/>
      <c r="BGS233" s="3"/>
      <c r="BGT233" s="3"/>
      <c r="BGU233" s="3"/>
      <c r="BGV233" s="3"/>
      <c r="BGW233" s="3"/>
      <c r="BGX233" s="3"/>
      <c r="BGY233" s="3"/>
      <c r="BGZ233" s="3"/>
      <c r="BHA233" s="3"/>
      <c r="BHB233" s="3"/>
      <c r="BHC233" s="3"/>
      <c r="BHD233" s="3"/>
      <c r="BHE233" s="3"/>
      <c r="BHF233" s="3"/>
      <c r="BHG233" s="3"/>
      <c r="BHH233" s="3"/>
      <c r="BHI233" s="3"/>
      <c r="BHJ233" s="3"/>
      <c r="BHK233" s="3"/>
      <c r="BHL233" s="3"/>
      <c r="BHM233" s="3"/>
      <c r="BHN233" s="3"/>
      <c r="BHO233" s="3"/>
      <c r="BHP233" s="3"/>
      <c r="BHQ233" s="3"/>
      <c r="BHR233" s="3"/>
      <c r="BHS233" s="3"/>
      <c r="BHT233" s="3"/>
      <c r="BHU233" s="3"/>
      <c r="BHV233" s="3"/>
      <c r="BHW233" s="3"/>
      <c r="BHX233" s="3"/>
      <c r="BHY233" s="3"/>
      <c r="BHZ233" s="3"/>
      <c r="BIA233" s="3"/>
      <c r="BIB233" s="3"/>
      <c r="BIC233" s="3"/>
      <c r="BID233" s="3"/>
      <c r="BIE233" s="3"/>
      <c r="BIF233" s="3"/>
      <c r="BIG233" s="3"/>
      <c r="BIH233" s="3"/>
      <c r="BII233" s="3"/>
      <c r="BIJ233" s="3"/>
      <c r="BIK233" s="3"/>
      <c r="BIL233" s="3"/>
      <c r="BIM233" s="3"/>
      <c r="BIN233" s="3"/>
      <c r="BIO233" s="3"/>
      <c r="BIP233" s="3"/>
      <c r="BIQ233" s="3"/>
      <c r="BIR233" s="3"/>
      <c r="BIS233" s="3"/>
      <c r="BIT233" s="3"/>
      <c r="BIU233" s="3"/>
      <c r="BIV233" s="3"/>
      <c r="BIW233" s="3"/>
      <c r="BIX233" s="3"/>
      <c r="BIY233" s="3"/>
      <c r="BIZ233" s="3"/>
      <c r="BJA233" s="3"/>
      <c r="BJB233" s="3"/>
      <c r="BJC233" s="3"/>
      <c r="BJD233" s="3"/>
      <c r="BJE233" s="3"/>
      <c r="BJF233" s="3"/>
      <c r="BJG233" s="3"/>
      <c r="BJH233" s="3"/>
      <c r="BJI233" s="3"/>
      <c r="BJJ233" s="3"/>
      <c r="BJK233" s="3"/>
      <c r="BJL233" s="3"/>
      <c r="BJM233" s="3"/>
      <c r="BJN233" s="3"/>
      <c r="BJO233" s="3"/>
      <c r="BJP233" s="3"/>
      <c r="BJQ233" s="3"/>
      <c r="BJR233" s="3"/>
      <c r="BJS233" s="3"/>
      <c r="BJT233" s="3"/>
      <c r="BJU233" s="3"/>
      <c r="BJV233" s="3"/>
      <c r="BJW233" s="3"/>
      <c r="BJX233" s="3"/>
      <c r="BJY233" s="3"/>
      <c r="BJZ233" s="3"/>
      <c r="BKA233" s="3"/>
      <c r="BKB233" s="3"/>
      <c r="BKC233" s="3"/>
      <c r="BKD233" s="3"/>
      <c r="BKE233" s="3"/>
      <c r="BKF233" s="3"/>
      <c r="BKG233" s="3"/>
      <c r="BKH233" s="3"/>
      <c r="BKI233" s="3"/>
      <c r="BKJ233" s="3"/>
      <c r="BKK233" s="3"/>
      <c r="BKL233" s="3"/>
      <c r="BKM233" s="3"/>
      <c r="BKN233" s="3"/>
      <c r="BKO233" s="3"/>
      <c r="BKP233" s="3"/>
      <c r="BKQ233" s="3"/>
      <c r="BKR233" s="3"/>
      <c r="BKS233" s="3"/>
      <c r="BKT233" s="3"/>
      <c r="BKU233" s="3"/>
      <c r="BKV233" s="3"/>
      <c r="BKW233" s="3"/>
      <c r="BKX233" s="3"/>
      <c r="BKY233" s="3"/>
      <c r="BKZ233" s="3"/>
      <c r="BLA233" s="3"/>
      <c r="BLB233" s="3"/>
      <c r="BLC233" s="3"/>
      <c r="BLD233" s="3"/>
      <c r="BLE233" s="3"/>
      <c r="BLF233" s="3"/>
      <c r="BLG233" s="3"/>
      <c r="BLH233" s="3"/>
      <c r="BLI233" s="3"/>
      <c r="BLJ233" s="3"/>
      <c r="BLK233" s="3"/>
      <c r="BLL233" s="3"/>
      <c r="BLM233" s="3"/>
      <c r="BLN233" s="3"/>
      <c r="BLO233" s="3"/>
      <c r="BLP233" s="3"/>
      <c r="BLQ233" s="3"/>
      <c r="BLR233" s="3"/>
      <c r="BLS233" s="3"/>
      <c r="BLT233" s="3"/>
      <c r="BLU233" s="3"/>
      <c r="BLV233" s="3"/>
      <c r="BLW233" s="3"/>
      <c r="BLX233" s="3"/>
      <c r="BLY233" s="3"/>
      <c r="BLZ233" s="3"/>
      <c r="BMA233" s="3"/>
      <c r="BMB233" s="3"/>
      <c r="BMC233" s="3"/>
      <c r="BMD233" s="3"/>
      <c r="BME233" s="3"/>
      <c r="BMF233" s="3"/>
      <c r="BMG233" s="3"/>
      <c r="BMH233" s="3"/>
      <c r="BMI233" s="3"/>
      <c r="BMJ233" s="3"/>
      <c r="BMK233" s="3"/>
      <c r="BML233" s="3"/>
      <c r="BMM233" s="3"/>
      <c r="BMN233" s="3"/>
      <c r="BMO233" s="3"/>
      <c r="BMP233" s="3"/>
      <c r="BMQ233" s="3"/>
      <c r="BMR233" s="3"/>
      <c r="BMS233" s="3"/>
      <c r="BMT233" s="3"/>
      <c r="BMU233" s="3"/>
      <c r="BMV233" s="3"/>
      <c r="BMW233" s="3"/>
      <c r="BMX233" s="3"/>
      <c r="BMY233" s="3"/>
      <c r="BMZ233" s="3"/>
      <c r="BNA233" s="3"/>
      <c r="BNB233" s="3"/>
      <c r="BNC233" s="3"/>
      <c r="BND233" s="3"/>
      <c r="BNE233" s="3"/>
      <c r="BNF233" s="3"/>
      <c r="BNG233" s="3"/>
      <c r="BNH233" s="3"/>
      <c r="BNI233" s="3"/>
      <c r="BNJ233" s="3"/>
      <c r="BNK233" s="3"/>
      <c r="BNL233" s="3"/>
      <c r="BNM233" s="3"/>
      <c r="BNN233" s="3"/>
      <c r="BNO233" s="3"/>
      <c r="BNP233" s="3"/>
      <c r="BNQ233" s="3"/>
      <c r="BNR233" s="3"/>
      <c r="BNS233" s="3"/>
      <c r="BNT233" s="3"/>
      <c r="BNU233" s="3"/>
      <c r="BNV233" s="3"/>
      <c r="BNW233" s="3"/>
      <c r="BNX233" s="3"/>
      <c r="BNY233" s="3"/>
      <c r="BNZ233" s="3"/>
      <c r="BOA233" s="3"/>
      <c r="BOB233" s="3"/>
      <c r="BOC233" s="3"/>
      <c r="BOD233" s="3"/>
      <c r="BOE233" s="3"/>
      <c r="BOF233" s="3"/>
      <c r="BOG233" s="3"/>
      <c r="BOH233" s="3"/>
      <c r="BOI233" s="3"/>
      <c r="BOJ233" s="3"/>
      <c r="BOK233" s="3"/>
      <c r="BOL233" s="3"/>
      <c r="BOM233" s="3"/>
      <c r="BON233" s="3"/>
      <c r="BOO233" s="3"/>
      <c r="BOP233" s="3"/>
      <c r="BOQ233" s="3"/>
      <c r="BOR233" s="3"/>
      <c r="BOS233" s="3"/>
      <c r="BOT233" s="3"/>
      <c r="BOU233" s="3"/>
      <c r="BOV233" s="3"/>
      <c r="BOW233" s="3"/>
      <c r="BOX233" s="3"/>
      <c r="BOY233" s="3"/>
      <c r="BOZ233" s="3"/>
      <c r="BPA233" s="3"/>
      <c r="BPB233" s="3"/>
      <c r="BPC233" s="3"/>
      <c r="BPD233" s="3"/>
      <c r="BPE233" s="3"/>
      <c r="BPF233" s="3"/>
      <c r="BPG233" s="3"/>
      <c r="BPH233" s="3"/>
      <c r="BPI233" s="3"/>
      <c r="BPJ233" s="3"/>
      <c r="BPK233" s="3"/>
      <c r="BPL233" s="3"/>
      <c r="BPM233" s="3"/>
      <c r="BPN233" s="3"/>
      <c r="BPO233" s="3"/>
      <c r="BPP233" s="3"/>
      <c r="BPQ233" s="3"/>
      <c r="BPR233" s="3"/>
      <c r="BPS233" s="3"/>
      <c r="BPT233" s="3"/>
      <c r="BPU233" s="3"/>
      <c r="BPV233" s="3"/>
      <c r="BPW233" s="3"/>
      <c r="BPX233" s="3"/>
      <c r="BPY233" s="3"/>
      <c r="BPZ233" s="3"/>
      <c r="BQA233" s="3"/>
      <c r="BQB233" s="3"/>
      <c r="BQC233" s="3"/>
      <c r="BQD233" s="3"/>
      <c r="BQE233" s="3"/>
      <c r="BQF233" s="3"/>
      <c r="BQG233" s="3"/>
      <c r="BQH233" s="3"/>
      <c r="BQI233" s="3"/>
      <c r="BQJ233" s="3"/>
      <c r="BQK233" s="3"/>
      <c r="BQL233" s="3"/>
      <c r="BQM233" s="3"/>
      <c r="BQN233" s="3"/>
      <c r="BQO233" s="3"/>
      <c r="BQP233" s="3"/>
      <c r="BQQ233" s="3"/>
      <c r="BQR233" s="3"/>
      <c r="BQS233" s="3"/>
      <c r="BQT233" s="3"/>
      <c r="BQU233" s="3"/>
      <c r="BQV233" s="3"/>
      <c r="BQW233" s="3"/>
      <c r="BQX233" s="3"/>
      <c r="BQY233" s="3"/>
      <c r="BQZ233" s="3"/>
      <c r="BRA233" s="3"/>
      <c r="BRB233" s="3"/>
      <c r="BRC233" s="3"/>
      <c r="BRD233" s="3"/>
      <c r="BRE233" s="3"/>
      <c r="BRF233" s="3"/>
      <c r="BRG233" s="3"/>
      <c r="BRH233" s="3"/>
      <c r="BRI233" s="3"/>
      <c r="BRJ233" s="3"/>
      <c r="BRK233" s="3"/>
      <c r="BRL233" s="3"/>
      <c r="BRM233" s="3"/>
      <c r="BRN233" s="3"/>
      <c r="BRO233" s="3"/>
      <c r="BRP233" s="3"/>
      <c r="BRQ233" s="3"/>
      <c r="BRR233" s="3"/>
      <c r="BRS233" s="3"/>
      <c r="BRT233" s="3"/>
      <c r="BRU233" s="3"/>
      <c r="BRV233" s="3"/>
      <c r="BRW233" s="3"/>
      <c r="BRX233" s="3"/>
      <c r="BRY233" s="3"/>
      <c r="BRZ233" s="3"/>
      <c r="BSA233" s="3"/>
      <c r="BSB233" s="3"/>
      <c r="BSC233" s="3"/>
      <c r="BSD233" s="3"/>
      <c r="BSE233" s="3"/>
      <c r="BSF233" s="3"/>
      <c r="BSG233" s="3"/>
      <c r="BSH233" s="3"/>
      <c r="BSI233" s="3"/>
      <c r="BSJ233" s="3"/>
      <c r="BSK233" s="3"/>
      <c r="BSL233" s="3"/>
      <c r="BSM233" s="3"/>
      <c r="BSN233" s="3"/>
      <c r="BSO233" s="3"/>
      <c r="BSP233" s="3"/>
      <c r="BSQ233" s="3"/>
      <c r="BSR233" s="3"/>
      <c r="BSS233" s="3"/>
      <c r="BST233" s="3"/>
      <c r="BSU233" s="3"/>
      <c r="BSV233" s="3"/>
      <c r="BSW233" s="3"/>
      <c r="BSX233" s="3"/>
      <c r="BSY233" s="3"/>
      <c r="BSZ233" s="3"/>
      <c r="BTA233" s="3"/>
      <c r="BTB233" s="3"/>
      <c r="BTC233" s="3"/>
      <c r="BTD233" s="3"/>
      <c r="BTE233" s="3"/>
      <c r="BTF233" s="3"/>
      <c r="BTG233" s="3"/>
      <c r="BTH233" s="3"/>
      <c r="BTI233" s="3"/>
      <c r="BTJ233" s="3"/>
      <c r="BTK233" s="3"/>
      <c r="BTL233" s="3"/>
      <c r="BTM233" s="3"/>
      <c r="BTN233" s="3"/>
      <c r="BTO233" s="3"/>
      <c r="BTP233" s="3"/>
      <c r="BTQ233" s="3"/>
      <c r="BTR233" s="3"/>
      <c r="BTS233" s="3"/>
      <c r="BTT233" s="3"/>
      <c r="BTU233" s="3"/>
      <c r="BTV233" s="3"/>
      <c r="BTW233" s="3"/>
      <c r="BTX233" s="3"/>
      <c r="BTY233" s="3"/>
      <c r="BTZ233" s="3"/>
      <c r="BUA233" s="3"/>
      <c r="BUB233" s="3"/>
      <c r="BUC233" s="3"/>
      <c r="BUD233" s="3"/>
      <c r="BUE233" s="3"/>
      <c r="BUF233" s="3"/>
      <c r="BUG233" s="3"/>
      <c r="BUH233" s="3"/>
      <c r="BUI233" s="3"/>
      <c r="BUJ233" s="3"/>
      <c r="BUK233" s="3"/>
      <c r="BUL233" s="3"/>
      <c r="BUM233" s="3"/>
      <c r="BUN233" s="3"/>
      <c r="BUO233" s="3"/>
      <c r="BUP233" s="3"/>
      <c r="BUQ233" s="3"/>
      <c r="BUR233" s="3"/>
      <c r="BUS233" s="3"/>
      <c r="BUT233" s="3"/>
      <c r="BUU233" s="3"/>
      <c r="BUV233" s="3"/>
      <c r="BUW233" s="3"/>
      <c r="BUX233" s="3"/>
      <c r="BUY233" s="3"/>
      <c r="BUZ233" s="3"/>
      <c r="BVA233" s="3"/>
      <c r="BVB233" s="3"/>
      <c r="BVC233" s="3"/>
      <c r="BVD233" s="3"/>
      <c r="BVE233" s="3"/>
      <c r="BVF233" s="3"/>
      <c r="BVG233" s="3"/>
      <c r="BVH233" s="3"/>
      <c r="BVI233" s="3"/>
      <c r="BVJ233" s="3"/>
      <c r="BVK233" s="3"/>
      <c r="BVL233" s="3"/>
      <c r="BVM233" s="3"/>
      <c r="BVN233" s="3"/>
      <c r="BVO233" s="3"/>
      <c r="BVP233" s="3"/>
      <c r="BVQ233" s="3"/>
      <c r="BVR233" s="3"/>
      <c r="BVS233" s="3"/>
      <c r="BVT233" s="3"/>
      <c r="BVU233" s="3"/>
      <c r="BVV233" s="3"/>
      <c r="BVW233" s="3"/>
      <c r="BVX233" s="3"/>
      <c r="BVY233" s="3"/>
      <c r="BVZ233" s="3"/>
      <c r="BWA233" s="3"/>
      <c r="BWB233" s="3"/>
      <c r="BWC233" s="3"/>
      <c r="BWD233" s="3"/>
      <c r="BWE233" s="3"/>
      <c r="BWF233" s="3"/>
      <c r="BWG233" s="3"/>
      <c r="BWH233" s="3"/>
      <c r="BWI233" s="3"/>
      <c r="BWJ233" s="3"/>
      <c r="BWK233" s="3"/>
      <c r="BWL233" s="3"/>
      <c r="BWM233" s="3"/>
      <c r="BWN233" s="3"/>
      <c r="BWO233" s="3"/>
      <c r="BWP233" s="3"/>
      <c r="BWQ233" s="3"/>
      <c r="BWR233" s="3"/>
      <c r="BWS233" s="3"/>
      <c r="BWT233" s="3"/>
      <c r="BWU233" s="3"/>
      <c r="BWV233" s="3"/>
      <c r="BWW233" s="3"/>
      <c r="BWX233" s="3"/>
      <c r="BWY233" s="3"/>
      <c r="BWZ233" s="3"/>
      <c r="BXA233" s="3"/>
      <c r="BXB233" s="3"/>
      <c r="BXC233" s="3"/>
      <c r="BXD233" s="3"/>
      <c r="BXE233" s="3"/>
      <c r="BXF233" s="3"/>
      <c r="BXG233" s="3"/>
      <c r="BXH233" s="3"/>
      <c r="BXI233" s="3"/>
      <c r="BXJ233" s="3"/>
      <c r="BXK233" s="3"/>
      <c r="BXL233" s="3"/>
      <c r="BXM233" s="3"/>
      <c r="BXN233" s="3"/>
      <c r="BXO233" s="3"/>
      <c r="BXP233" s="3"/>
      <c r="BXQ233" s="3"/>
      <c r="BXR233" s="3"/>
      <c r="BXS233" s="3"/>
      <c r="BXT233" s="3"/>
      <c r="BXU233" s="3"/>
      <c r="BXV233" s="3"/>
      <c r="BXW233" s="3"/>
      <c r="BXX233" s="3"/>
      <c r="BXY233" s="3"/>
      <c r="BXZ233" s="3"/>
      <c r="BYA233" s="3"/>
      <c r="BYB233" s="3"/>
      <c r="BYC233" s="3"/>
      <c r="BYD233" s="3"/>
      <c r="BYE233" s="3"/>
      <c r="BYF233" s="3"/>
      <c r="BYG233" s="3"/>
      <c r="BYH233" s="3"/>
      <c r="BYI233" s="3"/>
      <c r="BYJ233" s="3"/>
      <c r="BYK233" s="3"/>
      <c r="BYL233" s="3"/>
      <c r="BYM233" s="3"/>
      <c r="BYN233" s="3"/>
      <c r="BYO233" s="3"/>
      <c r="BYP233" s="3"/>
      <c r="BYQ233" s="3"/>
      <c r="BYR233" s="3"/>
      <c r="BYS233" s="3"/>
      <c r="BYT233" s="3"/>
      <c r="BYU233" s="3"/>
      <c r="BYV233" s="3"/>
      <c r="BYW233" s="3"/>
      <c r="BYX233" s="3"/>
      <c r="BYY233" s="3"/>
      <c r="BYZ233" s="3"/>
      <c r="BZA233" s="3"/>
      <c r="BZB233" s="3"/>
      <c r="BZC233" s="3"/>
      <c r="BZD233" s="3"/>
      <c r="BZE233" s="3"/>
      <c r="BZF233" s="3"/>
      <c r="BZG233" s="3"/>
      <c r="BZH233" s="3"/>
      <c r="BZI233" s="3"/>
      <c r="BZJ233" s="3"/>
      <c r="BZK233" s="3"/>
      <c r="BZL233" s="3"/>
      <c r="BZM233" s="3"/>
      <c r="BZN233" s="3"/>
      <c r="BZO233" s="3"/>
      <c r="BZP233" s="3"/>
      <c r="BZQ233" s="3"/>
      <c r="BZR233" s="3"/>
      <c r="BZS233" s="3"/>
      <c r="BZT233" s="3"/>
      <c r="BZU233" s="3"/>
      <c r="BZV233" s="3"/>
      <c r="BZW233" s="3"/>
      <c r="BZX233" s="3"/>
      <c r="BZY233" s="3"/>
      <c r="BZZ233" s="3"/>
      <c r="CAA233" s="3"/>
      <c r="CAB233" s="3"/>
      <c r="CAC233" s="3"/>
      <c r="CAD233" s="3"/>
      <c r="CAE233" s="3"/>
      <c r="CAF233" s="3"/>
      <c r="CAG233" s="3"/>
      <c r="CAH233" s="3"/>
      <c r="CAI233" s="3"/>
      <c r="CAJ233" s="3"/>
      <c r="CAK233" s="3"/>
      <c r="CAL233" s="3"/>
      <c r="CAM233" s="3"/>
      <c r="CAN233" s="3"/>
      <c r="CAO233" s="3"/>
      <c r="CAP233" s="3"/>
      <c r="CAQ233" s="3"/>
      <c r="CAR233" s="3"/>
      <c r="CAS233" s="3"/>
      <c r="CAT233" s="3"/>
      <c r="CAU233" s="3"/>
      <c r="CAV233" s="3"/>
      <c r="CAW233" s="3"/>
      <c r="CAX233" s="3"/>
      <c r="CAY233" s="3"/>
      <c r="CAZ233" s="3"/>
      <c r="CBA233" s="3"/>
      <c r="CBB233" s="3"/>
      <c r="CBC233" s="3"/>
      <c r="CBD233" s="3"/>
      <c r="CBE233" s="3"/>
      <c r="CBF233" s="3"/>
      <c r="CBG233" s="3"/>
      <c r="CBH233" s="3"/>
      <c r="CBI233" s="3"/>
      <c r="CBJ233" s="3"/>
      <c r="CBK233" s="3"/>
      <c r="CBL233" s="3"/>
      <c r="CBM233" s="3"/>
      <c r="CBN233" s="3"/>
      <c r="CBO233" s="3"/>
      <c r="CBP233" s="3"/>
      <c r="CBQ233" s="3"/>
      <c r="CBR233" s="3"/>
      <c r="CBS233" s="3"/>
      <c r="CBT233" s="3"/>
      <c r="CBU233" s="3"/>
      <c r="CBV233" s="3"/>
      <c r="CBW233" s="3"/>
      <c r="CBX233" s="3"/>
      <c r="CBY233" s="3"/>
      <c r="CBZ233" s="3"/>
      <c r="CCA233" s="3"/>
      <c r="CCB233" s="3"/>
      <c r="CCC233" s="3"/>
      <c r="CCD233" s="3"/>
      <c r="CCE233" s="3"/>
      <c r="CCF233" s="3"/>
      <c r="CCG233" s="3"/>
      <c r="CCH233" s="3"/>
      <c r="CCI233" s="3"/>
      <c r="CCJ233" s="3"/>
      <c r="CCK233" s="3"/>
      <c r="CCL233" s="3"/>
      <c r="CCM233" s="3"/>
      <c r="CCN233" s="3"/>
      <c r="CCO233" s="3"/>
      <c r="CCP233" s="3"/>
      <c r="CCQ233" s="3"/>
      <c r="CCR233" s="3"/>
      <c r="CCS233" s="3"/>
      <c r="CCT233" s="3"/>
      <c r="CCU233" s="3"/>
      <c r="CCV233" s="3"/>
      <c r="CCW233" s="3"/>
      <c r="CCX233" s="3"/>
      <c r="CCY233" s="3"/>
      <c r="CCZ233" s="3"/>
      <c r="CDA233" s="3"/>
      <c r="CDB233" s="3"/>
      <c r="CDC233" s="3"/>
      <c r="CDD233" s="3"/>
      <c r="CDE233" s="3"/>
      <c r="CDF233" s="3"/>
      <c r="CDG233" s="3"/>
      <c r="CDH233" s="3"/>
      <c r="CDI233" s="3"/>
      <c r="CDJ233" s="3"/>
      <c r="CDK233" s="3"/>
      <c r="CDL233" s="3"/>
      <c r="CDM233" s="3"/>
      <c r="CDN233" s="3"/>
      <c r="CDO233" s="3"/>
      <c r="CDP233" s="3"/>
      <c r="CDQ233" s="3"/>
      <c r="CDR233" s="3"/>
      <c r="CDS233" s="3"/>
      <c r="CDT233" s="3"/>
      <c r="CDU233" s="3"/>
      <c r="CDV233" s="3"/>
      <c r="CDW233" s="3"/>
      <c r="CDX233" s="3"/>
      <c r="CDY233" s="3"/>
      <c r="CDZ233" s="3"/>
      <c r="CEA233" s="3"/>
      <c r="CEB233" s="3"/>
      <c r="CEC233" s="3"/>
      <c r="CED233" s="3"/>
      <c r="CEE233" s="3"/>
      <c r="CEF233" s="3"/>
      <c r="CEG233" s="3"/>
      <c r="CEH233" s="3"/>
      <c r="CEI233" s="3"/>
      <c r="CEJ233" s="3"/>
      <c r="CEK233" s="3"/>
      <c r="CEL233" s="3"/>
      <c r="CEM233" s="3"/>
      <c r="CEN233" s="3"/>
      <c r="CEO233" s="3"/>
      <c r="CEP233" s="3"/>
      <c r="CEQ233" s="3"/>
      <c r="CER233" s="3"/>
      <c r="CES233" s="3"/>
      <c r="CET233" s="3"/>
      <c r="CEU233" s="3"/>
      <c r="CEV233" s="3"/>
      <c r="CEW233" s="3"/>
      <c r="CEX233" s="3"/>
      <c r="CEY233" s="3"/>
      <c r="CEZ233" s="3"/>
      <c r="CFA233" s="3"/>
      <c r="CFB233" s="3"/>
      <c r="CFC233" s="3"/>
      <c r="CFD233" s="3"/>
      <c r="CFE233" s="3"/>
      <c r="CFF233" s="3"/>
      <c r="CFG233" s="3"/>
      <c r="CFH233" s="3"/>
      <c r="CFI233" s="3"/>
      <c r="CFJ233" s="3"/>
      <c r="CFK233" s="3"/>
      <c r="CFL233" s="3"/>
      <c r="CFM233" s="3"/>
      <c r="CFN233" s="3"/>
      <c r="CFO233" s="3"/>
      <c r="CFP233" s="3"/>
      <c r="CFQ233" s="3"/>
      <c r="CFR233" s="3"/>
      <c r="CFS233" s="3"/>
      <c r="CFT233" s="3"/>
      <c r="CFU233" s="3"/>
      <c r="CFV233" s="3"/>
      <c r="CFW233" s="3"/>
      <c r="CFX233" s="3"/>
      <c r="CFY233" s="3"/>
      <c r="CFZ233" s="3"/>
      <c r="CGA233" s="3"/>
      <c r="CGB233" s="3"/>
      <c r="CGC233" s="3"/>
      <c r="CGD233" s="3"/>
      <c r="CGE233" s="3"/>
      <c r="CGF233" s="3"/>
      <c r="CGG233" s="3"/>
      <c r="CGH233" s="3"/>
      <c r="CGI233" s="3"/>
      <c r="CGJ233" s="3"/>
      <c r="CGK233" s="3"/>
      <c r="CGL233" s="3"/>
      <c r="CGM233" s="3"/>
      <c r="CGN233" s="3"/>
      <c r="CGO233" s="3"/>
      <c r="CGP233" s="3"/>
      <c r="CGQ233" s="3"/>
      <c r="CGR233" s="3"/>
      <c r="CGS233" s="3"/>
      <c r="CGT233" s="3"/>
      <c r="CGU233" s="3"/>
      <c r="CGV233" s="3"/>
      <c r="CGW233" s="3"/>
      <c r="CGX233" s="3"/>
      <c r="CGY233" s="3"/>
      <c r="CGZ233" s="3"/>
      <c r="CHA233" s="3"/>
      <c r="CHB233" s="3"/>
      <c r="CHC233" s="3"/>
      <c r="CHD233" s="3"/>
      <c r="CHE233" s="3"/>
      <c r="CHF233" s="3"/>
      <c r="CHG233" s="3"/>
      <c r="CHH233" s="3"/>
      <c r="CHI233" s="3"/>
      <c r="CHJ233" s="3"/>
      <c r="CHK233" s="3"/>
      <c r="CHL233" s="3"/>
      <c r="CHM233" s="3"/>
      <c r="CHN233" s="3"/>
      <c r="CHO233" s="3"/>
      <c r="CHP233" s="3"/>
      <c r="CHQ233" s="3"/>
      <c r="CHR233" s="3"/>
      <c r="CHS233" s="3"/>
      <c r="CHT233" s="3"/>
      <c r="CHU233" s="3"/>
      <c r="CHV233" s="3"/>
      <c r="CHW233" s="3"/>
      <c r="CHX233" s="3"/>
      <c r="CHY233" s="3"/>
      <c r="CHZ233" s="3"/>
      <c r="CIA233" s="3"/>
      <c r="CIB233" s="3"/>
      <c r="CIC233" s="3"/>
      <c r="CID233" s="3"/>
      <c r="CIE233" s="3"/>
      <c r="CIF233" s="3"/>
      <c r="CIG233" s="3"/>
      <c r="CIH233" s="3"/>
      <c r="CII233" s="3"/>
      <c r="CIJ233" s="3"/>
      <c r="CIK233" s="3"/>
      <c r="CIL233" s="3"/>
      <c r="CIM233" s="3"/>
      <c r="CIN233" s="3"/>
      <c r="CIO233" s="3"/>
      <c r="CIP233" s="3"/>
      <c r="CIQ233" s="3"/>
      <c r="CIR233" s="3"/>
      <c r="CIS233" s="3"/>
      <c r="CIT233" s="3"/>
      <c r="CIU233" s="3"/>
      <c r="CIV233" s="3"/>
      <c r="CIW233" s="3"/>
      <c r="CIX233" s="3"/>
      <c r="CIY233" s="3"/>
      <c r="CIZ233" s="3"/>
      <c r="CJA233" s="3"/>
      <c r="CJB233" s="3"/>
      <c r="CJC233" s="3"/>
      <c r="CJD233" s="3"/>
      <c r="CJE233" s="3"/>
      <c r="CJF233" s="3"/>
      <c r="CJG233" s="3"/>
      <c r="CJH233" s="3"/>
      <c r="CJI233" s="3"/>
      <c r="CJJ233" s="3"/>
      <c r="CJK233" s="3"/>
      <c r="CJL233" s="3"/>
      <c r="CJM233" s="3"/>
      <c r="CJN233" s="3"/>
      <c r="CJO233" s="3"/>
      <c r="CJP233" s="3"/>
      <c r="CJQ233" s="3"/>
      <c r="CJR233" s="3"/>
      <c r="CJS233" s="3"/>
      <c r="CJT233" s="3"/>
      <c r="CJU233" s="3"/>
      <c r="CJV233" s="3"/>
      <c r="CJW233" s="3"/>
      <c r="CJX233" s="3"/>
      <c r="CJY233" s="3"/>
      <c r="CJZ233" s="3"/>
      <c r="CKA233" s="3"/>
      <c r="CKB233" s="3"/>
      <c r="CKC233" s="3"/>
      <c r="CKD233" s="3"/>
      <c r="CKE233" s="3"/>
      <c r="CKF233" s="3"/>
      <c r="CKG233" s="3"/>
      <c r="CKH233" s="3"/>
      <c r="CKI233" s="3"/>
      <c r="CKJ233" s="3"/>
      <c r="CKK233" s="3"/>
      <c r="CKL233" s="3"/>
      <c r="CKM233" s="3"/>
      <c r="CKN233" s="3"/>
      <c r="CKO233" s="3"/>
      <c r="CKP233" s="3"/>
      <c r="CKQ233" s="3"/>
      <c r="CKR233" s="3"/>
      <c r="CKS233" s="3"/>
      <c r="CKT233" s="3"/>
      <c r="CKU233" s="3"/>
      <c r="CKV233" s="3"/>
      <c r="CKW233" s="3"/>
      <c r="CKX233" s="3"/>
      <c r="CKY233" s="3"/>
      <c r="CKZ233" s="3"/>
      <c r="CLA233" s="3"/>
      <c r="CLB233" s="3"/>
      <c r="CLC233" s="3"/>
      <c r="CLD233" s="3"/>
      <c r="CLE233" s="3"/>
      <c r="CLF233" s="3"/>
      <c r="CLG233" s="3"/>
      <c r="CLH233" s="3"/>
      <c r="CLI233" s="3"/>
      <c r="CLJ233" s="3"/>
      <c r="CLK233" s="3"/>
      <c r="CLL233" s="3"/>
      <c r="CLM233" s="3"/>
      <c r="CLN233" s="3"/>
      <c r="CLO233" s="3"/>
      <c r="CLP233" s="3"/>
      <c r="CLQ233" s="3"/>
      <c r="CLR233" s="3"/>
      <c r="CLS233" s="3"/>
      <c r="CLT233" s="3"/>
      <c r="CLU233" s="3"/>
      <c r="CLV233" s="3"/>
      <c r="CLW233" s="3"/>
      <c r="CLX233" s="3"/>
      <c r="CLY233" s="3"/>
      <c r="CLZ233" s="3"/>
      <c r="CMA233" s="3"/>
      <c r="CMB233" s="3"/>
      <c r="CMC233" s="3"/>
      <c r="CMD233" s="3"/>
      <c r="CME233" s="3"/>
      <c r="CMF233" s="3"/>
      <c r="CMG233" s="3"/>
      <c r="CMH233" s="3"/>
      <c r="CMI233" s="3"/>
      <c r="CMJ233" s="3"/>
      <c r="CMK233" s="3"/>
      <c r="CML233" s="3"/>
      <c r="CMM233" s="3"/>
      <c r="CMN233" s="3"/>
      <c r="CMO233" s="3"/>
      <c r="CMP233" s="3"/>
      <c r="CMQ233" s="3"/>
      <c r="CMR233" s="3"/>
      <c r="CMS233" s="3"/>
      <c r="CMT233" s="3"/>
      <c r="CMU233" s="3"/>
      <c r="CMV233" s="3"/>
      <c r="CMW233" s="3"/>
      <c r="CMX233" s="3"/>
      <c r="CMY233" s="3"/>
      <c r="CMZ233" s="3"/>
      <c r="CNA233" s="3"/>
      <c r="CNB233" s="3"/>
      <c r="CNC233" s="3"/>
      <c r="CND233" s="3"/>
      <c r="CNE233" s="3"/>
      <c r="CNF233" s="3"/>
      <c r="CNG233" s="3"/>
      <c r="CNH233" s="3"/>
      <c r="CNI233" s="3"/>
      <c r="CNJ233" s="3"/>
      <c r="CNK233" s="3"/>
      <c r="CNL233" s="3"/>
      <c r="CNM233" s="3"/>
      <c r="CNN233" s="3"/>
      <c r="CNO233" s="3"/>
      <c r="CNP233" s="3"/>
      <c r="CNQ233" s="3"/>
      <c r="CNR233" s="3"/>
      <c r="CNS233" s="3"/>
      <c r="CNT233" s="3"/>
      <c r="CNU233" s="3"/>
      <c r="CNV233" s="3"/>
      <c r="CNW233" s="3"/>
      <c r="CNX233" s="3"/>
      <c r="CNY233" s="3"/>
      <c r="CNZ233" s="3"/>
      <c r="COA233" s="3"/>
      <c r="COB233" s="3"/>
      <c r="COC233" s="3"/>
      <c r="COD233" s="3"/>
      <c r="COE233" s="3"/>
      <c r="COF233" s="3"/>
      <c r="COG233" s="3"/>
      <c r="COH233" s="3"/>
      <c r="COI233" s="3"/>
      <c r="COJ233" s="3"/>
      <c r="COK233" s="3"/>
      <c r="COL233" s="3"/>
      <c r="COM233" s="3"/>
      <c r="CON233" s="3"/>
      <c r="COO233" s="3"/>
      <c r="COP233" s="3"/>
      <c r="COQ233" s="3"/>
      <c r="COR233" s="3"/>
      <c r="COS233" s="3"/>
      <c r="COT233" s="3"/>
      <c r="COU233" s="3"/>
      <c r="COV233" s="3"/>
      <c r="COW233" s="3"/>
      <c r="COX233" s="3"/>
      <c r="COY233" s="3"/>
      <c r="COZ233" s="3"/>
      <c r="CPA233" s="3"/>
      <c r="CPB233" s="3"/>
      <c r="CPC233" s="3"/>
      <c r="CPD233" s="3"/>
      <c r="CPE233" s="3"/>
      <c r="CPF233" s="3"/>
      <c r="CPG233" s="3"/>
      <c r="CPH233" s="3"/>
      <c r="CPI233" s="3"/>
      <c r="CPJ233" s="3"/>
      <c r="CPK233" s="3"/>
      <c r="CPL233" s="3"/>
      <c r="CPM233" s="3"/>
      <c r="CPN233" s="3"/>
      <c r="CPO233" s="3"/>
      <c r="CPP233" s="3"/>
      <c r="CPQ233" s="3"/>
      <c r="CPR233" s="3"/>
      <c r="CPS233" s="3"/>
      <c r="CPT233" s="3"/>
      <c r="CPU233" s="3"/>
      <c r="CPV233" s="3"/>
      <c r="CPW233" s="3"/>
      <c r="CPX233" s="3"/>
      <c r="CPY233" s="3"/>
      <c r="CPZ233" s="3"/>
      <c r="CQA233" s="3"/>
      <c r="CQB233" s="3"/>
      <c r="CQC233" s="3"/>
      <c r="CQD233" s="3"/>
      <c r="CQE233" s="3"/>
      <c r="CQF233" s="3"/>
      <c r="CQG233" s="3"/>
      <c r="CQH233" s="3"/>
      <c r="CQI233" s="3"/>
      <c r="CQJ233" s="3"/>
      <c r="CQK233" s="3"/>
      <c r="CQL233" s="3"/>
      <c r="CQM233" s="3"/>
      <c r="CQN233" s="3"/>
      <c r="CQO233" s="3"/>
      <c r="CQP233" s="3"/>
      <c r="CQQ233" s="3"/>
      <c r="CQR233" s="3"/>
      <c r="CQS233" s="3"/>
      <c r="CQT233" s="3"/>
      <c r="CQU233" s="3"/>
      <c r="CQV233" s="3"/>
      <c r="CQW233" s="3"/>
      <c r="CQX233" s="3"/>
      <c r="CQY233" s="3"/>
      <c r="CQZ233" s="3"/>
      <c r="CRA233" s="3"/>
      <c r="CRB233" s="3"/>
      <c r="CRC233" s="3"/>
      <c r="CRD233" s="3"/>
      <c r="CRE233" s="3"/>
      <c r="CRF233" s="3"/>
      <c r="CRG233" s="3"/>
      <c r="CRH233" s="3"/>
      <c r="CRI233" s="3"/>
      <c r="CRJ233" s="3"/>
      <c r="CRK233" s="3"/>
      <c r="CRL233" s="3"/>
      <c r="CRM233" s="3"/>
      <c r="CRN233" s="3"/>
      <c r="CRO233" s="3"/>
      <c r="CRP233" s="3"/>
      <c r="CRQ233" s="3"/>
      <c r="CRR233" s="3"/>
      <c r="CRS233" s="3"/>
      <c r="CRT233" s="3"/>
      <c r="CRU233" s="3"/>
      <c r="CRV233" s="3"/>
      <c r="CRW233" s="3"/>
      <c r="CRX233" s="3"/>
      <c r="CRY233" s="3"/>
      <c r="CRZ233" s="3"/>
      <c r="CSA233" s="3"/>
      <c r="CSB233" s="3"/>
      <c r="CSC233" s="3"/>
      <c r="CSD233" s="3"/>
      <c r="CSE233" s="3"/>
      <c r="CSF233" s="3"/>
      <c r="CSG233" s="3"/>
      <c r="CSH233" s="3"/>
      <c r="CSI233" s="3"/>
      <c r="CSJ233" s="3"/>
      <c r="CSK233" s="3"/>
      <c r="CSL233" s="3"/>
      <c r="CSM233" s="3"/>
      <c r="CSN233" s="3"/>
      <c r="CSO233" s="3"/>
      <c r="CSP233" s="3"/>
      <c r="CSQ233" s="3"/>
      <c r="CSR233" s="3"/>
      <c r="CSS233" s="3"/>
      <c r="CST233" s="3"/>
      <c r="CSU233" s="3"/>
      <c r="CSV233" s="3"/>
      <c r="CSW233" s="3"/>
      <c r="CSX233" s="3"/>
      <c r="CSY233" s="3"/>
      <c r="CSZ233" s="3"/>
      <c r="CTA233" s="3"/>
      <c r="CTB233" s="3"/>
      <c r="CTC233" s="3"/>
      <c r="CTD233" s="3"/>
      <c r="CTE233" s="3"/>
      <c r="CTF233" s="3"/>
      <c r="CTG233" s="3"/>
      <c r="CTH233" s="3"/>
      <c r="CTI233" s="3"/>
      <c r="CTJ233" s="3"/>
      <c r="CTK233" s="3"/>
      <c r="CTL233" s="3"/>
      <c r="CTM233" s="3"/>
      <c r="CTN233" s="3"/>
      <c r="CTO233" s="3"/>
      <c r="CTP233" s="3"/>
      <c r="CTQ233" s="3"/>
      <c r="CTR233" s="3"/>
      <c r="CTS233" s="3"/>
      <c r="CTT233" s="3"/>
      <c r="CTU233" s="3"/>
      <c r="CTV233" s="3"/>
      <c r="CTW233" s="3"/>
      <c r="CTX233" s="3"/>
      <c r="CTY233" s="3"/>
      <c r="CTZ233" s="3"/>
      <c r="CUA233" s="3"/>
      <c r="CUB233" s="3"/>
      <c r="CUC233" s="3"/>
      <c r="CUD233" s="3"/>
      <c r="CUE233" s="3"/>
      <c r="CUF233" s="3"/>
      <c r="CUG233" s="3"/>
      <c r="CUH233" s="3"/>
      <c r="CUI233" s="3"/>
      <c r="CUJ233" s="3"/>
      <c r="CUK233" s="3"/>
      <c r="CUL233" s="3"/>
      <c r="CUM233" s="3"/>
      <c r="CUN233" s="3"/>
      <c r="CUO233" s="3"/>
      <c r="CUP233" s="3"/>
      <c r="CUQ233" s="3"/>
      <c r="CUR233" s="3"/>
      <c r="CUS233" s="3"/>
      <c r="CUT233" s="3"/>
      <c r="CUU233" s="3"/>
      <c r="CUV233" s="3"/>
      <c r="CUW233" s="3"/>
      <c r="CUX233" s="3"/>
      <c r="CUY233" s="3"/>
      <c r="CUZ233" s="3"/>
      <c r="CVA233" s="3"/>
      <c r="CVB233" s="3"/>
      <c r="CVC233" s="3"/>
      <c r="CVD233" s="3"/>
      <c r="CVE233" s="3"/>
      <c r="CVF233" s="3"/>
      <c r="CVG233" s="3"/>
      <c r="CVH233" s="3"/>
      <c r="CVI233" s="3"/>
      <c r="CVJ233" s="3"/>
      <c r="CVK233" s="3"/>
      <c r="CVL233" s="3"/>
      <c r="CVM233" s="3"/>
      <c r="CVN233" s="3"/>
      <c r="CVO233" s="3"/>
      <c r="CVP233" s="3"/>
      <c r="CVQ233" s="3"/>
      <c r="CVR233" s="3"/>
      <c r="CVS233" s="3"/>
      <c r="CVT233" s="3"/>
      <c r="CVU233" s="3"/>
      <c r="CVV233" s="3"/>
      <c r="CVW233" s="3"/>
      <c r="CVX233" s="3"/>
      <c r="CVY233" s="3"/>
      <c r="CVZ233" s="3"/>
      <c r="CWA233" s="3"/>
      <c r="CWB233" s="3"/>
      <c r="CWC233" s="3"/>
      <c r="CWD233" s="3"/>
      <c r="CWE233" s="3"/>
      <c r="CWF233" s="3"/>
      <c r="CWG233" s="3"/>
      <c r="CWH233" s="3"/>
      <c r="CWI233" s="3"/>
      <c r="CWJ233" s="3"/>
      <c r="CWK233" s="3"/>
      <c r="CWL233" s="3"/>
      <c r="CWM233" s="3"/>
      <c r="CWN233" s="3"/>
      <c r="CWO233" s="3"/>
      <c r="CWP233" s="3"/>
      <c r="CWQ233" s="3"/>
      <c r="CWR233" s="3"/>
      <c r="CWS233" s="3"/>
      <c r="CWT233" s="3"/>
      <c r="CWU233" s="3"/>
      <c r="CWV233" s="3"/>
      <c r="CWW233" s="3"/>
      <c r="CWX233" s="3"/>
      <c r="CWY233" s="3"/>
      <c r="CWZ233" s="3"/>
      <c r="CXA233" s="3"/>
      <c r="CXB233" s="3"/>
      <c r="CXC233" s="3"/>
      <c r="CXD233" s="3"/>
      <c r="CXE233" s="3"/>
      <c r="CXF233" s="3"/>
      <c r="CXG233" s="3"/>
      <c r="CXH233" s="3"/>
      <c r="CXI233" s="3"/>
      <c r="CXJ233" s="3"/>
      <c r="CXK233" s="3"/>
      <c r="CXL233" s="3"/>
      <c r="CXM233" s="3"/>
      <c r="CXN233" s="3"/>
      <c r="CXO233" s="3"/>
      <c r="CXP233" s="3"/>
      <c r="CXQ233" s="3"/>
      <c r="CXR233" s="3"/>
      <c r="CXS233" s="3"/>
      <c r="CXT233" s="3"/>
      <c r="CXU233" s="3"/>
      <c r="CXV233" s="3"/>
      <c r="CXW233" s="3"/>
      <c r="CXX233" s="3"/>
      <c r="CXY233" s="3"/>
      <c r="CXZ233" s="3"/>
      <c r="CYA233" s="3"/>
      <c r="CYB233" s="3"/>
      <c r="CYC233" s="3"/>
      <c r="CYD233" s="3"/>
      <c r="CYE233" s="3"/>
      <c r="CYF233" s="3"/>
      <c r="CYG233" s="3"/>
      <c r="CYH233" s="3"/>
      <c r="CYI233" s="3"/>
      <c r="CYJ233" s="3"/>
      <c r="CYK233" s="3"/>
      <c r="CYL233" s="3"/>
      <c r="CYM233" s="3"/>
      <c r="CYN233" s="3"/>
      <c r="CYO233" s="3"/>
      <c r="CYP233" s="3"/>
      <c r="CYQ233" s="3"/>
      <c r="CYR233" s="3"/>
      <c r="CYS233" s="3"/>
      <c r="CYT233" s="3"/>
      <c r="CYU233" s="3"/>
      <c r="CYV233" s="3"/>
      <c r="CYW233" s="3"/>
      <c r="CYX233" s="3"/>
      <c r="CYY233" s="3"/>
      <c r="CYZ233" s="3"/>
      <c r="CZA233" s="3"/>
      <c r="CZB233" s="3"/>
      <c r="CZC233" s="3"/>
      <c r="CZD233" s="3"/>
      <c r="CZE233" s="3"/>
      <c r="CZF233" s="3"/>
      <c r="CZG233" s="3"/>
      <c r="CZH233" s="3"/>
      <c r="CZI233" s="3"/>
      <c r="CZJ233" s="3"/>
      <c r="CZK233" s="3"/>
      <c r="CZL233" s="3"/>
      <c r="CZM233" s="3"/>
      <c r="CZN233" s="3"/>
      <c r="CZO233" s="3"/>
      <c r="CZP233" s="3"/>
      <c r="CZQ233" s="3"/>
      <c r="CZR233" s="3"/>
      <c r="CZS233" s="3"/>
      <c r="CZT233" s="3"/>
      <c r="CZU233" s="3"/>
      <c r="CZV233" s="3"/>
      <c r="CZW233" s="3"/>
      <c r="CZX233" s="3"/>
      <c r="CZY233" s="3"/>
      <c r="CZZ233" s="3"/>
      <c r="DAA233" s="3"/>
      <c r="DAB233" s="3"/>
      <c r="DAC233" s="3"/>
      <c r="DAD233" s="3"/>
      <c r="DAE233" s="3"/>
      <c r="DAF233" s="3"/>
      <c r="DAG233" s="3"/>
      <c r="DAH233" s="3"/>
      <c r="DAI233" s="3"/>
      <c r="DAJ233" s="3"/>
      <c r="DAK233" s="3"/>
      <c r="DAL233" s="3"/>
      <c r="DAM233" s="3"/>
      <c r="DAN233" s="3"/>
      <c r="DAO233" s="3"/>
      <c r="DAP233" s="3"/>
      <c r="DAQ233" s="3"/>
      <c r="DAR233" s="3"/>
      <c r="DAS233" s="3"/>
      <c r="DAT233" s="3"/>
      <c r="DAU233" s="3"/>
      <c r="DAV233" s="3"/>
      <c r="DAW233" s="3"/>
      <c r="DAX233" s="3"/>
      <c r="DAY233" s="3"/>
      <c r="DAZ233" s="3"/>
      <c r="DBA233" s="3"/>
      <c r="DBB233" s="3"/>
      <c r="DBC233" s="3"/>
      <c r="DBD233" s="3"/>
      <c r="DBE233" s="3"/>
      <c r="DBF233" s="3"/>
      <c r="DBG233" s="3"/>
      <c r="DBH233" s="3"/>
      <c r="DBI233" s="3"/>
      <c r="DBJ233" s="3"/>
      <c r="DBK233" s="3"/>
      <c r="DBL233" s="3"/>
      <c r="DBM233" s="3"/>
      <c r="DBN233" s="3"/>
      <c r="DBO233" s="3"/>
      <c r="DBP233" s="3"/>
      <c r="DBQ233" s="3"/>
      <c r="DBR233" s="3"/>
      <c r="DBS233" s="3"/>
      <c r="DBT233" s="3"/>
      <c r="DBU233" s="3"/>
      <c r="DBV233" s="3"/>
      <c r="DBW233" s="3"/>
      <c r="DBX233" s="3"/>
      <c r="DBY233" s="3"/>
      <c r="DBZ233" s="3"/>
      <c r="DCA233" s="3"/>
      <c r="DCB233" s="3"/>
      <c r="DCC233" s="3"/>
      <c r="DCD233" s="3"/>
      <c r="DCE233" s="3"/>
      <c r="DCF233" s="3"/>
      <c r="DCG233" s="3"/>
      <c r="DCH233" s="3"/>
      <c r="DCI233" s="3"/>
      <c r="DCJ233" s="3"/>
      <c r="DCK233" s="3"/>
      <c r="DCL233" s="3"/>
      <c r="DCM233" s="3"/>
      <c r="DCN233" s="3"/>
      <c r="DCO233" s="3"/>
      <c r="DCP233" s="3"/>
      <c r="DCQ233" s="3"/>
      <c r="DCR233" s="3"/>
      <c r="DCS233" s="3"/>
      <c r="DCT233" s="3"/>
      <c r="DCU233" s="3"/>
      <c r="DCV233" s="3"/>
      <c r="DCW233" s="3"/>
      <c r="DCX233" s="3"/>
      <c r="DCY233" s="3"/>
      <c r="DCZ233" s="3"/>
      <c r="DDA233" s="3"/>
      <c r="DDB233" s="3"/>
      <c r="DDC233" s="3"/>
      <c r="DDD233" s="3"/>
      <c r="DDE233" s="3"/>
      <c r="DDF233" s="3"/>
      <c r="DDG233" s="3"/>
      <c r="DDH233" s="3"/>
      <c r="DDI233" s="3"/>
      <c r="DDJ233" s="3"/>
      <c r="DDK233" s="3"/>
      <c r="DDL233" s="3"/>
      <c r="DDM233" s="3"/>
      <c r="DDN233" s="3"/>
      <c r="DDO233" s="3"/>
      <c r="DDP233" s="3"/>
      <c r="DDQ233" s="3"/>
      <c r="DDR233" s="3"/>
      <c r="DDS233" s="3"/>
      <c r="DDT233" s="3"/>
      <c r="DDU233" s="3"/>
      <c r="DDV233" s="3"/>
      <c r="DDW233" s="3"/>
      <c r="DDX233" s="3"/>
      <c r="DDY233" s="3"/>
      <c r="DDZ233" s="3"/>
      <c r="DEA233" s="3"/>
      <c r="DEB233" s="3"/>
      <c r="DEC233" s="3"/>
      <c r="DED233" s="3"/>
      <c r="DEE233" s="3"/>
      <c r="DEF233" s="3"/>
      <c r="DEG233" s="3"/>
      <c r="DEH233" s="3"/>
      <c r="DEI233" s="3"/>
      <c r="DEJ233" s="3"/>
      <c r="DEK233" s="3"/>
      <c r="DEL233" s="3"/>
      <c r="DEM233" s="3"/>
      <c r="DEN233" s="3"/>
      <c r="DEO233" s="3"/>
      <c r="DEP233" s="3"/>
      <c r="DEQ233" s="3"/>
      <c r="DER233" s="3"/>
      <c r="DES233" s="3"/>
      <c r="DET233" s="3"/>
      <c r="DEU233" s="3"/>
      <c r="DEV233" s="3"/>
      <c r="DEW233" s="3"/>
      <c r="DEX233" s="3"/>
      <c r="DEY233" s="3"/>
      <c r="DEZ233" s="3"/>
      <c r="DFA233" s="3"/>
      <c r="DFB233" s="3"/>
      <c r="DFC233" s="3"/>
      <c r="DFD233" s="3"/>
      <c r="DFE233" s="3"/>
      <c r="DFF233" s="3"/>
      <c r="DFG233" s="3"/>
      <c r="DFH233" s="3"/>
      <c r="DFI233" s="3"/>
      <c r="DFJ233" s="3"/>
      <c r="DFK233" s="3"/>
      <c r="DFL233" s="3"/>
      <c r="DFM233" s="3"/>
      <c r="DFN233" s="3"/>
      <c r="DFO233" s="3"/>
      <c r="DFP233" s="3"/>
      <c r="DFQ233" s="3"/>
      <c r="DFR233" s="3"/>
      <c r="DFS233" s="3"/>
      <c r="DFT233" s="3"/>
      <c r="DFU233" s="3"/>
      <c r="DFV233" s="3"/>
      <c r="DFW233" s="3"/>
      <c r="DFX233" s="3"/>
      <c r="DFY233" s="3"/>
      <c r="DFZ233" s="3"/>
      <c r="DGA233" s="3"/>
      <c r="DGB233" s="3"/>
      <c r="DGC233" s="3"/>
      <c r="DGD233" s="3"/>
      <c r="DGE233" s="3"/>
      <c r="DGF233" s="3"/>
      <c r="DGG233" s="3"/>
      <c r="DGH233" s="3"/>
      <c r="DGI233" s="3"/>
      <c r="DGJ233" s="3"/>
      <c r="DGK233" s="3"/>
      <c r="DGL233" s="3"/>
      <c r="DGM233" s="3"/>
      <c r="DGN233" s="3"/>
      <c r="DGO233" s="3"/>
      <c r="DGP233" s="3"/>
      <c r="DGQ233" s="3"/>
      <c r="DGR233" s="3"/>
      <c r="DGS233" s="3"/>
      <c r="DGT233" s="3"/>
      <c r="DGU233" s="3"/>
      <c r="DGV233" s="3"/>
      <c r="DGW233" s="3"/>
      <c r="DGX233" s="3"/>
      <c r="DGY233" s="3"/>
      <c r="DGZ233" s="3"/>
      <c r="DHA233" s="3"/>
      <c r="DHB233" s="3"/>
      <c r="DHC233" s="3"/>
      <c r="DHD233" s="3"/>
      <c r="DHE233" s="3"/>
      <c r="DHF233" s="3"/>
      <c r="DHG233" s="3"/>
      <c r="DHH233" s="3"/>
      <c r="DHI233" s="3"/>
      <c r="DHJ233" s="3"/>
      <c r="DHK233" s="3"/>
      <c r="DHL233" s="3"/>
      <c r="DHM233" s="3"/>
      <c r="DHN233" s="3"/>
      <c r="DHO233" s="3"/>
      <c r="DHP233" s="3"/>
      <c r="DHQ233" s="3"/>
      <c r="DHR233" s="3"/>
      <c r="DHS233" s="3"/>
      <c r="DHT233" s="3"/>
      <c r="DHU233" s="3"/>
      <c r="DHV233" s="3"/>
      <c r="DHW233" s="3"/>
      <c r="DHX233" s="3"/>
      <c r="DHY233" s="3"/>
      <c r="DHZ233" s="3"/>
      <c r="DIA233" s="3"/>
      <c r="DIB233" s="3"/>
      <c r="DIC233" s="3"/>
      <c r="DID233" s="3"/>
      <c r="DIE233" s="3"/>
      <c r="DIF233" s="3"/>
      <c r="DIG233" s="3"/>
      <c r="DIH233" s="3"/>
      <c r="DII233" s="3"/>
      <c r="DIJ233" s="3"/>
      <c r="DIK233" s="3"/>
      <c r="DIL233" s="3"/>
      <c r="DIM233" s="3"/>
      <c r="DIN233" s="3"/>
      <c r="DIO233" s="3"/>
      <c r="DIP233" s="3"/>
      <c r="DIQ233" s="3"/>
      <c r="DIR233" s="3"/>
      <c r="DIS233" s="3"/>
      <c r="DIT233" s="3"/>
      <c r="DIU233" s="3"/>
      <c r="DIV233" s="3"/>
      <c r="DIW233" s="3"/>
      <c r="DIX233" s="3"/>
      <c r="DIY233" s="3"/>
      <c r="DIZ233" s="3"/>
      <c r="DJA233" s="3"/>
      <c r="DJB233" s="3"/>
      <c r="DJC233" s="3"/>
      <c r="DJD233" s="3"/>
      <c r="DJE233" s="3"/>
      <c r="DJF233" s="3"/>
      <c r="DJG233" s="3"/>
      <c r="DJH233" s="3"/>
      <c r="DJI233" s="3"/>
      <c r="DJJ233" s="3"/>
      <c r="DJK233" s="3"/>
      <c r="DJL233" s="3"/>
      <c r="DJM233" s="3"/>
      <c r="DJN233" s="3"/>
      <c r="DJO233" s="3"/>
      <c r="DJP233" s="3"/>
      <c r="DJQ233" s="3"/>
      <c r="DJR233" s="3"/>
      <c r="DJS233" s="3"/>
      <c r="DJT233" s="3"/>
      <c r="DJU233" s="3"/>
      <c r="DJV233" s="3"/>
      <c r="DJW233" s="3"/>
      <c r="DJX233" s="3"/>
      <c r="DJY233" s="3"/>
      <c r="DJZ233" s="3"/>
      <c r="DKA233" s="3"/>
      <c r="DKB233" s="3"/>
      <c r="DKC233" s="3"/>
      <c r="DKD233" s="3"/>
      <c r="DKE233" s="3"/>
      <c r="DKF233" s="3"/>
      <c r="DKG233" s="3"/>
      <c r="DKH233" s="3"/>
      <c r="DKI233" s="3"/>
      <c r="DKJ233" s="3"/>
      <c r="DKK233" s="3"/>
      <c r="DKL233" s="3"/>
      <c r="DKM233" s="3"/>
      <c r="DKN233" s="3"/>
      <c r="DKO233" s="3"/>
      <c r="DKP233" s="3"/>
      <c r="DKQ233" s="3"/>
      <c r="DKR233" s="3"/>
      <c r="DKS233" s="3"/>
      <c r="DKT233" s="3"/>
      <c r="DKU233" s="3"/>
      <c r="DKV233" s="3"/>
      <c r="DKW233" s="3"/>
      <c r="DKX233" s="3"/>
      <c r="DKY233" s="3"/>
      <c r="DKZ233" s="3"/>
      <c r="DLA233" s="3"/>
      <c r="DLB233" s="3"/>
      <c r="DLC233" s="3"/>
      <c r="DLD233" s="3"/>
      <c r="DLE233" s="3"/>
      <c r="DLF233" s="3"/>
      <c r="DLG233" s="3"/>
      <c r="DLH233" s="3"/>
      <c r="DLI233" s="3"/>
      <c r="DLJ233" s="3"/>
      <c r="DLK233" s="3"/>
      <c r="DLL233" s="3"/>
      <c r="DLM233" s="3"/>
      <c r="DLN233" s="3"/>
      <c r="DLO233" s="3"/>
      <c r="DLP233" s="3"/>
      <c r="DLQ233" s="3"/>
      <c r="DLR233" s="3"/>
      <c r="DLS233" s="3"/>
      <c r="DLT233" s="3"/>
      <c r="DLU233" s="3"/>
      <c r="DLV233" s="3"/>
      <c r="DLW233" s="3"/>
      <c r="DLX233" s="3"/>
      <c r="DLY233" s="3"/>
      <c r="DLZ233" s="3"/>
      <c r="DMA233" s="3"/>
      <c r="DMB233" s="3"/>
      <c r="DMC233" s="3"/>
      <c r="DMD233" s="3"/>
      <c r="DME233" s="3"/>
      <c r="DMF233" s="3"/>
      <c r="DMG233" s="3"/>
      <c r="DMH233" s="3"/>
      <c r="DMI233" s="3"/>
      <c r="DMJ233" s="3"/>
      <c r="DMK233" s="3"/>
      <c r="DML233" s="3"/>
      <c r="DMM233" s="3"/>
      <c r="DMN233" s="3"/>
      <c r="DMO233" s="3"/>
      <c r="DMP233" s="3"/>
      <c r="DMQ233" s="3"/>
      <c r="DMR233" s="3"/>
      <c r="DMS233" s="3"/>
      <c r="DMT233" s="3"/>
      <c r="DMU233" s="3"/>
      <c r="DMV233" s="3"/>
      <c r="DMW233" s="3"/>
      <c r="DMX233" s="3"/>
      <c r="DMY233" s="3"/>
      <c r="DMZ233" s="3"/>
      <c r="DNA233" s="3"/>
      <c r="DNB233" s="3"/>
      <c r="DNC233" s="3"/>
      <c r="DND233" s="3"/>
      <c r="DNE233" s="3"/>
      <c r="DNF233" s="3"/>
      <c r="DNG233" s="3"/>
      <c r="DNH233" s="3"/>
      <c r="DNI233" s="3"/>
      <c r="DNJ233" s="3"/>
      <c r="DNK233" s="3"/>
      <c r="DNL233" s="3"/>
      <c r="DNM233" s="3"/>
      <c r="DNN233" s="3"/>
      <c r="DNO233" s="3"/>
      <c r="DNP233" s="3"/>
      <c r="DNQ233" s="3"/>
      <c r="DNR233" s="3"/>
      <c r="DNS233" s="3"/>
      <c r="DNT233" s="3"/>
      <c r="DNU233" s="3"/>
      <c r="DNV233" s="3"/>
      <c r="DNW233" s="3"/>
      <c r="DNX233" s="3"/>
      <c r="DNY233" s="3"/>
      <c r="DNZ233" s="3"/>
      <c r="DOA233" s="3"/>
      <c r="DOB233" s="3"/>
      <c r="DOC233" s="3"/>
      <c r="DOD233" s="3"/>
      <c r="DOE233" s="3"/>
      <c r="DOF233" s="3"/>
      <c r="DOG233" s="3"/>
      <c r="DOH233" s="3"/>
      <c r="DOI233" s="3"/>
      <c r="DOJ233" s="3"/>
      <c r="DOK233" s="3"/>
      <c r="DOL233" s="3"/>
      <c r="DOM233" s="3"/>
      <c r="DON233" s="3"/>
      <c r="DOO233" s="3"/>
      <c r="DOP233" s="3"/>
      <c r="DOQ233" s="3"/>
      <c r="DOR233" s="3"/>
      <c r="DOS233" s="3"/>
      <c r="DOT233" s="3"/>
      <c r="DOU233" s="3"/>
      <c r="DOV233" s="3"/>
      <c r="DOW233" s="3"/>
      <c r="DOX233" s="3"/>
      <c r="DOY233" s="3"/>
      <c r="DOZ233" s="3"/>
      <c r="DPA233" s="3"/>
      <c r="DPB233" s="3"/>
      <c r="DPC233" s="3"/>
      <c r="DPD233" s="3"/>
      <c r="DPE233" s="3"/>
      <c r="DPF233" s="3"/>
      <c r="DPG233" s="3"/>
      <c r="DPH233" s="3"/>
      <c r="DPI233" s="3"/>
      <c r="DPJ233" s="3"/>
      <c r="DPK233" s="3"/>
      <c r="DPL233" s="3"/>
      <c r="DPM233" s="3"/>
      <c r="DPN233" s="3"/>
      <c r="DPO233" s="3"/>
      <c r="DPP233" s="3"/>
      <c r="DPQ233" s="3"/>
      <c r="DPR233" s="3"/>
      <c r="DPS233" s="3"/>
      <c r="DPT233" s="3"/>
      <c r="DPU233" s="3"/>
      <c r="DPV233" s="3"/>
      <c r="DPW233" s="3"/>
      <c r="DPX233" s="3"/>
      <c r="DPY233" s="3"/>
      <c r="DPZ233" s="3"/>
      <c r="DQA233" s="3"/>
      <c r="DQB233" s="3"/>
      <c r="DQC233" s="3"/>
      <c r="DQD233" s="3"/>
      <c r="DQE233" s="3"/>
      <c r="DQF233" s="3"/>
      <c r="DQG233" s="3"/>
      <c r="DQH233" s="3"/>
      <c r="DQI233" s="3"/>
      <c r="DQJ233" s="3"/>
      <c r="DQK233" s="3"/>
      <c r="DQL233" s="3"/>
      <c r="DQM233" s="3"/>
      <c r="DQN233" s="3"/>
      <c r="DQO233" s="3"/>
      <c r="DQP233" s="3"/>
      <c r="DQQ233" s="3"/>
      <c r="DQR233" s="3"/>
      <c r="DQS233" s="3"/>
      <c r="DQT233" s="3"/>
      <c r="DQU233" s="3"/>
      <c r="DQV233" s="3"/>
      <c r="DQW233" s="3"/>
      <c r="DQX233" s="3"/>
      <c r="DQY233" s="3"/>
      <c r="DQZ233" s="3"/>
      <c r="DRA233" s="3"/>
      <c r="DRB233" s="3"/>
      <c r="DRC233" s="3"/>
      <c r="DRD233" s="3"/>
      <c r="DRE233" s="3"/>
      <c r="DRF233" s="3"/>
      <c r="DRG233" s="3"/>
      <c r="DRH233" s="3"/>
      <c r="DRI233" s="3"/>
      <c r="DRJ233" s="3"/>
      <c r="DRK233" s="3"/>
      <c r="DRL233" s="3"/>
      <c r="DRM233" s="3"/>
      <c r="DRN233" s="3"/>
      <c r="DRO233" s="3"/>
      <c r="DRP233" s="3"/>
      <c r="DRQ233" s="3"/>
      <c r="DRR233" s="3"/>
      <c r="DRS233" s="3"/>
      <c r="DRT233" s="3"/>
      <c r="DRU233" s="3"/>
      <c r="DRV233" s="3"/>
      <c r="DRW233" s="3"/>
      <c r="DRX233" s="3"/>
      <c r="DRY233" s="3"/>
      <c r="DRZ233" s="3"/>
      <c r="DSA233" s="3"/>
      <c r="DSB233" s="3"/>
      <c r="DSC233" s="3"/>
      <c r="DSD233" s="3"/>
      <c r="DSE233" s="3"/>
      <c r="DSF233" s="3"/>
      <c r="DSG233" s="3"/>
      <c r="DSH233" s="3"/>
      <c r="DSI233" s="3"/>
      <c r="DSJ233" s="3"/>
      <c r="DSK233" s="3"/>
      <c r="DSL233" s="3"/>
      <c r="DSM233" s="3"/>
      <c r="DSN233" s="3"/>
      <c r="DSO233" s="3"/>
      <c r="DSP233" s="3"/>
      <c r="DSQ233" s="3"/>
      <c r="DSR233" s="3"/>
      <c r="DSS233" s="3"/>
      <c r="DST233" s="3"/>
      <c r="DSU233" s="3"/>
      <c r="DSV233" s="3"/>
      <c r="DSW233" s="3"/>
      <c r="DSX233" s="3"/>
      <c r="DSY233" s="3"/>
      <c r="DSZ233" s="3"/>
      <c r="DTA233" s="3"/>
      <c r="DTB233" s="3"/>
      <c r="DTC233" s="3"/>
      <c r="DTD233" s="3"/>
      <c r="DTE233" s="3"/>
      <c r="DTF233" s="3"/>
      <c r="DTG233" s="3"/>
      <c r="DTH233" s="3"/>
      <c r="DTI233" s="3"/>
      <c r="DTJ233" s="3"/>
      <c r="DTK233" s="3"/>
      <c r="DTL233" s="3"/>
      <c r="DTM233" s="3"/>
      <c r="DTN233" s="3"/>
      <c r="DTO233" s="3"/>
      <c r="DTP233" s="3"/>
      <c r="DTQ233" s="3"/>
      <c r="DTR233" s="3"/>
      <c r="DTS233" s="3"/>
      <c r="DTT233" s="3"/>
      <c r="DTU233" s="3"/>
      <c r="DTV233" s="3"/>
      <c r="DTW233" s="3"/>
      <c r="DTX233" s="3"/>
      <c r="DTY233" s="3"/>
      <c r="DTZ233" s="3"/>
      <c r="DUA233" s="3"/>
      <c r="DUB233" s="3"/>
      <c r="DUC233" s="3"/>
      <c r="DUD233" s="3"/>
      <c r="DUE233" s="3"/>
      <c r="DUF233" s="3"/>
      <c r="DUG233" s="3"/>
      <c r="DUH233" s="3"/>
      <c r="DUI233" s="3"/>
      <c r="DUJ233" s="3"/>
      <c r="DUK233" s="3"/>
      <c r="DUL233" s="3"/>
      <c r="DUM233" s="3"/>
      <c r="DUN233" s="3"/>
      <c r="DUO233" s="3"/>
      <c r="DUP233" s="3"/>
      <c r="DUQ233" s="3"/>
      <c r="DUR233" s="3"/>
      <c r="DUS233" s="3"/>
      <c r="DUT233" s="3"/>
      <c r="DUU233" s="3"/>
      <c r="DUV233" s="3"/>
      <c r="DUW233" s="3"/>
      <c r="DUX233" s="3"/>
      <c r="DUY233" s="3"/>
      <c r="DUZ233" s="3"/>
      <c r="DVA233" s="3"/>
      <c r="DVB233" s="3"/>
      <c r="DVC233" s="3"/>
      <c r="DVD233" s="3"/>
      <c r="DVE233" s="3"/>
      <c r="DVF233" s="3"/>
      <c r="DVG233" s="3"/>
      <c r="DVH233" s="3"/>
      <c r="DVI233" s="3"/>
      <c r="DVJ233" s="3"/>
      <c r="DVK233" s="3"/>
      <c r="DVL233" s="3"/>
      <c r="DVM233" s="3"/>
      <c r="DVN233" s="3"/>
      <c r="DVO233" s="3"/>
      <c r="DVP233" s="3"/>
      <c r="DVQ233" s="3"/>
      <c r="DVR233" s="3"/>
      <c r="DVS233" s="3"/>
      <c r="DVT233" s="3"/>
      <c r="DVU233" s="3"/>
      <c r="DVV233" s="3"/>
      <c r="DVW233" s="3"/>
      <c r="DVX233" s="3"/>
      <c r="DVY233" s="3"/>
      <c r="DVZ233" s="3"/>
      <c r="DWA233" s="3"/>
      <c r="DWB233" s="3"/>
      <c r="DWC233" s="3"/>
      <c r="DWD233" s="3"/>
      <c r="DWE233" s="3"/>
      <c r="DWF233" s="3"/>
      <c r="DWG233" s="3"/>
      <c r="DWH233" s="3"/>
      <c r="DWI233" s="3"/>
      <c r="DWJ233" s="3"/>
      <c r="DWK233" s="3"/>
      <c r="DWL233" s="3"/>
      <c r="DWM233" s="3"/>
      <c r="DWN233" s="3"/>
      <c r="DWO233" s="3"/>
      <c r="DWP233" s="3"/>
      <c r="DWQ233" s="3"/>
      <c r="DWR233" s="3"/>
      <c r="DWS233" s="3"/>
      <c r="DWT233" s="3"/>
      <c r="DWU233" s="3"/>
      <c r="DWV233" s="3"/>
      <c r="DWW233" s="3"/>
      <c r="DWX233" s="3"/>
      <c r="DWY233" s="3"/>
      <c r="DWZ233" s="3"/>
      <c r="DXA233" s="3"/>
      <c r="DXB233" s="3"/>
      <c r="DXC233" s="3"/>
      <c r="DXD233" s="3"/>
      <c r="DXE233" s="3"/>
      <c r="DXF233" s="3"/>
      <c r="DXG233" s="3"/>
      <c r="DXH233" s="3"/>
      <c r="DXI233" s="3"/>
      <c r="DXJ233" s="3"/>
      <c r="DXK233" s="3"/>
      <c r="DXL233" s="3"/>
      <c r="DXM233" s="3"/>
      <c r="DXN233" s="3"/>
      <c r="DXO233" s="3"/>
      <c r="DXP233" s="3"/>
      <c r="DXQ233" s="3"/>
      <c r="DXR233" s="3"/>
      <c r="DXS233" s="3"/>
      <c r="DXT233" s="3"/>
      <c r="DXU233" s="3"/>
      <c r="DXV233" s="3"/>
      <c r="DXW233" s="3"/>
      <c r="DXX233" s="3"/>
      <c r="DXY233" s="3"/>
      <c r="DXZ233" s="3"/>
      <c r="DYA233" s="3"/>
      <c r="DYB233" s="3"/>
      <c r="DYC233" s="3"/>
      <c r="DYD233" s="3"/>
      <c r="DYE233" s="3"/>
      <c r="DYF233" s="3"/>
      <c r="DYG233" s="3"/>
      <c r="DYH233" s="3"/>
      <c r="DYI233" s="3"/>
      <c r="DYJ233" s="3"/>
      <c r="DYK233" s="3"/>
      <c r="DYL233" s="3"/>
      <c r="DYM233" s="3"/>
      <c r="DYN233" s="3"/>
      <c r="DYO233" s="3"/>
      <c r="DYP233" s="3"/>
      <c r="DYQ233" s="3"/>
      <c r="DYR233" s="3"/>
      <c r="DYS233" s="3"/>
      <c r="DYT233" s="3"/>
      <c r="DYU233" s="3"/>
      <c r="DYV233" s="3"/>
      <c r="DYW233" s="3"/>
      <c r="DYX233" s="3"/>
      <c r="DYY233" s="3"/>
      <c r="DYZ233" s="3"/>
      <c r="DZA233" s="3"/>
      <c r="DZB233" s="3"/>
      <c r="DZC233" s="3"/>
      <c r="DZD233" s="3"/>
      <c r="DZE233" s="3"/>
      <c r="DZF233" s="3"/>
      <c r="DZG233" s="3"/>
      <c r="DZH233" s="3"/>
      <c r="DZI233" s="3"/>
      <c r="DZJ233" s="3"/>
      <c r="DZK233" s="3"/>
      <c r="DZL233" s="3"/>
      <c r="DZM233" s="3"/>
      <c r="DZN233" s="3"/>
      <c r="DZO233" s="3"/>
      <c r="DZP233" s="3"/>
      <c r="DZQ233" s="3"/>
      <c r="DZR233" s="3"/>
      <c r="DZS233" s="3"/>
      <c r="DZT233" s="3"/>
      <c r="DZU233" s="3"/>
      <c r="DZV233" s="3"/>
      <c r="DZW233" s="3"/>
      <c r="DZX233" s="3"/>
      <c r="DZY233" s="3"/>
      <c r="DZZ233" s="3"/>
      <c r="EAA233" s="3"/>
      <c r="EAB233" s="3"/>
      <c r="EAC233" s="3"/>
      <c r="EAD233" s="3"/>
      <c r="EAE233" s="3"/>
      <c r="EAF233" s="3"/>
      <c r="EAG233" s="3"/>
      <c r="EAH233" s="3"/>
      <c r="EAI233" s="3"/>
      <c r="EAJ233" s="3"/>
      <c r="EAK233" s="3"/>
      <c r="EAL233" s="3"/>
      <c r="EAM233" s="3"/>
      <c r="EAN233" s="3"/>
      <c r="EAO233" s="3"/>
      <c r="EAP233" s="3"/>
      <c r="EAQ233" s="3"/>
      <c r="EAR233" s="3"/>
      <c r="EAS233" s="3"/>
      <c r="EAT233" s="3"/>
      <c r="EAU233" s="3"/>
      <c r="EAV233" s="3"/>
      <c r="EAW233" s="3"/>
      <c r="EAX233" s="3"/>
      <c r="EAY233" s="3"/>
      <c r="EAZ233" s="3"/>
      <c r="EBA233" s="3"/>
      <c r="EBB233" s="3"/>
      <c r="EBC233" s="3"/>
      <c r="EBD233" s="3"/>
      <c r="EBE233" s="3"/>
      <c r="EBF233" s="3"/>
      <c r="EBG233" s="3"/>
      <c r="EBH233" s="3"/>
      <c r="EBI233" s="3"/>
      <c r="EBJ233" s="3"/>
      <c r="EBK233" s="3"/>
      <c r="EBL233" s="3"/>
      <c r="EBM233" s="3"/>
      <c r="EBN233" s="3"/>
      <c r="EBO233" s="3"/>
      <c r="EBP233" s="3"/>
      <c r="EBQ233" s="3"/>
      <c r="EBR233" s="3"/>
      <c r="EBS233" s="3"/>
      <c r="EBT233" s="3"/>
      <c r="EBU233" s="3"/>
      <c r="EBV233" s="3"/>
      <c r="EBW233" s="3"/>
      <c r="EBX233" s="3"/>
      <c r="EBY233" s="3"/>
      <c r="EBZ233" s="3"/>
      <c r="ECA233" s="3"/>
      <c r="ECB233" s="3"/>
      <c r="ECC233" s="3"/>
      <c r="ECD233" s="3"/>
      <c r="ECE233" s="3"/>
      <c r="ECF233" s="3"/>
      <c r="ECG233" s="3"/>
      <c r="ECH233" s="3"/>
      <c r="ECI233" s="3"/>
      <c r="ECJ233" s="3"/>
      <c r="ECK233" s="3"/>
      <c r="ECL233" s="3"/>
      <c r="ECM233" s="3"/>
      <c r="ECN233" s="3"/>
      <c r="ECO233" s="3"/>
      <c r="ECP233" s="3"/>
      <c r="ECQ233" s="3"/>
      <c r="ECR233" s="3"/>
      <c r="ECS233" s="3"/>
      <c r="ECT233" s="3"/>
      <c r="ECU233" s="3"/>
      <c r="ECV233" s="3"/>
      <c r="ECW233" s="3"/>
      <c r="ECX233" s="3"/>
      <c r="ECY233" s="3"/>
      <c r="ECZ233" s="3"/>
      <c r="EDA233" s="3"/>
      <c r="EDB233" s="3"/>
      <c r="EDC233" s="3"/>
      <c r="EDD233" s="3"/>
      <c r="EDE233" s="3"/>
      <c r="EDF233" s="3"/>
      <c r="EDG233" s="3"/>
      <c r="EDH233" s="3"/>
      <c r="EDI233" s="3"/>
      <c r="EDJ233" s="3"/>
      <c r="EDK233" s="3"/>
      <c r="EDL233" s="3"/>
      <c r="EDM233" s="3"/>
      <c r="EDN233" s="3"/>
      <c r="EDO233" s="3"/>
      <c r="EDP233" s="3"/>
      <c r="EDQ233" s="3"/>
      <c r="EDR233" s="3"/>
      <c r="EDS233" s="3"/>
      <c r="EDT233" s="3"/>
      <c r="EDU233" s="3"/>
      <c r="EDV233" s="3"/>
      <c r="EDW233" s="3"/>
      <c r="EDX233" s="3"/>
      <c r="EDY233" s="3"/>
      <c r="EDZ233" s="3"/>
      <c r="EEA233" s="3"/>
      <c r="EEB233" s="3"/>
      <c r="EEC233" s="3"/>
      <c r="EED233" s="3"/>
      <c r="EEE233" s="3"/>
      <c r="EEF233" s="3"/>
      <c r="EEG233" s="3"/>
      <c r="EEH233" s="3"/>
      <c r="EEI233" s="3"/>
      <c r="EEJ233" s="3"/>
      <c r="EEK233" s="3"/>
      <c r="EEL233" s="3"/>
      <c r="EEM233" s="3"/>
      <c r="EEN233" s="3"/>
      <c r="EEO233" s="3"/>
      <c r="EEP233" s="3"/>
      <c r="EEQ233" s="3"/>
      <c r="EER233" s="3"/>
      <c r="EES233" s="3"/>
      <c r="EET233" s="3"/>
      <c r="EEU233" s="3"/>
      <c r="EEV233" s="3"/>
      <c r="EEW233" s="3"/>
      <c r="EEX233" s="3"/>
      <c r="EEY233" s="3"/>
      <c r="EEZ233" s="3"/>
      <c r="EFA233" s="3"/>
      <c r="EFB233" s="3"/>
      <c r="EFC233" s="3"/>
      <c r="EFD233" s="3"/>
      <c r="EFE233" s="3"/>
      <c r="EFF233" s="3"/>
      <c r="EFG233" s="3"/>
      <c r="EFH233" s="3"/>
      <c r="EFI233" s="3"/>
      <c r="EFJ233" s="3"/>
      <c r="EFK233" s="3"/>
      <c r="EFL233" s="3"/>
      <c r="EFM233" s="3"/>
      <c r="EFN233" s="3"/>
      <c r="EFO233" s="3"/>
      <c r="EFP233" s="3"/>
      <c r="EFQ233" s="3"/>
      <c r="EFR233" s="3"/>
      <c r="EFS233" s="3"/>
      <c r="EFT233" s="3"/>
      <c r="EFU233" s="3"/>
      <c r="EFV233" s="3"/>
      <c r="EFW233" s="3"/>
      <c r="EFX233" s="3"/>
      <c r="EFY233" s="3"/>
      <c r="EFZ233" s="3"/>
      <c r="EGA233" s="3"/>
      <c r="EGB233" s="3"/>
      <c r="EGC233" s="3"/>
      <c r="EGD233" s="3"/>
      <c r="EGE233" s="3"/>
      <c r="EGF233" s="3"/>
      <c r="EGG233" s="3"/>
      <c r="EGH233" s="3"/>
      <c r="EGI233" s="3"/>
      <c r="EGJ233" s="3"/>
      <c r="EGK233" s="3"/>
      <c r="EGL233" s="3"/>
      <c r="EGM233" s="3"/>
      <c r="EGN233" s="3"/>
      <c r="EGO233" s="3"/>
      <c r="EGP233" s="3"/>
      <c r="EGQ233" s="3"/>
      <c r="EGR233" s="3"/>
      <c r="EGS233" s="3"/>
      <c r="EGT233" s="3"/>
      <c r="EGU233" s="3"/>
      <c r="EGV233" s="3"/>
      <c r="EGW233" s="3"/>
      <c r="EGX233" s="3"/>
      <c r="EGY233" s="3"/>
      <c r="EGZ233" s="3"/>
      <c r="EHA233" s="3"/>
      <c r="EHB233" s="3"/>
      <c r="EHC233" s="3"/>
      <c r="EHD233" s="3"/>
      <c r="EHE233" s="3"/>
      <c r="EHF233" s="3"/>
      <c r="EHG233" s="3"/>
      <c r="EHH233" s="3"/>
      <c r="EHI233" s="3"/>
      <c r="EHJ233" s="3"/>
      <c r="EHK233" s="3"/>
      <c r="EHL233" s="3"/>
      <c r="EHM233" s="3"/>
      <c r="EHN233" s="3"/>
      <c r="EHO233" s="3"/>
      <c r="EHP233" s="3"/>
      <c r="EHQ233" s="3"/>
      <c r="EHR233" s="3"/>
      <c r="EHS233" s="3"/>
      <c r="EHT233" s="3"/>
      <c r="EHU233" s="3"/>
      <c r="EHV233" s="3"/>
      <c r="EHW233" s="3"/>
      <c r="EHX233" s="3"/>
      <c r="EHY233" s="3"/>
      <c r="EHZ233" s="3"/>
      <c r="EIA233" s="3"/>
      <c r="EIB233" s="3"/>
      <c r="EIC233" s="3"/>
      <c r="EID233" s="3"/>
      <c r="EIE233" s="3"/>
      <c r="EIF233" s="3"/>
      <c r="EIG233" s="3"/>
      <c r="EIH233" s="3"/>
      <c r="EII233" s="3"/>
      <c r="EIJ233" s="3"/>
      <c r="EIK233" s="3"/>
      <c r="EIL233" s="3"/>
      <c r="EIM233" s="3"/>
      <c r="EIN233" s="3"/>
      <c r="EIO233" s="3"/>
      <c r="EIP233" s="3"/>
      <c r="EIQ233" s="3"/>
      <c r="EIR233" s="3"/>
      <c r="EIS233" s="3"/>
      <c r="EIT233" s="3"/>
      <c r="EIU233" s="3"/>
      <c r="EIV233" s="3"/>
      <c r="EIW233" s="3"/>
      <c r="EIX233" s="3"/>
      <c r="EIY233" s="3"/>
      <c r="EIZ233" s="3"/>
      <c r="EJA233" s="3"/>
      <c r="EJB233" s="3"/>
      <c r="EJC233" s="3"/>
      <c r="EJD233" s="3"/>
      <c r="EJE233" s="3"/>
      <c r="EJF233" s="3"/>
      <c r="EJG233" s="3"/>
      <c r="EJH233" s="3"/>
      <c r="EJI233" s="3"/>
      <c r="EJJ233" s="3"/>
      <c r="EJK233" s="3"/>
      <c r="EJL233" s="3"/>
      <c r="EJM233" s="3"/>
      <c r="EJN233" s="3"/>
      <c r="EJO233" s="3"/>
      <c r="EJP233" s="3"/>
      <c r="EJQ233" s="3"/>
      <c r="EJR233" s="3"/>
      <c r="EJS233" s="3"/>
      <c r="EJT233" s="3"/>
      <c r="EJU233" s="3"/>
      <c r="EJV233" s="3"/>
      <c r="EJW233" s="3"/>
      <c r="EJX233" s="3"/>
      <c r="EJY233" s="3"/>
      <c r="EJZ233" s="3"/>
      <c r="EKA233" s="3"/>
      <c r="EKB233" s="3"/>
      <c r="EKC233" s="3"/>
      <c r="EKD233" s="3"/>
      <c r="EKE233" s="3"/>
      <c r="EKF233" s="3"/>
      <c r="EKG233" s="3"/>
      <c r="EKH233" s="3"/>
      <c r="EKI233" s="3"/>
      <c r="EKJ233" s="3"/>
      <c r="EKK233" s="3"/>
      <c r="EKL233" s="3"/>
      <c r="EKM233" s="3"/>
      <c r="EKN233" s="3"/>
      <c r="EKO233" s="3"/>
      <c r="EKP233" s="3"/>
      <c r="EKQ233" s="3"/>
      <c r="EKR233" s="3"/>
      <c r="EKS233" s="3"/>
      <c r="EKT233" s="3"/>
      <c r="EKU233" s="3"/>
      <c r="EKV233" s="3"/>
      <c r="EKW233" s="3"/>
      <c r="EKX233" s="3"/>
      <c r="EKY233" s="3"/>
      <c r="EKZ233" s="3"/>
      <c r="ELA233" s="3"/>
      <c r="ELB233" s="3"/>
      <c r="ELC233" s="3"/>
      <c r="ELD233" s="3"/>
      <c r="ELE233" s="3"/>
      <c r="ELF233" s="3"/>
      <c r="ELG233" s="3"/>
      <c r="ELH233" s="3"/>
      <c r="ELI233" s="3"/>
      <c r="ELJ233" s="3"/>
      <c r="ELK233" s="3"/>
      <c r="ELL233" s="3"/>
      <c r="ELM233" s="3"/>
      <c r="ELN233" s="3"/>
      <c r="ELO233" s="3"/>
      <c r="ELP233" s="3"/>
      <c r="ELQ233" s="3"/>
      <c r="ELR233" s="3"/>
      <c r="ELS233" s="3"/>
      <c r="ELT233" s="3"/>
      <c r="ELU233" s="3"/>
      <c r="ELV233" s="3"/>
      <c r="ELW233" s="3"/>
      <c r="ELX233" s="3"/>
      <c r="ELY233" s="3"/>
      <c r="ELZ233" s="3"/>
      <c r="EMA233" s="3"/>
      <c r="EMB233" s="3"/>
      <c r="EMC233" s="3"/>
      <c r="EMD233" s="3"/>
      <c r="EME233" s="3"/>
      <c r="EMF233" s="3"/>
      <c r="EMG233" s="3"/>
      <c r="EMH233" s="3"/>
      <c r="EMI233" s="3"/>
      <c r="EMJ233" s="3"/>
      <c r="EMK233" s="3"/>
      <c r="EML233" s="3"/>
      <c r="EMM233" s="3"/>
      <c r="EMN233" s="3"/>
      <c r="EMO233" s="3"/>
      <c r="EMP233" s="3"/>
      <c r="EMQ233" s="3"/>
      <c r="EMR233" s="3"/>
      <c r="EMS233" s="3"/>
      <c r="EMT233" s="3"/>
      <c r="EMU233" s="3"/>
      <c r="EMV233" s="3"/>
      <c r="EMW233" s="3"/>
      <c r="EMX233" s="3"/>
      <c r="EMY233" s="3"/>
      <c r="EMZ233" s="3"/>
      <c r="ENA233" s="3"/>
      <c r="ENB233" s="3"/>
      <c r="ENC233" s="3"/>
      <c r="END233" s="3"/>
      <c r="ENE233" s="3"/>
      <c r="ENF233" s="3"/>
      <c r="ENG233" s="3"/>
      <c r="ENH233" s="3"/>
      <c r="ENI233" s="3"/>
      <c r="ENJ233" s="3"/>
      <c r="ENK233" s="3"/>
      <c r="ENL233" s="3"/>
      <c r="ENM233" s="3"/>
      <c r="ENN233" s="3"/>
      <c r="ENO233" s="3"/>
      <c r="ENP233" s="3"/>
      <c r="ENQ233" s="3"/>
      <c r="ENR233" s="3"/>
      <c r="ENS233" s="3"/>
      <c r="ENT233" s="3"/>
      <c r="ENU233" s="3"/>
      <c r="ENV233" s="3"/>
      <c r="ENW233" s="3"/>
      <c r="ENX233" s="3"/>
      <c r="ENY233" s="3"/>
      <c r="ENZ233" s="3"/>
      <c r="EOA233" s="3"/>
      <c r="EOB233" s="3"/>
      <c r="EOC233" s="3"/>
      <c r="EOD233" s="3"/>
      <c r="EOE233" s="3"/>
      <c r="EOF233" s="3"/>
      <c r="EOG233" s="3"/>
      <c r="EOH233" s="3"/>
      <c r="EOI233" s="3"/>
      <c r="EOJ233" s="3"/>
      <c r="EOK233" s="3"/>
      <c r="EOL233" s="3"/>
      <c r="EOM233" s="3"/>
      <c r="EON233" s="3"/>
      <c r="EOO233" s="3"/>
      <c r="EOP233" s="3"/>
      <c r="EOQ233" s="3"/>
      <c r="EOR233" s="3"/>
      <c r="EOS233" s="3"/>
      <c r="EOT233" s="3"/>
      <c r="EOU233" s="3"/>
      <c r="EOV233" s="3"/>
      <c r="EOW233" s="3"/>
      <c r="EOX233" s="3"/>
      <c r="EOY233" s="3"/>
      <c r="EOZ233" s="3"/>
      <c r="EPA233" s="3"/>
      <c r="EPB233" s="3"/>
      <c r="EPC233" s="3"/>
      <c r="EPD233" s="3"/>
      <c r="EPE233" s="3"/>
      <c r="EPF233" s="3"/>
      <c r="EPG233" s="3"/>
      <c r="EPH233" s="3"/>
      <c r="EPI233" s="3"/>
      <c r="EPJ233" s="3"/>
      <c r="EPK233" s="3"/>
      <c r="EPL233" s="3"/>
      <c r="EPM233" s="3"/>
      <c r="EPN233" s="3"/>
      <c r="EPO233" s="3"/>
      <c r="EPP233" s="3"/>
      <c r="EPQ233" s="3"/>
      <c r="EPR233" s="3"/>
      <c r="EPS233" s="3"/>
      <c r="EPT233" s="3"/>
      <c r="EPU233" s="3"/>
      <c r="EPV233" s="3"/>
      <c r="EPW233" s="3"/>
      <c r="EPX233" s="3"/>
      <c r="EPY233" s="3"/>
      <c r="EPZ233" s="3"/>
      <c r="EQA233" s="3"/>
      <c r="EQB233" s="3"/>
      <c r="EQC233" s="3"/>
      <c r="EQD233" s="3"/>
      <c r="EQE233" s="3"/>
      <c r="EQF233" s="3"/>
      <c r="EQG233" s="3"/>
      <c r="EQH233" s="3"/>
      <c r="EQI233" s="3"/>
      <c r="EQJ233" s="3"/>
      <c r="EQK233" s="3"/>
      <c r="EQL233" s="3"/>
      <c r="EQM233" s="3"/>
      <c r="EQN233" s="3"/>
      <c r="EQO233" s="3"/>
      <c r="EQP233" s="3"/>
      <c r="EQQ233" s="3"/>
      <c r="EQR233" s="3"/>
      <c r="EQS233" s="3"/>
      <c r="EQT233" s="3"/>
      <c r="EQU233" s="3"/>
      <c r="EQV233" s="3"/>
      <c r="EQW233" s="3"/>
      <c r="EQX233" s="3"/>
      <c r="EQY233" s="3"/>
      <c r="EQZ233" s="3"/>
      <c r="ERA233" s="3"/>
      <c r="ERB233" s="3"/>
      <c r="ERC233" s="3"/>
      <c r="ERD233" s="3"/>
      <c r="ERE233" s="3"/>
      <c r="ERF233" s="3"/>
      <c r="ERG233" s="3"/>
      <c r="ERH233" s="3"/>
      <c r="ERI233" s="3"/>
      <c r="ERJ233" s="3"/>
      <c r="ERK233" s="3"/>
      <c r="ERL233" s="3"/>
      <c r="ERM233" s="3"/>
      <c r="ERN233" s="3"/>
      <c r="ERO233" s="3"/>
      <c r="ERP233" s="3"/>
      <c r="ERQ233" s="3"/>
      <c r="ERR233" s="3"/>
      <c r="ERS233" s="3"/>
      <c r="ERT233" s="3"/>
      <c r="ERU233" s="3"/>
      <c r="ERV233" s="3"/>
      <c r="ERW233" s="3"/>
      <c r="ERX233" s="3"/>
      <c r="ERY233" s="3"/>
      <c r="ERZ233" s="3"/>
      <c r="ESA233" s="3"/>
      <c r="ESB233" s="3"/>
      <c r="ESC233" s="3"/>
      <c r="ESD233" s="3"/>
      <c r="ESE233" s="3"/>
      <c r="ESF233" s="3"/>
      <c r="ESG233" s="3"/>
      <c r="ESH233" s="3"/>
      <c r="ESI233" s="3"/>
      <c r="ESJ233" s="3"/>
      <c r="ESK233" s="3"/>
      <c r="ESL233" s="3"/>
      <c r="ESM233" s="3"/>
      <c r="ESN233" s="3"/>
      <c r="ESO233" s="3"/>
      <c r="ESP233" s="3"/>
      <c r="ESQ233" s="3"/>
      <c r="ESR233" s="3"/>
      <c r="ESS233" s="3"/>
      <c r="EST233" s="3"/>
      <c r="ESU233" s="3"/>
      <c r="ESV233" s="3"/>
      <c r="ESW233" s="3"/>
      <c r="ESX233" s="3"/>
      <c r="ESY233" s="3"/>
      <c r="ESZ233" s="3"/>
      <c r="ETA233" s="3"/>
      <c r="ETB233" s="3"/>
      <c r="ETC233" s="3"/>
      <c r="ETD233" s="3"/>
      <c r="ETE233" s="3"/>
      <c r="ETF233" s="3"/>
      <c r="ETG233" s="3"/>
      <c r="ETH233" s="3"/>
      <c r="ETI233" s="3"/>
      <c r="ETJ233" s="3"/>
      <c r="ETK233" s="3"/>
      <c r="ETL233" s="3"/>
      <c r="ETM233" s="3"/>
      <c r="ETN233" s="3"/>
      <c r="ETO233" s="3"/>
      <c r="ETP233" s="3"/>
      <c r="ETQ233" s="3"/>
      <c r="ETR233" s="3"/>
      <c r="ETS233" s="3"/>
      <c r="ETT233" s="3"/>
      <c r="ETU233" s="3"/>
      <c r="ETV233" s="3"/>
      <c r="ETW233" s="3"/>
      <c r="ETX233" s="3"/>
      <c r="ETY233" s="3"/>
      <c r="ETZ233" s="3"/>
      <c r="EUA233" s="3"/>
      <c r="EUB233" s="3"/>
      <c r="EUC233" s="3"/>
      <c r="EUD233" s="3"/>
      <c r="EUE233" s="3"/>
      <c r="EUF233" s="3"/>
      <c r="EUG233" s="3"/>
      <c r="EUH233" s="3"/>
      <c r="EUI233" s="3"/>
      <c r="EUJ233" s="3"/>
      <c r="EUK233" s="3"/>
      <c r="EUL233" s="3"/>
      <c r="EUM233" s="3"/>
      <c r="EUN233" s="3"/>
      <c r="EUO233" s="3"/>
      <c r="EUP233" s="3"/>
      <c r="EUQ233" s="3"/>
      <c r="EUR233" s="3"/>
      <c r="EUS233" s="3"/>
      <c r="EUT233" s="3"/>
      <c r="EUU233" s="3"/>
      <c r="EUV233" s="3"/>
      <c r="EUW233" s="3"/>
      <c r="EUX233" s="3"/>
      <c r="EUY233" s="3"/>
      <c r="EUZ233" s="3"/>
      <c r="EVA233" s="3"/>
      <c r="EVB233" s="3"/>
      <c r="EVC233" s="3"/>
      <c r="EVD233" s="3"/>
      <c r="EVE233" s="3"/>
      <c r="EVF233" s="3"/>
      <c r="EVG233" s="3"/>
      <c r="EVH233" s="3"/>
      <c r="EVI233" s="3"/>
      <c r="EVJ233" s="3"/>
      <c r="EVK233" s="3"/>
      <c r="EVL233" s="3"/>
      <c r="EVM233" s="3"/>
      <c r="EVN233" s="3"/>
      <c r="EVO233" s="3"/>
      <c r="EVP233" s="3"/>
      <c r="EVQ233" s="3"/>
      <c r="EVR233" s="3"/>
      <c r="EVS233" s="3"/>
      <c r="EVT233" s="3"/>
      <c r="EVU233" s="3"/>
      <c r="EVV233" s="3"/>
      <c r="EVW233" s="3"/>
      <c r="EVX233" s="3"/>
      <c r="EVY233" s="3"/>
      <c r="EVZ233" s="3"/>
      <c r="EWA233" s="3"/>
      <c r="EWB233" s="3"/>
      <c r="EWC233" s="3"/>
      <c r="EWD233" s="3"/>
      <c r="EWE233" s="3"/>
      <c r="EWF233" s="3"/>
      <c r="EWG233" s="3"/>
      <c r="EWH233" s="3"/>
      <c r="EWI233" s="3"/>
      <c r="EWJ233" s="3"/>
      <c r="EWK233" s="3"/>
      <c r="EWL233" s="3"/>
      <c r="EWM233" s="3"/>
      <c r="EWN233" s="3"/>
      <c r="EWO233" s="3"/>
      <c r="EWP233" s="3"/>
      <c r="EWQ233" s="3"/>
      <c r="EWR233" s="3"/>
      <c r="EWS233" s="3"/>
      <c r="EWT233" s="3"/>
      <c r="EWU233" s="3"/>
      <c r="EWV233" s="3"/>
      <c r="EWW233" s="3"/>
      <c r="EWX233" s="3"/>
      <c r="EWY233" s="3"/>
      <c r="EWZ233" s="3"/>
      <c r="EXA233" s="3"/>
      <c r="EXB233" s="3"/>
      <c r="EXC233" s="3"/>
      <c r="EXD233" s="3"/>
      <c r="EXE233" s="3"/>
      <c r="EXF233" s="3"/>
      <c r="EXG233" s="3"/>
      <c r="EXH233" s="3"/>
      <c r="EXI233" s="3"/>
      <c r="EXJ233" s="3"/>
      <c r="EXK233" s="3"/>
      <c r="EXL233" s="3"/>
      <c r="EXM233" s="3"/>
      <c r="EXN233" s="3"/>
      <c r="EXO233" s="3"/>
      <c r="EXP233" s="3"/>
      <c r="EXQ233" s="3"/>
      <c r="EXR233" s="3"/>
      <c r="EXS233" s="3"/>
      <c r="EXT233" s="3"/>
      <c r="EXU233" s="3"/>
      <c r="EXV233" s="3"/>
      <c r="EXW233" s="3"/>
      <c r="EXX233" s="3"/>
      <c r="EXY233" s="3"/>
      <c r="EXZ233" s="3"/>
      <c r="EYA233" s="3"/>
      <c r="EYB233" s="3"/>
      <c r="EYC233" s="3"/>
      <c r="EYD233" s="3"/>
      <c r="EYE233" s="3"/>
      <c r="EYF233" s="3"/>
      <c r="EYG233" s="3"/>
      <c r="EYH233" s="3"/>
      <c r="EYI233" s="3"/>
      <c r="EYJ233" s="3"/>
      <c r="EYK233" s="3"/>
      <c r="EYL233" s="3"/>
      <c r="EYM233" s="3"/>
      <c r="EYN233" s="3"/>
      <c r="EYO233" s="3"/>
      <c r="EYP233" s="3"/>
      <c r="EYQ233" s="3"/>
      <c r="EYR233" s="3"/>
      <c r="EYS233" s="3"/>
      <c r="EYT233" s="3"/>
      <c r="EYU233" s="3"/>
      <c r="EYV233" s="3"/>
      <c r="EYW233" s="3"/>
      <c r="EYX233" s="3"/>
      <c r="EYY233" s="3"/>
      <c r="EYZ233" s="3"/>
      <c r="EZA233" s="3"/>
      <c r="EZB233" s="3"/>
      <c r="EZC233" s="3"/>
      <c r="EZD233" s="3"/>
      <c r="EZE233" s="3"/>
      <c r="EZF233" s="3"/>
      <c r="EZG233" s="3"/>
      <c r="EZH233" s="3"/>
      <c r="EZI233" s="3"/>
      <c r="EZJ233" s="3"/>
      <c r="EZK233" s="3"/>
      <c r="EZL233" s="3"/>
      <c r="EZM233" s="3"/>
      <c r="EZN233" s="3"/>
      <c r="EZO233" s="3"/>
      <c r="EZP233" s="3"/>
      <c r="EZQ233" s="3"/>
      <c r="EZR233" s="3"/>
      <c r="EZS233" s="3"/>
      <c r="EZT233" s="3"/>
      <c r="EZU233" s="3"/>
      <c r="EZV233" s="3"/>
      <c r="EZW233" s="3"/>
      <c r="EZX233" s="3"/>
      <c r="EZY233" s="3"/>
      <c r="EZZ233" s="3"/>
      <c r="FAA233" s="3"/>
      <c r="FAB233" s="3"/>
      <c r="FAC233" s="3"/>
      <c r="FAD233" s="3"/>
      <c r="FAE233" s="3"/>
      <c r="FAF233" s="3"/>
      <c r="FAG233" s="3"/>
      <c r="FAH233" s="3"/>
      <c r="FAI233" s="3"/>
      <c r="FAJ233" s="3"/>
      <c r="FAK233" s="3"/>
      <c r="FAL233" s="3"/>
      <c r="FAM233" s="3"/>
      <c r="FAN233" s="3"/>
      <c r="FAO233" s="3"/>
      <c r="FAP233" s="3"/>
      <c r="FAQ233" s="3"/>
      <c r="FAR233" s="3"/>
      <c r="FAS233" s="3"/>
      <c r="FAT233" s="3"/>
      <c r="FAU233" s="3"/>
      <c r="FAV233" s="3"/>
      <c r="FAW233" s="3"/>
      <c r="FAX233" s="3"/>
      <c r="FAY233" s="3"/>
      <c r="FAZ233" s="3"/>
      <c r="FBA233" s="3"/>
      <c r="FBB233" s="3"/>
      <c r="FBC233" s="3"/>
      <c r="FBD233" s="3"/>
      <c r="FBE233" s="3"/>
      <c r="FBF233" s="3"/>
      <c r="FBG233" s="3"/>
      <c r="FBH233" s="3"/>
      <c r="FBI233" s="3"/>
      <c r="FBJ233" s="3"/>
      <c r="FBK233" s="3"/>
      <c r="FBL233" s="3"/>
      <c r="FBM233" s="3"/>
      <c r="FBN233" s="3"/>
      <c r="FBO233" s="3"/>
      <c r="FBP233" s="3"/>
      <c r="FBQ233" s="3"/>
      <c r="FBR233" s="3"/>
      <c r="FBS233" s="3"/>
      <c r="FBT233" s="3"/>
      <c r="FBU233" s="3"/>
      <c r="FBV233" s="3"/>
      <c r="FBW233" s="3"/>
      <c r="FBX233" s="3"/>
      <c r="FBY233" s="3"/>
      <c r="FBZ233" s="3"/>
      <c r="FCA233" s="3"/>
      <c r="FCB233" s="3"/>
      <c r="FCC233" s="3"/>
      <c r="FCD233" s="3"/>
      <c r="FCE233" s="3"/>
      <c r="FCF233" s="3"/>
      <c r="FCG233" s="3"/>
      <c r="FCH233" s="3"/>
      <c r="FCI233" s="3"/>
      <c r="FCJ233" s="3"/>
      <c r="FCK233" s="3"/>
      <c r="FCL233" s="3"/>
      <c r="FCM233" s="3"/>
      <c r="FCN233" s="3"/>
      <c r="FCO233" s="3"/>
      <c r="FCP233" s="3"/>
      <c r="FCQ233" s="3"/>
      <c r="FCR233" s="3"/>
      <c r="FCS233" s="3"/>
      <c r="FCT233" s="3"/>
      <c r="FCU233" s="3"/>
      <c r="FCV233" s="3"/>
      <c r="FCW233" s="3"/>
      <c r="FCX233" s="3"/>
      <c r="FCY233" s="3"/>
      <c r="FCZ233" s="3"/>
      <c r="FDA233" s="3"/>
      <c r="FDB233" s="3"/>
      <c r="FDC233" s="3"/>
      <c r="FDD233" s="3"/>
      <c r="FDE233" s="3"/>
      <c r="FDF233" s="3"/>
      <c r="FDG233" s="3"/>
      <c r="FDH233" s="3"/>
      <c r="FDI233" s="3"/>
      <c r="FDJ233" s="3"/>
      <c r="FDK233" s="3"/>
      <c r="FDL233" s="3"/>
      <c r="FDM233" s="3"/>
      <c r="FDN233" s="3"/>
      <c r="FDO233" s="3"/>
      <c r="FDP233" s="3"/>
      <c r="FDQ233" s="3"/>
      <c r="FDR233" s="3"/>
      <c r="FDS233" s="3"/>
      <c r="FDT233" s="3"/>
      <c r="FDU233" s="3"/>
      <c r="FDV233" s="3"/>
      <c r="FDW233" s="3"/>
      <c r="FDX233" s="3"/>
      <c r="FDY233" s="3"/>
      <c r="FDZ233" s="3"/>
      <c r="FEA233" s="3"/>
      <c r="FEB233" s="3"/>
      <c r="FEC233" s="3"/>
      <c r="FED233" s="3"/>
      <c r="FEE233" s="3"/>
      <c r="FEF233" s="3"/>
      <c r="FEG233" s="3"/>
      <c r="FEH233" s="3"/>
      <c r="FEI233" s="3"/>
      <c r="FEJ233" s="3"/>
      <c r="FEK233" s="3"/>
      <c r="FEL233" s="3"/>
      <c r="FEM233" s="3"/>
      <c r="FEN233" s="3"/>
      <c r="FEO233" s="3"/>
      <c r="FEP233" s="3"/>
      <c r="FEQ233" s="3"/>
      <c r="FER233" s="3"/>
      <c r="FES233" s="3"/>
      <c r="FET233" s="3"/>
      <c r="FEU233" s="3"/>
      <c r="FEV233" s="3"/>
      <c r="FEW233" s="3"/>
      <c r="FEX233" s="3"/>
      <c r="FEY233" s="3"/>
      <c r="FEZ233" s="3"/>
      <c r="FFA233" s="3"/>
      <c r="FFB233" s="3"/>
      <c r="FFC233" s="3"/>
      <c r="FFD233" s="3"/>
      <c r="FFE233" s="3"/>
      <c r="FFF233" s="3"/>
      <c r="FFG233" s="3"/>
      <c r="FFH233" s="3"/>
      <c r="FFI233" s="3"/>
      <c r="FFJ233" s="3"/>
      <c r="FFK233" s="3"/>
      <c r="FFL233" s="3"/>
      <c r="FFM233" s="3"/>
      <c r="FFN233" s="3"/>
      <c r="FFO233" s="3"/>
      <c r="FFP233" s="3"/>
      <c r="FFQ233" s="3"/>
      <c r="FFR233" s="3"/>
      <c r="FFS233" s="3"/>
      <c r="FFT233" s="3"/>
      <c r="FFU233" s="3"/>
      <c r="FFV233" s="3"/>
      <c r="FFW233" s="3"/>
      <c r="FFX233" s="3"/>
      <c r="FFY233" s="3"/>
      <c r="FFZ233" s="3"/>
      <c r="FGA233" s="3"/>
      <c r="FGB233" s="3"/>
      <c r="FGC233" s="3"/>
      <c r="FGD233" s="3"/>
      <c r="FGE233" s="3"/>
      <c r="FGF233" s="3"/>
      <c r="FGG233" s="3"/>
      <c r="FGH233" s="3"/>
      <c r="FGI233" s="3"/>
      <c r="FGJ233" s="3"/>
      <c r="FGK233" s="3"/>
      <c r="FGL233" s="3"/>
      <c r="FGM233" s="3"/>
      <c r="FGN233" s="3"/>
      <c r="FGO233" s="3"/>
      <c r="FGP233" s="3"/>
      <c r="FGQ233" s="3"/>
      <c r="FGR233" s="3"/>
      <c r="FGS233" s="3"/>
      <c r="FGT233" s="3"/>
      <c r="FGU233" s="3"/>
      <c r="FGV233" s="3"/>
      <c r="FGW233" s="3"/>
      <c r="FGX233" s="3"/>
      <c r="FGY233" s="3"/>
      <c r="FGZ233" s="3"/>
      <c r="FHA233" s="3"/>
      <c r="FHB233" s="3"/>
      <c r="FHC233" s="3"/>
      <c r="FHD233" s="3"/>
      <c r="FHE233" s="3"/>
      <c r="FHF233" s="3"/>
      <c r="FHG233" s="3"/>
      <c r="FHH233" s="3"/>
      <c r="FHI233" s="3"/>
      <c r="FHJ233" s="3"/>
      <c r="FHK233" s="3"/>
      <c r="FHL233" s="3"/>
      <c r="FHM233" s="3"/>
      <c r="FHN233" s="3"/>
      <c r="FHO233" s="3"/>
      <c r="FHP233" s="3"/>
      <c r="FHQ233" s="3"/>
      <c r="FHR233" s="3"/>
      <c r="FHS233" s="3"/>
      <c r="FHT233" s="3"/>
      <c r="FHU233" s="3"/>
      <c r="FHV233" s="3"/>
      <c r="FHW233" s="3"/>
      <c r="FHX233" s="3"/>
      <c r="FHY233" s="3"/>
      <c r="FHZ233" s="3"/>
      <c r="FIA233" s="3"/>
      <c r="FIB233" s="3"/>
      <c r="FIC233" s="3"/>
      <c r="FID233" s="3"/>
      <c r="FIE233" s="3"/>
      <c r="FIF233" s="3"/>
      <c r="FIG233" s="3"/>
      <c r="FIH233" s="3"/>
      <c r="FII233" s="3"/>
      <c r="FIJ233" s="3"/>
      <c r="FIK233" s="3"/>
      <c r="FIL233" s="3"/>
      <c r="FIM233" s="3"/>
      <c r="FIN233" s="3"/>
      <c r="FIO233" s="3"/>
      <c r="FIP233" s="3"/>
      <c r="FIQ233" s="3"/>
      <c r="FIR233" s="3"/>
      <c r="FIS233" s="3"/>
      <c r="FIT233" s="3"/>
      <c r="FIU233" s="3"/>
      <c r="FIV233" s="3"/>
      <c r="FIW233" s="3"/>
      <c r="FIX233" s="3"/>
      <c r="FIY233" s="3"/>
      <c r="FIZ233" s="3"/>
      <c r="FJA233" s="3"/>
      <c r="FJB233" s="3"/>
      <c r="FJC233" s="3"/>
      <c r="FJD233" s="3"/>
      <c r="FJE233" s="3"/>
      <c r="FJF233" s="3"/>
      <c r="FJG233" s="3"/>
      <c r="FJH233" s="3"/>
      <c r="FJI233" s="3"/>
      <c r="FJJ233" s="3"/>
      <c r="FJK233" s="3"/>
      <c r="FJL233" s="3"/>
      <c r="FJM233" s="3"/>
      <c r="FJN233" s="3"/>
      <c r="FJO233" s="3"/>
      <c r="FJP233" s="3"/>
      <c r="FJQ233" s="3"/>
      <c r="FJR233" s="3"/>
      <c r="FJS233" s="3"/>
      <c r="FJT233" s="3"/>
      <c r="FJU233" s="3"/>
      <c r="FJV233" s="3"/>
      <c r="FJW233" s="3"/>
      <c r="FJX233" s="3"/>
      <c r="FJY233" s="3"/>
      <c r="FJZ233" s="3"/>
      <c r="FKA233" s="3"/>
      <c r="FKB233" s="3"/>
      <c r="FKC233" s="3"/>
      <c r="FKD233" s="3"/>
      <c r="FKE233" s="3"/>
      <c r="FKF233" s="3"/>
      <c r="FKG233" s="3"/>
      <c r="FKH233" s="3"/>
      <c r="FKI233" s="3"/>
      <c r="FKJ233" s="3"/>
      <c r="FKK233" s="3"/>
      <c r="FKL233" s="3"/>
      <c r="FKM233" s="3"/>
      <c r="FKN233" s="3"/>
      <c r="FKO233" s="3"/>
      <c r="FKP233" s="3"/>
      <c r="FKQ233" s="3"/>
      <c r="FKR233" s="3"/>
      <c r="FKS233" s="3"/>
      <c r="FKT233" s="3"/>
      <c r="FKU233" s="3"/>
      <c r="FKV233" s="3"/>
      <c r="FKW233" s="3"/>
      <c r="FKX233" s="3"/>
      <c r="FKY233" s="3"/>
      <c r="FKZ233" s="3"/>
      <c r="FLA233" s="3"/>
      <c r="FLB233" s="3"/>
      <c r="FLC233" s="3"/>
      <c r="FLD233" s="3"/>
      <c r="FLE233" s="3"/>
      <c r="FLF233" s="3"/>
      <c r="FLG233" s="3"/>
      <c r="FLH233" s="3"/>
      <c r="FLI233" s="3"/>
      <c r="FLJ233" s="3"/>
      <c r="FLK233" s="3"/>
      <c r="FLL233" s="3"/>
      <c r="FLM233" s="3"/>
      <c r="FLN233" s="3"/>
      <c r="FLO233" s="3"/>
      <c r="FLP233" s="3"/>
      <c r="FLQ233" s="3"/>
      <c r="FLR233" s="3"/>
      <c r="FLS233" s="3"/>
      <c r="FLT233" s="3"/>
      <c r="FLU233" s="3"/>
      <c r="FLV233" s="3"/>
      <c r="FLW233" s="3"/>
      <c r="FLX233" s="3"/>
      <c r="FLY233" s="3"/>
      <c r="FLZ233" s="3"/>
      <c r="FMA233" s="3"/>
      <c r="FMB233" s="3"/>
      <c r="FMC233" s="3"/>
      <c r="FMD233" s="3"/>
      <c r="FME233" s="3"/>
      <c r="FMF233" s="3"/>
      <c r="FMG233" s="3"/>
      <c r="FMH233" s="3"/>
      <c r="FMI233" s="3"/>
      <c r="FMJ233" s="3"/>
      <c r="FMK233" s="3"/>
      <c r="FML233" s="3"/>
      <c r="FMM233" s="3"/>
      <c r="FMN233" s="3"/>
      <c r="FMO233" s="3"/>
      <c r="FMP233" s="3"/>
      <c r="FMQ233" s="3"/>
      <c r="FMR233" s="3"/>
      <c r="FMS233" s="3"/>
      <c r="FMT233" s="3"/>
      <c r="FMU233" s="3"/>
      <c r="FMV233" s="3"/>
      <c r="FMW233" s="3"/>
      <c r="FMX233" s="3"/>
      <c r="FMY233" s="3"/>
      <c r="FMZ233" s="3"/>
      <c r="FNA233" s="3"/>
      <c r="FNB233" s="3"/>
      <c r="FNC233" s="3"/>
      <c r="FND233" s="3"/>
      <c r="FNE233" s="3"/>
      <c r="FNF233" s="3"/>
      <c r="FNG233" s="3"/>
      <c r="FNH233" s="3"/>
      <c r="FNI233" s="3"/>
      <c r="FNJ233" s="3"/>
      <c r="FNK233" s="3"/>
      <c r="FNL233" s="3"/>
      <c r="FNM233" s="3"/>
      <c r="FNN233" s="3"/>
      <c r="FNO233" s="3"/>
      <c r="FNP233" s="3"/>
      <c r="FNQ233" s="3"/>
      <c r="FNR233" s="3"/>
      <c r="FNS233" s="3"/>
      <c r="FNT233" s="3"/>
      <c r="FNU233" s="3"/>
      <c r="FNV233" s="3"/>
      <c r="FNW233" s="3"/>
      <c r="FNX233" s="3"/>
      <c r="FNY233" s="3"/>
      <c r="FNZ233" s="3"/>
      <c r="FOA233" s="3"/>
      <c r="FOB233" s="3"/>
      <c r="FOC233" s="3"/>
      <c r="FOD233" s="3"/>
      <c r="FOE233" s="3"/>
      <c r="FOF233" s="3"/>
      <c r="FOG233" s="3"/>
      <c r="FOH233" s="3"/>
      <c r="FOI233" s="3"/>
      <c r="FOJ233" s="3"/>
      <c r="FOK233" s="3"/>
      <c r="FOL233" s="3"/>
      <c r="FOM233" s="3"/>
      <c r="FON233" s="3"/>
      <c r="FOO233" s="3"/>
      <c r="FOP233" s="3"/>
      <c r="FOQ233" s="3"/>
      <c r="FOR233" s="3"/>
      <c r="FOS233" s="3"/>
      <c r="FOT233" s="3"/>
      <c r="FOU233" s="3"/>
      <c r="FOV233" s="3"/>
      <c r="FOW233" s="3"/>
      <c r="FOX233" s="3"/>
      <c r="FOY233" s="3"/>
      <c r="FOZ233" s="3"/>
      <c r="FPA233" s="3"/>
      <c r="FPB233" s="3"/>
      <c r="FPC233" s="3"/>
      <c r="FPD233" s="3"/>
      <c r="FPE233" s="3"/>
      <c r="FPF233" s="3"/>
      <c r="FPG233" s="3"/>
      <c r="FPH233" s="3"/>
      <c r="FPI233" s="3"/>
      <c r="FPJ233" s="3"/>
      <c r="FPK233" s="3"/>
      <c r="FPL233" s="3"/>
      <c r="FPM233" s="3"/>
      <c r="FPN233" s="3"/>
      <c r="FPO233" s="3"/>
      <c r="FPP233" s="3"/>
      <c r="FPQ233" s="3"/>
      <c r="FPR233" s="3"/>
      <c r="FPS233" s="3"/>
      <c r="FPT233" s="3"/>
      <c r="FPU233" s="3"/>
      <c r="FPV233" s="3"/>
      <c r="FPW233" s="3"/>
      <c r="FPX233" s="3"/>
      <c r="FPY233" s="3"/>
      <c r="FPZ233" s="3"/>
      <c r="FQA233" s="3"/>
      <c r="FQB233" s="3"/>
      <c r="FQC233" s="3"/>
      <c r="FQD233" s="3"/>
      <c r="FQE233" s="3"/>
      <c r="FQF233" s="3"/>
      <c r="FQG233" s="3"/>
      <c r="FQH233" s="3"/>
      <c r="FQI233" s="3"/>
      <c r="FQJ233" s="3"/>
      <c r="FQK233" s="3"/>
      <c r="FQL233" s="3"/>
      <c r="FQM233" s="3"/>
      <c r="FQN233" s="3"/>
      <c r="FQO233" s="3"/>
      <c r="FQP233" s="3"/>
      <c r="FQQ233" s="3"/>
      <c r="FQR233" s="3"/>
      <c r="FQS233" s="3"/>
      <c r="FQT233" s="3"/>
      <c r="FQU233" s="3"/>
      <c r="FQV233" s="3"/>
      <c r="FQW233" s="3"/>
      <c r="FQX233" s="3"/>
      <c r="FQY233" s="3"/>
      <c r="FQZ233" s="3"/>
      <c r="FRA233" s="3"/>
      <c r="FRB233" s="3"/>
      <c r="FRC233" s="3"/>
      <c r="FRD233" s="3"/>
      <c r="FRE233" s="3"/>
      <c r="FRF233" s="3"/>
      <c r="FRG233" s="3"/>
      <c r="FRH233" s="3"/>
      <c r="FRI233" s="3"/>
      <c r="FRJ233" s="3"/>
      <c r="FRK233" s="3"/>
      <c r="FRL233" s="3"/>
      <c r="FRM233" s="3"/>
      <c r="FRN233" s="3"/>
      <c r="FRO233" s="3"/>
      <c r="FRP233" s="3"/>
      <c r="FRQ233" s="3"/>
      <c r="FRR233" s="3"/>
      <c r="FRS233" s="3"/>
      <c r="FRT233" s="3"/>
      <c r="FRU233" s="3"/>
      <c r="FRV233" s="3"/>
      <c r="FRW233" s="3"/>
      <c r="FRX233" s="3"/>
      <c r="FRY233" s="3"/>
      <c r="FRZ233" s="3"/>
      <c r="FSA233" s="3"/>
      <c r="FSB233" s="3"/>
      <c r="FSC233" s="3"/>
      <c r="FSD233" s="3"/>
      <c r="FSE233" s="3"/>
      <c r="FSF233" s="3"/>
      <c r="FSG233" s="3"/>
      <c r="FSH233" s="3"/>
      <c r="FSI233" s="3"/>
      <c r="FSJ233" s="3"/>
      <c r="FSK233" s="3"/>
      <c r="FSL233" s="3"/>
      <c r="FSM233" s="3"/>
      <c r="FSN233" s="3"/>
      <c r="FSO233" s="3"/>
      <c r="FSP233" s="3"/>
      <c r="FSQ233" s="3"/>
      <c r="FSR233" s="3"/>
      <c r="FSS233" s="3"/>
      <c r="FST233" s="3"/>
      <c r="FSU233" s="3"/>
      <c r="FSV233" s="3"/>
      <c r="FSW233" s="3"/>
      <c r="FSX233" s="3"/>
      <c r="FSY233" s="3"/>
      <c r="FSZ233" s="3"/>
      <c r="FTA233" s="3"/>
      <c r="FTB233" s="3"/>
      <c r="FTC233" s="3"/>
      <c r="FTD233" s="3"/>
      <c r="FTE233" s="3"/>
      <c r="FTF233" s="3"/>
      <c r="FTG233" s="3"/>
      <c r="FTH233" s="3"/>
      <c r="FTI233" s="3"/>
      <c r="FTJ233" s="3"/>
      <c r="FTK233" s="3"/>
      <c r="FTL233" s="3"/>
      <c r="FTM233" s="3"/>
      <c r="FTN233" s="3"/>
      <c r="FTO233" s="3"/>
      <c r="FTP233" s="3"/>
      <c r="FTQ233" s="3"/>
      <c r="FTR233" s="3"/>
      <c r="FTS233" s="3"/>
      <c r="FTT233" s="3"/>
      <c r="FTU233" s="3"/>
      <c r="FTV233" s="3"/>
      <c r="FTW233" s="3"/>
      <c r="FTX233" s="3"/>
      <c r="FTY233" s="3"/>
      <c r="FTZ233" s="3"/>
      <c r="FUA233" s="3"/>
      <c r="FUB233" s="3"/>
      <c r="FUC233" s="3"/>
      <c r="FUD233" s="3"/>
      <c r="FUE233" s="3"/>
      <c r="FUF233" s="3"/>
      <c r="FUG233" s="3"/>
      <c r="FUH233" s="3"/>
      <c r="FUI233" s="3"/>
      <c r="FUJ233" s="3"/>
      <c r="FUK233" s="3"/>
      <c r="FUL233" s="3"/>
      <c r="FUM233" s="3"/>
      <c r="FUN233" s="3"/>
      <c r="FUO233" s="3"/>
      <c r="FUP233" s="3"/>
      <c r="FUQ233" s="3"/>
      <c r="FUR233" s="3"/>
      <c r="FUS233" s="3"/>
      <c r="FUT233" s="3"/>
      <c r="FUU233" s="3"/>
      <c r="FUV233" s="3"/>
      <c r="FUW233" s="3"/>
      <c r="FUX233" s="3"/>
      <c r="FUY233" s="3"/>
      <c r="FUZ233" s="3"/>
      <c r="FVA233" s="3"/>
      <c r="FVB233" s="3"/>
      <c r="FVC233" s="3"/>
      <c r="FVD233" s="3"/>
      <c r="FVE233" s="3"/>
      <c r="FVF233" s="3"/>
      <c r="FVG233" s="3"/>
      <c r="FVH233" s="3"/>
      <c r="FVI233" s="3"/>
      <c r="FVJ233" s="3"/>
      <c r="FVK233" s="3"/>
      <c r="FVL233" s="3"/>
      <c r="FVM233" s="3"/>
      <c r="FVN233" s="3"/>
      <c r="FVO233" s="3"/>
      <c r="FVP233" s="3"/>
      <c r="FVQ233" s="3"/>
      <c r="FVR233" s="3"/>
      <c r="FVS233" s="3"/>
      <c r="FVT233" s="3"/>
      <c r="FVU233" s="3"/>
      <c r="FVV233" s="3"/>
      <c r="FVW233" s="3"/>
      <c r="FVX233" s="3"/>
      <c r="FVY233" s="3"/>
      <c r="FVZ233" s="3"/>
      <c r="FWA233" s="3"/>
      <c r="FWB233" s="3"/>
      <c r="FWC233" s="3"/>
      <c r="FWD233" s="3"/>
      <c r="FWE233" s="3"/>
      <c r="FWF233" s="3"/>
      <c r="FWG233" s="3"/>
      <c r="FWH233" s="3"/>
      <c r="FWI233" s="3"/>
      <c r="FWJ233" s="3"/>
      <c r="FWK233" s="3"/>
      <c r="FWL233" s="3"/>
      <c r="FWM233" s="3"/>
      <c r="FWN233" s="3"/>
      <c r="FWO233" s="3"/>
      <c r="FWP233" s="3"/>
      <c r="FWQ233" s="3"/>
      <c r="FWR233" s="3"/>
      <c r="FWS233" s="3"/>
      <c r="FWT233" s="3"/>
      <c r="FWU233" s="3"/>
      <c r="FWV233" s="3"/>
      <c r="FWW233" s="3"/>
      <c r="FWX233" s="3"/>
      <c r="FWY233" s="3"/>
      <c r="FWZ233" s="3"/>
      <c r="FXA233" s="3"/>
      <c r="FXB233" s="3"/>
      <c r="FXC233" s="3"/>
      <c r="FXD233" s="3"/>
      <c r="FXE233" s="3"/>
      <c r="FXF233" s="3"/>
      <c r="FXG233" s="3"/>
      <c r="FXH233" s="3"/>
      <c r="FXI233" s="3"/>
      <c r="FXJ233" s="3"/>
      <c r="FXK233" s="3"/>
      <c r="FXL233" s="3"/>
      <c r="FXM233" s="3"/>
      <c r="FXN233" s="3"/>
      <c r="FXO233" s="3"/>
      <c r="FXP233" s="3"/>
      <c r="FXQ233" s="3"/>
      <c r="FXR233" s="3"/>
      <c r="FXS233" s="3"/>
      <c r="FXT233" s="3"/>
      <c r="FXU233" s="3"/>
      <c r="FXV233" s="3"/>
      <c r="FXW233" s="3"/>
      <c r="FXX233" s="3"/>
      <c r="FXY233" s="3"/>
      <c r="FXZ233" s="3"/>
      <c r="FYA233" s="3"/>
      <c r="FYB233" s="3"/>
      <c r="FYC233" s="3"/>
      <c r="FYD233" s="3"/>
      <c r="FYE233" s="3"/>
      <c r="FYF233" s="3"/>
      <c r="FYG233" s="3"/>
      <c r="FYH233" s="3"/>
      <c r="FYI233" s="3"/>
      <c r="FYJ233" s="3"/>
      <c r="FYK233" s="3"/>
      <c r="FYL233" s="3"/>
      <c r="FYM233" s="3"/>
      <c r="FYN233" s="3"/>
      <c r="FYO233" s="3"/>
      <c r="FYP233" s="3"/>
      <c r="FYQ233" s="3"/>
      <c r="FYR233" s="3"/>
      <c r="FYS233" s="3"/>
      <c r="FYT233" s="3"/>
      <c r="FYU233" s="3"/>
      <c r="FYV233" s="3"/>
      <c r="FYW233" s="3"/>
      <c r="FYX233" s="3"/>
      <c r="FYY233" s="3"/>
      <c r="FYZ233" s="3"/>
      <c r="FZA233" s="3"/>
      <c r="FZB233" s="3"/>
      <c r="FZC233" s="3"/>
      <c r="FZD233" s="3"/>
      <c r="FZE233" s="3"/>
      <c r="FZF233" s="3"/>
      <c r="FZG233" s="3"/>
      <c r="FZH233" s="3"/>
      <c r="FZI233" s="3"/>
      <c r="FZJ233" s="3"/>
      <c r="FZK233" s="3"/>
      <c r="FZL233" s="3"/>
      <c r="FZM233" s="3"/>
      <c r="FZN233" s="3"/>
      <c r="FZO233" s="3"/>
      <c r="FZP233" s="3"/>
      <c r="FZQ233" s="3"/>
      <c r="FZR233" s="3"/>
      <c r="FZS233" s="3"/>
      <c r="FZT233" s="3"/>
      <c r="FZU233" s="3"/>
      <c r="FZV233" s="3"/>
      <c r="FZW233" s="3"/>
      <c r="FZX233" s="3"/>
      <c r="FZY233" s="3"/>
      <c r="FZZ233" s="3"/>
      <c r="GAA233" s="3"/>
      <c r="GAB233" s="3"/>
      <c r="GAC233" s="3"/>
      <c r="GAD233" s="3"/>
      <c r="GAE233" s="3"/>
      <c r="GAF233" s="3"/>
      <c r="GAG233" s="3"/>
      <c r="GAH233" s="3"/>
      <c r="GAI233" s="3"/>
      <c r="GAJ233" s="3"/>
      <c r="GAK233" s="3"/>
      <c r="GAL233" s="3"/>
      <c r="GAM233" s="3"/>
      <c r="GAN233" s="3"/>
      <c r="GAO233" s="3"/>
      <c r="GAP233" s="3"/>
      <c r="GAQ233" s="3"/>
      <c r="GAR233" s="3"/>
      <c r="GAS233" s="3"/>
      <c r="GAT233" s="3"/>
      <c r="GAU233" s="3"/>
      <c r="GAV233" s="3"/>
      <c r="GAW233" s="3"/>
      <c r="GAX233" s="3"/>
      <c r="GAY233" s="3"/>
      <c r="GAZ233" s="3"/>
      <c r="GBA233" s="3"/>
      <c r="GBB233" s="3"/>
      <c r="GBC233" s="3"/>
      <c r="GBD233" s="3"/>
      <c r="GBE233" s="3"/>
      <c r="GBF233" s="3"/>
      <c r="GBG233" s="3"/>
      <c r="GBH233" s="3"/>
      <c r="GBI233" s="3"/>
      <c r="GBJ233" s="3"/>
      <c r="GBK233" s="3"/>
      <c r="GBL233" s="3"/>
      <c r="GBM233" s="3"/>
      <c r="GBN233" s="3"/>
      <c r="GBO233" s="3"/>
      <c r="GBP233" s="3"/>
      <c r="GBQ233" s="3"/>
      <c r="GBR233" s="3"/>
      <c r="GBS233" s="3"/>
      <c r="GBT233" s="3"/>
      <c r="GBU233" s="3"/>
      <c r="GBV233" s="3"/>
      <c r="GBW233" s="3"/>
      <c r="GBX233" s="3"/>
      <c r="GBY233" s="3"/>
      <c r="GBZ233" s="3"/>
      <c r="GCA233" s="3"/>
      <c r="GCB233" s="3"/>
      <c r="GCC233" s="3"/>
      <c r="GCD233" s="3"/>
      <c r="GCE233" s="3"/>
      <c r="GCF233" s="3"/>
      <c r="GCG233" s="3"/>
      <c r="GCH233" s="3"/>
      <c r="GCI233" s="3"/>
      <c r="GCJ233" s="3"/>
      <c r="GCK233" s="3"/>
      <c r="GCL233" s="3"/>
      <c r="GCM233" s="3"/>
      <c r="GCN233" s="3"/>
      <c r="GCO233" s="3"/>
      <c r="GCP233" s="3"/>
      <c r="GCQ233" s="3"/>
      <c r="GCR233" s="3"/>
      <c r="GCS233" s="3"/>
      <c r="GCT233" s="3"/>
      <c r="GCU233" s="3"/>
      <c r="GCV233" s="3"/>
      <c r="GCW233" s="3"/>
      <c r="GCX233" s="3"/>
      <c r="GCY233" s="3"/>
      <c r="GCZ233" s="3"/>
      <c r="GDA233" s="3"/>
      <c r="GDB233" s="3"/>
      <c r="GDC233" s="3"/>
      <c r="GDD233" s="3"/>
      <c r="GDE233" s="3"/>
      <c r="GDF233" s="3"/>
      <c r="GDG233" s="3"/>
      <c r="GDH233" s="3"/>
      <c r="GDI233" s="3"/>
      <c r="GDJ233" s="3"/>
      <c r="GDK233" s="3"/>
      <c r="GDL233" s="3"/>
      <c r="GDM233" s="3"/>
      <c r="GDN233" s="3"/>
      <c r="GDO233" s="3"/>
      <c r="GDP233" s="3"/>
      <c r="GDQ233" s="3"/>
      <c r="GDR233" s="3"/>
      <c r="GDS233" s="3"/>
      <c r="GDT233" s="3"/>
      <c r="GDU233" s="3"/>
      <c r="GDV233" s="3"/>
      <c r="GDW233" s="3"/>
      <c r="GDX233" s="3"/>
      <c r="GDY233" s="3"/>
      <c r="GDZ233" s="3"/>
      <c r="GEA233" s="3"/>
      <c r="GEB233" s="3"/>
      <c r="GEC233" s="3"/>
      <c r="GED233" s="3"/>
      <c r="GEE233" s="3"/>
      <c r="GEF233" s="3"/>
      <c r="GEG233" s="3"/>
      <c r="GEH233" s="3"/>
      <c r="GEI233" s="3"/>
      <c r="GEJ233" s="3"/>
      <c r="GEK233" s="3"/>
      <c r="GEL233" s="3"/>
      <c r="GEM233" s="3"/>
      <c r="GEN233" s="3"/>
      <c r="GEO233" s="3"/>
      <c r="GEP233" s="3"/>
      <c r="GEQ233" s="3"/>
      <c r="GER233" s="3"/>
      <c r="GES233" s="3"/>
      <c r="GET233" s="3"/>
      <c r="GEU233" s="3"/>
      <c r="GEV233" s="3"/>
      <c r="GEW233" s="3"/>
      <c r="GEX233" s="3"/>
      <c r="GEY233" s="3"/>
      <c r="GEZ233" s="3"/>
      <c r="GFA233" s="3"/>
      <c r="GFB233" s="3"/>
      <c r="GFC233" s="3"/>
      <c r="GFD233" s="3"/>
      <c r="GFE233" s="3"/>
      <c r="GFF233" s="3"/>
      <c r="GFG233" s="3"/>
      <c r="GFH233" s="3"/>
      <c r="GFI233" s="3"/>
      <c r="GFJ233" s="3"/>
      <c r="GFK233" s="3"/>
      <c r="GFL233" s="3"/>
      <c r="GFM233" s="3"/>
      <c r="GFN233" s="3"/>
      <c r="GFO233" s="3"/>
      <c r="GFP233" s="3"/>
      <c r="GFQ233" s="3"/>
      <c r="GFR233" s="3"/>
      <c r="GFS233" s="3"/>
      <c r="GFT233" s="3"/>
      <c r="GFU233" s="3"/>
      <c r="GFV233" s="3"/>
      <c r="GFW233" s="3"/>
      <c r="GFX233" s="3"/>
      <c r="GFY233" s="3"/>
      <c r="GFZ233" s="3"/>
      <c r="GGA233" s="3"/>
      <c r="GGB233" s="3"/>
      <c r="GGC233" s="3"/>
      <c r="GGD233" s="3"/>
      <c r="GGE233" s="3"/>
      <c r="GGF233" s="3"/>
      <c r="GGG233" s="3"/>
      <c r="GGH233" s="3"/>
      <c r="GGI233" s="3"/>
      <c r="GGJ233" s="3"/>
      <c r="GGK233" s="3"/>
      <c r="GGL233" s="3"/>
      <c r="GGM233" s="3"/>
      <c r="GGN233" s="3"/>
      <c r="GGO233" s="3"/>
      <c r="GGP233" s="3"/>
      <c r="GGQ233" s="3"/>
      <c r="GGR233" s="3"/>
      <c r="GGS233" s="3"/>
      <c r="GGT233" s="3"/>
      <c r="GGU233" s="3"/>
      <c r="GGV233" s="3"/>
      <c r="GGW233" s="3"/>
      <c r="GGX233" s="3"/>
      <c r="GGY233" s="3"/>
      <c r="GGZ233" s="3"/>
      <c r="GHA233" s="3"/>
      <c r="GHB233" s="3"/>
      <c r="GHC233" s="3"/>
      <c r="GHD233" s="3"/>
      <c r="GHE233" s="3"/>
      <c r="GHF233" s="3"/>
      <c r="GHG233" s="3"/>
      <c r="GHH233" s="3"/>
      <c r="GHI233" s="3"/>
      <c r="GHJ233" s="3"/>
      <c r="GHK233" s="3"/>
      <c r="GHL233" s="3"/>
      <c r="GHM233" s="3"/>
      <c r="GHN233" s="3"/>
      <c r="GHO233" s="3"/>
      <c r="GHP233" s="3"/>
      <c r="GHQ233" s="3"/>
      <c r="GHR233" s="3"/>
      <c r="GHS233" s="3"/>
      <c r="GHT233" s="3"/>
      <c r="GHU233" s="3"/>
      <c r="GHV233" s="3"/>
      <c r="GHW233" s="3"/>
      <c r="GHX233" s="3"/>
      <c r="GHY233" s="3"/>
      <c r="GHZ233" s="3"/>
      <c r="GIA233" s="3"/>
      <c r="GIB233" s="3"/>
      <c r="GIC233" s="3"/>
      <c r="GID233" s="3"/>
      <c r="GIE233" s="3"/>
      <c r="GIF233" s="3"/>
      <c r="GIG233" s="3"/>
      <c r="GIH233" s="3"/>
      <c r="GII233" s="3"/>
      <c r="GIJ233" s="3"/>
      <c r="GIK233" s="3"/>
      <c r="GIL233" s="3"/>
      <c r="GIM233" s="3"/>
      <c r="GIN233" s="3"/>
      <c r="GIO233" s="3"/>
      <c r="GIP233" s="3"/>
      <c r="GIQ233" s="3"/>
      <c r="GIR233" s="3"/>
      <c r="GIS233" s="3"/>
      <c r="GIT233" s="3"/>
      <c r="GIU233" s="3"/>
      <c r="GIV233" s="3"/>
      <c r="GIW233" s="3"/>
      <c r="GIX233" s="3"/>
      <c r="GIY233" s="3"/>
      <c r="GIZ233" s="3"/>
      <c r="GJA233" s="3"/>
      <c r="GJB233" s="3"/>
      <c r="GJC233" s="3"/>
      <c r="GJD233" s="3"/>
      <c r="GJE233" s="3"/>
      <c r="GJF233" s="3"/>
      <c r="GJG233" s="3"/>
      <c r="GJH233" s="3"/>
      <c r="GJI233" s="3"/>
      <c r="GJJ233" s="3"/>
      <c r="GJK233" s="3"/>
      <c r="GJL233" s="3"/>
      <c r="GJM233" s="3"/>
      <c r="GJN233" s="3"/>
      <c r="GJO233" s="3"/>
      <c r="GJP233" s="3"/>
      <c r="GJQ233" s="3"/>
      <c r="GJR233" s="3"/>
      <c r="GJS233" s="3"/>
      <c r="GJT233" s="3"/>
      <c r="GJU233" s="3"/>
      <c r="GJV233" s="3"/>
      <c r="GJW233" s="3"/>
      <c r="GJX233" s="3"/>
      <c r="GJY233" s="3"/>
      <c r="GJZ233" s="3"/>
      <c r="GKA233" s="3"/>
      <c r="GKB233" s="3"/>
      <c r="GKC233" s="3"/>
      <c r="GKD233" s="3"/>
      <c r="GKE233" s="3"/>
      <c r="GKF233" s="3"/>
      <c r="GKG233" s="3"/>
      <c r="GKH233" s="3"/>
      <c r="GKI233" s="3"/>
      <c r="GKJ233" s="3"/>
      <c r="GKK233" s="3"/>
      <c r="GKL233" s="3"/>
      <c r="GKM233" s="3"/>
      <c r="GKN233" s="3"/>
      <c r="GKO233" s="3"/>
      <c r="GKP233" s="3"/>
      <c r="GKQ233" s="3"/>
      <c r="GKR233" s="3"/>
      <c r="GKS233" s="3"/>
      <c r="GKT233" s="3"/>
      <c r="GKU233" s="3"/>
      <c r="GKV233" s="3"/>
      <c r="GKW233" s="3"/>
      <c r="GKX233" s="3"/>
      <c r="GKY233" s="3"/>
      <c r="GKZ233" s="3"/>
      <c r="GLA233" s="3"/>
      <c r="GLB233" s="3"/>
      <c r="GLC233" s="3"/>
      <c r="GLD233" s="3"/>
      <c r="GLE233" s="3"/>
      <c r="GLF233" s="3"/>
      <c r="GLG233" s="3"/>
      <c r="GLH233" s="3"/>
      <c r="GLI233" s="3"/>
      <c r="GLJ233" s="3"/>
      <c r="GLK233" s="3"/>
      <c r="GLL233" s="3"/>
      <c r="GLM233" s="3"/>
      <c r="GLN233" s="3"/>
      <c r="GLO233" s="3"/>
      <c r="GLP233" s="3"/>
      <c r="GLQ233" s="3"/>
      <c r="GLR233" s="3"/>
      <c r="GLS233" s="3"/>
      <c r="GLT233" s="3"/>
      <c r="GLU233" s="3"/>
      <c r="GLV233" s="3"/>
      <c r="GLW233" s="3"/>
      <c r="GLX233" s="3"/>
      <c r="GLY233" s="3"/>
      <c r="GLZ233" s="3"/>
      <c r="GMA233" s="3"/>
      <c r="GMB233" s="3"/>
      <c r="GMC233" s="3"/>
      <c r="GMD233" s="3"/>
      <c r="GME233" s="3"/>
      <c r="GMF233" s="3"/>
      <c r="GMG233" s="3"/>
      <c r="GMH233" s="3"/>
      <c r="GMI233" s="3"/>
      <c r="GMJ233" s="3"/>
      <c r="GMK233" s="3"/>
      <c r="GML233" s="3"/>
      <c r="GMM233" s="3"/>
      <c r="GMN233" s="3"/>
      <c r="GMO233" s="3"/>
      <c r="GMP233" s="3"/>
      <c r="GMQ233" s="3"/>
      <c r="GMR233" s="3"/>
      <c r="GMS233" s="3"/>
      <c r="GMT233" s="3"/>
      <c r="GMU233" s="3"/>
      <c r="GMV233" s="3"/>
      <c r="GMW233" s="3"/>
      <c r="GMX233" s="3"/>
      <c r="GMY233" s="3"/>
      <c r="GMZ233" s="3"/>
      <c r="GNA233" s="3"/>
      <c r="GNB233" s="3"/>
      <c r="GNC233" s="3"/>
      <c r="GND233" s="3"/>
      <c r="GNE233" s="3"/>
      <c r="GNF233" s="3"/>
      <c r="GNG233" s="3"/>
      <c r="GNH233" s="3"/>
      <c r="GNI233" s="3"/>
      <c r="GNJ233" s="3"/>
      <c r="GNK233" s="3"/>
      <c r="GNL233" s="3"/>
      <c r="GNM233" s="3"/>
      <c r="GNN233" s="3"/>
      <c r="GNO233" s="3"/>
      <c r="GNP233" s="3"/>
      <c r="GNQ233" s="3"/>
      <c r="GNR233" s="3"/>
      <c r="GNS233" s="3"/>
      <c r="GNT233" s="3"/>
      <c r="GNU233" s="3"/>
      <c r="GNV233" s="3"/>
      <c r="GNW233" s="3"/>
      <c r="GNX233" s="3"/>
      <c r="GNY233" s="3"/>
      <c r="GNZ233" s="3"/>
      <c r="GOA233" s="3"/>
      <c r="GOB233" s="3"/>
      <c r="GOC233" s="3"/>
      <c r="GOD233" s="3"/>
      <c r="GOE233" s="3"/>
      <c r="GOF233" s="3"/>
      <c r="GOG233" s="3"/>
      <c r="GOH233" s="3"/>
      <c r="GOI233" s="3"/>
      <c r="GOJ233" s="3"/>
      <c r="GOK233" s="3"/>
      <c r="GOL233" s="3"/>
      <c r="GOM233" s="3"/>
      <c r="GON233" s="3"/>
      <c r="GOO233" s="3"/>
      <c r="GOP233" s="3"/>
      <c r="GOQ233" s="3"/>
      <c r="GOR233" s="3"/>
      <c r="GOS233" s="3"/>
      <c r="GOT233" s="3"/>
      <c r="GOU233" s="3"/>
      <c r="GOV233" s="3"/>
      <c r="GOW233" s="3"/>
      <c r="GOX233" s="3"/>
      <c r="GOY233" s="3"/>
      <c r="GOZ233" s="3"/>
      <c r="GPA233" s="3"/>
      <c r="GPB233" s="3"/>
      <c r="GPC233" s="3"/>
      <c r="GPD233" s="3"/>
      <c r="GPE233" s="3"/>
      <c r="GPF233" s="3"/>
      <c r="GPG233" s="3"/>
      <c r="GPH233" s="3"/>
      <c r="GPI233" s="3"/>
      <c r="GPJ233" s="3"/>
      <c r="GPK233" s="3"/>
      <c r="GPL233" s="3"/>
      <c r="GPM233" s="3"/>
      <c r="GPN233" s="3"/>
      <c r="GPO233" s="3"/>
      <c r="GPP233" s="3"/>
      <c r="GPQ233" s="3"/>
      <c r="GPR233" s="3"/>
      <c r="GPS233" s="3"/>
      <c r="GPT233" s="3"/>
      <c r="GPU233" s="3"/>
      <c r="GPV233" s="3"/>
      <c r="GPW233" s="3"/>
      <c r="GPX233" s="3"/>
      <c r="GPY233" s="3"/>
      <c r="GPZ233" s="3"/>
      <c r="GQA233" s="3"/>
      <c r="GQB233" s="3"/>
      <c r="GQC233" s="3"/>
      <c r="GQD233" s="3"/>
      <c r="GQE233" s="3"/>
      <c r="GQF233" s="3"/>
      <c r="GQG233" s="3"/>
      <c r="GQH233" s="3"/>
      <c r="GQI233" s="3"/>
      <c r="GQJ233" s="3"/>
      <c r="GQK233" s="3"/>
      <c r="GQL233" s="3"/>
      <c r="GQM233" s="3"/>
      <c r="GQN233" s="3"/>
      <c r="GQO233" s="3"/>
      <c r="GQP233" s="3"/>
      <c r="GQQ233" s="3"/>
      <c r="GQR233" s="3"/>
      <c r="GQS233" s="3"/>
      <c r="GQT233" s="3"/>
      <c r="GQU233" s="3"/>
      <c r="GQV233" s="3"/>
      <c r="GQW233" s="3"/>
      <c r="GQX233" s="3"/>
      <c r="GQY233" s="3"/>
      <c r="GQZ233" s="3"/>
      <c r="GRA233" s="3"/>
      <c r="GRB233" s="3"/>
      <c r="GRC233" s="3"/>
      <c r="GRD233" s="3"/>
      <c r="GRE233" s="3"/>
      <c r="GRF233" s="3"/>
      <c r="GRG233" s="3"/>
      <c r="GRH233" s="3"/>
      <c r="GRI233" s="3"/>
      <c r="GRJ233" s="3"/>
      <c r="GRK233" s="3"/>
      <c r="GRL233" s="3"/>
      <c r="GRM233" s="3"/>
      <c r="GRN233" s="3"/>
      <c r="GRO233" s="3"/>
      <c r="GRP233" s="3"/>
      <c r="GRQ233" s="3"/>
      <c r="GRR233" s="3"/>
      <c r="GRS233" s="3"/>
      <c r="GRT233" s="3"/>
      <c r="GRU233" s="3"/>
      <c r="GRV233" s="3"/>
      <c r="GRW233" s="3"/>
      <c r="GRX233" s="3"/>
      <c r="GRY233" s="3"/>
      <c r="GRZ233" s="3"/>
      <c r="GSA233" s="3"/>
      <c r="GSB233" s="3"/>
      <c r="GSC233" s="3"/>
      <c r="GSD233" s="3"/>
      <c r="GSE233" s="3"/>
      <c r="GSF233" s="3"/>
      <c r="GSG233" s="3"/>
      <c r="GSH233" s="3"/>
      <c r="GSI233" s="3"/>
      <c r="GSJ233" s="3"/>
      <c r="GSK233" s="3"/>
      <c r="GSL233" s="3"/>
      <c r="GSM233" s="3"/>
      <c r="GSN233" s="3"/>
      <c r="GSO233" s="3"/>
      <c r="GSP233" s="3"/>
      <c r="GSQ233" s="3"/>
      <c r="GSR233" s="3"/>
      <c r="GSS233" s="3"/>
      <c r="GST233" s="3"/>
      <c r="GSU233" s="3"/>
      <c r="GSV233" s="3"/>
      <c r="GSW233" s="3"/>
      <c r="GSX233" s="3"/>
      <c r="GSY233" s="3"/>
      <c r="GSZ233" s="3"/>
      <c r="GTA233" s="3"/>
      <c r="GTB233" s="3"/>
      <c r="GTC233" s="3"/>
      <c r="GTD233" s="3"/>
      <c r="GTE233" s="3"/>
      <c r="GTF233" s="3"/>
      <c r="GTG233" s="3"/>
      <c r="GTH233" s="3"/>
      <c r="GTI233" s="3"/>
      <c r="GTJ233" s="3"/>
      <c r="GTK233" s="3"/>
      <c r="GTL233" s="3"/>
      <c r="GTM233" s="3"/>
      <c r="GTN233" s="3"/>
      <c r="GTO233" s="3"/>
      <c r="GTP233" s="3"/>
      <c r="GTQ233" s="3"/>
      <c r="GTR233" s="3"/>
      <c r="GTS233" s="3"/>
      <c r="GTT233" s="3"/>
      <c r="GTU233" s="3"/>
      <c r="GTV233" s="3"/>
      <c r="GTW233" s="3"/>
      <c r="GTX233" s="3"/>
      <c r="GTY233" s="3"/>
      <c r="GTZ233" s="3"/>
      <c r="GUA233" s="3"/>
      <c r="GUB233" s="3"/>
      <c r="GUC233" s="3"/>
      <c r="GUD233" s="3"/>
      <c r="GUE233" s="3"/>
      <c r="GUF233" s="3"/>
      <c r="GUG233" s="3"/>
      <c r="GUH233" s="3"/>
      <c r="GUI233" s="3"/>
      <c r="GUJ233" s="3"/>
      <c r="GUK233" s="3"/>
      <c r="GUL233" s="3"/>
      <c r="GUM233" s="3"/>
      <c r="GUN233" s="3"/>
      <c r="GUO233" s="3"/>
      <c r="GUP233" s="3"/>
      <c r="GUQ233" s="3"/>
      <c r="GUR233" s="3"/>
      <c r="GUS233" s="3"/>
      <c r="GUT233" s="3"/>
      <c r="GUU233" s="3"/>
      <c r="GUV233" s="3"/>
      <c r="GUW233" s="3"/>
      <c r="GUX233" s="3"/>
      <c r="GUY233" s="3"/>
      <c r="GUZ233" s="3"/>
      <c r="GVA233" s="3"/>
      <c r="GVB233" s="3"/>
      <c r="GVC233" s="3"/>
      <c r="GVD233" s="3"/>
      <c r="GVE233" s="3"/>
      <c r="GVF233" s="3"/>
      <c r="GVG233" s="3"/>
      <c r="GVH233" s="3"/>
      <c r="GVI233" s="3"/>
      <c r="GVJ233" s="3"/>
      <c r="GVK233" s="3"/>
      <c r="GVL233" s="3"/>
      <c r="GVM233" s="3"/>
      <c r="GVN233" s="3"/>
      <c r="GVO233" s="3"/>
      <c r="GVP233" s="3"/>
      <c r="GVQ233" s="3"/>
      <c r="GVR233" s="3"/>
      <c r="GVS233" s="3"/>
      <c r="GVT233" s="3"/>
      <c r="GVU233" s="3"/>
      <c r="GVV233" s="3"/>
      <c r="GVW233" s="3"/>
      <c r="GVX233" s="3"/>
      <c r="GVY233" s="3"/>
      <c r="GVZ233" s="3"/>
      <c r="GWA233" s="3"/>
      <c r="GWB233" s="3"/>
      <c r="GWC233" s="3"/>
      <c r="GWD233" s="3"/>
      <c r="GWE233" s="3"/>
      <c r="GWF233" s="3"/>
      <c r="GWG233" s="3"/>
      <c r="GWH233" s="3"/>
      <c r="GWI233" s="3"/>
      <c r="GWJ233" s="3"/>
      <c r="GWK233" s="3"/>
      <c r="GWL233" s="3"/>
      <c r="GWM233" s="3"/>
      <c r="GWN233" s="3"/>
      <c r="GWO233" s="3"/>
      <c r="GWP233" s="3"/>
      <c r="GWQ233" s="3"/>
      <c r="GWR233" s="3"/>
      <c r="GWS233" s="3"/>
      <c r="GWT233" s="3"/>
      <c r="GWU233" s="3"/>
      <c r="GWV233" s="3"/>
      <c r="GWW233" s="3"/>
      <c r="GWX233" s="3"/>
      <c r="GWY233" s="3"/>
      <c r="GWZ233" s="3"/>
      <c r="GXA233" s="3"/>
      <c r="GXB233" s="3"/>
      <c r="GXC233" s="3"/>
      <c r="GXD233" s="3"/>
      <c r="GXE233" s="3"/>
      <c r="GXF233" s="3"/>
      <c r="GXG233" s="3"/>
      <c r="GXH233" s="3"/>
      <c r="GXI233" s="3"/>
      <c r="GXJ233" s="3"/>
      <c r="GXK233" s="3"/>
      <c r="GXL233" s="3"/>
      <c r="GXM233" s="3"/>
      <c r="GXN233" s="3"/>
      <c r="GXO233" s="3"/>
      <c r="GXP233" s="3"/>
      <c r="GXQ233" s="3"/>
      <c r="GXR233" s="3"/>
      <c r="GXS233" s="3"/>
      <c r="GXT233" s="3"/>
      <c r="GXU233" s="3"/>
      <c r="GXV233" s="3"/>
      <c r="GXW233" s="3"/>
      <c r="GXX233" s="3"/>
      <c r="GXY233" s="3"/>
      <c r="GXZ233" s="3"/>
      <c r="GYA233" s="3"/>
      <c r="GYB233" s="3"/>
      <c r="GYC233" s="3"/>
      <c r="GYD233" s="3"/>
      <c r="GYE233" s="3"/>
      <c r="GYF233" s="3"/>
      <c r="GYG233" s="3"/>
      <c r="GYH233" s="3"/>
      <c r="GYI233" s="3"/>
      <c r="GYJ233" s="3"/>
      <c r="GYK233" s="3"/>
      <c r="GYL233" s="3"/>
      <c r="GYM233" s="3"/>
      <c r="GYN233" s="3"/>
      <c r="GYO233" s="3"/>
      <c r="GYP233" s="3"/>
      <c r="GYQ233" s="3"/>
      <c r="GYR233" s="3"/>
      <c r="GYS233" s="3"/>
      <c r="GYT233" s="3"/>
      <c r="GYU233" s="3"/>
      <c r="GYV233" s="3"/>
      <c r="GYW233" s="3"/>
      <c r="GYX233" s="3"/>
      <c r="GYY233" s="3"/>
      <c r="GYZ233" s="3"/>
      <c r="GZA233" s="3"/>
      <c r="GZB233" s="3"/>
      <c r="GZC233" s="3"/>
      <c r="GZD233" s="3"/>
      <c r="GZE233" s="3"/>
      <c r="GZF233" s="3"/>
      <c r="GZG233" s="3"/>
      <c r="GZH233" s="3"/>
      <c r="GZI233" s="3"/>
      <c r="GZJ233" s="3"/>
      <c r="GZK233" s="3"/>
      <c r="GZL233" s="3"/>
      <c r="GZM233" s="3"/>
      <c r="GZN233" s="3"/>
      <c r="GZO233" s="3"/>
      <c r="GZP233" s="3"/>
      <c r="GZQ233" s="3"/>
      <c r="GZR233" s="3"/>
      <c r="GZS233" s="3"/>
      <c r="GZT233" s="3"/>
      <c r="GZU233" s="3"/>
      <c r="GZV233" s="3"/>
      <c r="GZW233" s="3"/>
      <c r="GZX233" s="3"/>
      <c r="GZY233" s="3"/>
      <c r="GZZ233" s="3"/>
      <c r="HAA233" s="3"/>
      <c r="HAB233" s="3"/>
      <c r="HAC233" s="3"/>
      <c r="HAD233" s="3"/>
      <c r="HAE233" s="3"/>
      <c r="HAF233" s="3"/>
      <c r="HAG233" s="3"/>
      <c r="HAH233" s="3"/>
      <c r="HAI233" s="3"/>
      <c r="HAJ233" s="3"/>
      <c r="HAK233" s="3"/>
      <c r="HAL233" s="3"/>
      <c r="HAM233" s="3"/>
      <c r="HAN233" s="3"/>
      <c r="HAO233" s="3"/>
      <c r="HAP233" s="3"/>
      <c r="HAQ233" s="3"/>
      <c r="HAR233" s="3"/>
      <c r="HAS233" s="3"/>
      <c r="HAT233" s="3"/>
      <c r="HAU233" s="3"/>
      <c r="HAV233" s="3"/>
      <c r="HAW233" s="3"/>
      <c r="HAX233" s="3"/>
      <c r="HAY233" s="3"/>
      <c r="HAZ233" s="3"/>
      <c r="HBA233" s="3"/>
      <c r="HBB233" s="3"/>
      <c r="HBC233" s="3"/>
      <c r="HBD233" s="3"/>
      <c r="HBE233" s="3"/>
      <c r="HBF233" s="3"/>
      <c r="HBG233" s="3"/>
      <c r="HBH233" s="3"/>
      <c r="HBI233" s="3"/>
      <c r="HBJ233" s="3"/>
      <c r="HBK233" s="3"/>
      <c r="HBL233" s="3"/>
      <c r="HBM233" s="3"/>
      <c r="HBN233" s="3"/>
      <c r="HBO233" s="3"/>
      <c r="HBP233" s="3"/>
      <c r="HBQ233" s="3"/>
      <c r="HBR233" s="3"/>
      <c r="HBS233" s="3"/>
      <c r="HBT233" s="3"/>
      <c r="HBU233" s="3"/>
      <c r="HBV233" s="3"/>
      <c r="HBW233" s="3"/>
      <c r="HBX233" s="3"/>
      <c r="HBY233" s="3"/>
      <c r="HBZ233" s="3"/>
      <c r="HCA233" s="3"/>
      <c r="HCB233" s="3"/>
      <c r="HCC233" s="3"/>
      <c r="HCD233" s="3"/>
      <c r="HCE233" s="3"/>
      <c r="HCF233" s="3"/>
      <c r="HCG233" s="3"/>
      <c r="HCH233" s="3"/>
      <c r="HCI233" s="3"/>
      <c r="HCJ233" s="3"/>
      <c r="HCK233" s="3"/>
      <c r="HCL233" s="3"/>
      <c r="HCM233" s="3"/>
      <c r="HCN233" s="3"/>
      <c r="HCO233" s="3"/>
      <c r="HCP233" s="3"/>
      <c r="HCQ233" s="3"/>
      <c r="HCR233" s="3"/>
      <c r="HCS233" s="3"/>
      <c r="HCT233" s="3"/>
      <c r="HCU233" s="3"/>
      <c r="HCV233" s="3"/>
      <c r="HCW233" s="3"/>
      <c r="HCX233" s="3"/>
      <c r="HCY233" s="3"/>
      <c r="HCZ233" s="3"/>
      <c r="HDA233" s="3"/>
      <c r="HDB233" s="3"/>
      <c r="HDC233" s="3"/>
      <c r="HDD233" s="3"/>
      <c r="HDE233" s="3"/>
      <c r="HDF233" s="3"/>
      <c r="HDG233" s="3"/>
      <c r="HDH233" s="3"/>
      <c r="HDI233" s="3"/>
      <c r="HDJ233" s="3"/>
      <c r="HDK233" s="3"/>
      <c r="HDL233" s="3"/>
      <c r="HDM233" s="3"/>
      <c r="HDN233" s="3"/>
      <c r="HDO233" s="3"/>
      <c r="HDP233" s="3"/>
      <c r="HDQ233" s="3"/>
      <c r="HDR233" s="3"/>
      <c r="HDS233" s="3"/>
      <c r="HDT233" s="3"/>
      <c r="HDU233" s="3"/>
      <c r="HDV233" s="3"/>
      <c r="HDW233" s="3"/>
      <c r="HDX233" s="3"/>
      <c r="HDY233" s="3"/>
      <c r="HDZ233" s="3"/>
      <c r="HEA233" s="3"/>
      <c r="HEB233" s="3"/>
      <c r="HEC233" s="3"/>
      <c r="HED233" s="3"/>
      <c r="HEE233" s="3"/>
      <c r="HEF233" s="3"/>
      <c r="HEG233" s="3"/>
      <c r="HEH233" s="3"/>
      <c r="HEI233" s="3"/>
      <c r="HEJ233" s="3"/>
      <c r="HEK233" s="3"/>
      <c r="HEL233" s="3"/>
      <c r="HEM233" s="3"/>
      <c r="HEN233" s="3"/>
      <c r="HEO233" s="3"/>
      <c r="HEP233" s="3"/>
      <c r="HEQ233" s="3"/>
      <c r="HER233" s="3"/>
      <c r="HES233" s="3"/>
      <c r="HET233" s="3"/>
      <c r="HEU233" s="3"/>
      <c r="HEV233" s="3"/>
      <c r="HEW233" s="3"/>
      <c r="HEX233" s="3"/>
      <c r="HEY233" s="3"/>
      <c r="HEZ233" s="3"/>
      <c r="HFA233" s="3"/>
      <c r="HFB233" s="3"/>
      <c r="HFC233" s="3"/>
      <c r="HFD233" s="3"/>
      <c r="HFE233" s="3"/>
      <c r="HFF233" s="3"/>
      <c r="HFG233" s="3"/>
      <c r="HFH233" s="3"/>
      <c r="HFI233" s="3"/>
      <c r="HFJ233" s="3"/>
      <c r="HFK233" s="3"/>
      <c r="HFL233" s="3"/>
      <c r="HFM233" s="3"/>
      <c r="HFN233" s="3"/>
      <c r="HFO233" s="3"/>
      <c r="HFP233" s="3"/>
      <c r="HFQ233" s="3"/>
      <c r="HFR233" s="3"/>
      <c r="HFS233" s="3"/>
      <c r="HFT233" s="3"/>
      <c r="HFU233" s="3"/>
      <c r="HFV233" s="3"/>
      <c r="HFW233" s="3"/>
      <c r="HFX233" s="3"/>
      <c r="HFY233" s="3"/>
      <c r="HFZ233" s="3"/>
      <c r="HGA233" s="3"/>
      <c r="HGB233" s="3"/>
      <c r="HGC233" s="3"/>
      <c r="HGD233" s="3"/>
      <c r="HGE233" s="3"/>
      <c r="HGF233" s="3"/>
      <c r="HGG233" s="3"/>
      <c r="HGH233" s="3"/>
      <c r="HGI233" s="3"/>
      <c r="HGJ233" s="3"/>
      <c r="HGK233" s="3"/>
      <c r="HGL233" s="3"/>
      <c r="HGM233" s="3"/>
      <c r="HGN233" s="3"/>
      <c r="HGO233" s="3"/>
      <c r="HGP233" s="3"/>
      <c r="HGQ233" s="3"/>
      <c r="HGR233" s="3"/>
      <c r="HGS233" s="3"/>
      <c r="HGT233" s="3"/>
      <c r="HGU233" s="3"/>
      <c r="HGV233" s="3"/>
      <c r="HGW233" s="3"/>
      <c r="HGX233" s="3"/>
      <c r="HGY233" s="3"/>
      <c r="HGZ233" s="3"/>
      <c r="HHA233" s="3"/>
      <c r="HHB233" s="3"/>
      <c r="HHC233" s="3"/>
      <c r="HHD233" s="3"/>
      <c r="HHE233" s="3"/>
      <c r="HHF233" s="3"/>
      <c r="HHG233" s="3"/>
      <c r="HHH233" s="3"/>
      <c r="HHI233" s="3"/>
      <c r="HHJ233" s="3"/>
      <c r="HHK233" s="3"/>
      <c r="HHL233" s="3"/>
      <c r="HHM233" s="3"/>
      <c r="HHN233" s="3"/>
      <c r="HHO233" s="3"/>
      <c r="HHP233" s="3"/>
      <c r="HHQ233" s="3"/>
      <c r="HHR233" s="3"/>
      <c r="HHS233" s="3"/>
      <c r="HHT233" s="3"/>
      <c r="HHU233" s="3"/>
      <c r="HHV233" s="3"/>
      <c r="HHW233" s="3"/>
      <c r="HHX233" s="3"/>
      <c r="HHY233" s="3"/>
      <c r="HHZ233" s="3"/>
      <c r="HIA233" s="3"/>
      <c r="HIB233" s="3"/>
      <c r="HIC233" s="3"/>
      <c r="HID233" s="3"/>
      <c r="HIE233" s="3"/>
      <c r="HIF233" s="3"/>
      <c r="HIG233" s="3"/>
      <c r="HIH233" s="3"/>
      <c r="HII233" s="3"/>
      <c r="HIJ233" s="3"/>
      <c r="HIK233" s="3"/>
      <c r="HIL233" s="3"/>
      <c r="HIM233" s="3"/>
      <c r="HIN233" s="3"/>
      <c r="HIO233" s="3"/>
      <c r="HIP233" s="3"/>
      <c r="HIQ233" s="3"/>
      <c r="HIR233" s="3"/>
      <c r="HIS233" s="3"/>
      <c r="HIT233" s="3"/>
      <c r="HIU233" s="3"/>
      <c r="HIV233" s="3"/>
      <c r="HIW233" s="3"/>
      <c r="HIX233" s="3"/>
      <c r="HIY233" s="3"/>
      <c r="HIZ233" s="3"/>
      <c r="HJA233" s="3"/>
      <c r="HJB233" s="3"/>
      <c r="HJC233" s="3"/>
      <c r="HJD233" s="3"/>
      <c r="HJE233" s="3"/>
      <c r="HJF233" s="3"/>
      <c r="HJG233" s="3"/>
      <c r="HJH233" s="3"/>
      <c r="HJI233" s="3"/>
      <c r="HJJ233" s="3"/>
      <c r="HJK233" s="3"/>
      <c r="HJL233" s="3"/>
      <c r="HJM233" s="3"/>
      <c r="HJN233" s="3"/>
      <c r="HJO233" s="3"/>
      <c r="HJP233" s="3"/>
      <c r="HJQ233" s="3"/>
      <c r="HJR233" s="3"/>
      <c r="HJS233" s="3"/>
      <c r="HJT233" s="3"/>
      <c r="HJU233" s="3"/>
      <c r="HJV233" s="3"/>
      <c r="HJW233" s="3"/>
      <c r="HJX233" s="3"/>
      <c r="HJY233" s="3"/>
      <c r="HJZ233" s="3"/>
      <c r="HKA233" s="3"/>
      <c r="HKB233" s="3"/>
      <c r="HKC233" s="3"/>
      <c r="HKD233" s="3"/>
      <c r="HKE233" s="3"/>
      <c r="HKF233" s="3"/>
      <c r="HKG233" s="3"/>
      <c r="HKH233" s="3"/>
      <c r="HKI233" s="3"/>
      <c r="HKJ233" s="3"/>
      <c r="HKK233" s="3"/>
      <c r="HKL233" s="3"/>
      <c r="HKM233" s="3"/>
      <c r="HKN233" s="3"/>
      <c r="HKO233" s="3"/>
      <c r="HKP233" s="3"/>
      <c r="HKQ233" s="3"/>
      <c r="HKR233" s="3"/>
      <c r="HKS233" s="3"/>
      <c r="HKT233" s="3"/>
      <c r="HKU233" s="3"/>
      <c r="HKV233" s="3"/>
      <c r="HKW233" s="3"/>
      <c r="HKX233" s="3"/>
      <c r="HKY233" s="3"/>
      <c r="HKZ233" s="3"/>
      <c r="HLA233" s="3"/>
      <c r="HLB233" s="3"/>
      <c r="HLC233" s="3"/>
      <c r="HLD233" s="3"/>
      <c r="HLE233" s="3"/>
      <c r="HLF233" s="3"/>
      <c r="HLG233" s="3"/>
      <c r="HLH233" s="3"/>
      <c r="HLI233" s="3"/>
      <c r="HLJ233" s="3"/>
      <c r="HLK233" s="3"/>
      <c r="HLL233" s="3"/>
      <c r="HLM233" s="3"/>
      <c r="HLN233" s="3"/>
      <c r="HLO233" s="3"/>
      <c r="HLP233" s="3"/>
      <c r="HLQ233" s="3"/>
      <c r="HLR233" s="3"/>
      <c r="HLS233" s="3"/>
      <c r="HLT233" s="3"/>
      <c r="HLU233" s="3"/>
      <c r="HLV233" s="3"/>
      <c r="HLW233" s="3"/>
      <c r="HLX233" s="3"/>
      <c r="HLY233" s="3"/>
      <c r="HLZ233" s="3"/>
      <c r="HMA233" s="3"/>
      <c r="HMB233" s="3"/>
      <c r="HMC233" s="3"/>
      <c r="HMD233" s="3"/>
      <c r="HME233" s="3"/>
      <c r="HMF233" s="3"/>
      <c r="HMG233" s="3"/>
      <c r="HMH233" s="3"/>
      <c r="HMI233" s="3"/>
      <c r="HMJ233" s="3"/>
      <c r="HMK233" s="3"/>
      <c r="HML233" s="3"/>
      <c r="HMM233" s="3"/>
      <c r="HMN233" s="3"/>
      <c r="HMO233" s="3"/>
      <c r="HMP233" s="3"/>
      <c r="HMQ233" s="3"/>
      <c r="HMR233" s="3"/>
      <c r="HMS233" s="3"/>
      <c r="HMT233" s="3"/>
      <c r="HMU233" s="3"/>
      <c r="HMV233" s="3"/>
      <c r="HMW233" s="3"/>
      <c r="HMX233" s="3"/>
      <c r="HMY233" s="3"/>
      <c r="HMZ233" s="3"/>
      <c r="HNA233" s="3"/>
      <c r="HNB233" s="3"/>
      <c r="HNC233" s="3"/>
      <c r="HND233" s="3"/>
      <c r="HNE233" s="3"/>
      <c r="HNF233" s="3"/>
      <c r="HNG233" s="3"/>
      <c r="HNH233" s="3"/>
      <c r="HNI233" s="3"/>
      <c r="HNJ233" s="3"/>
      <c r="HNK233" s="3"/>
      <c r="HNL233" s="3"/>
      <c r="HNM233" s="3"/>
      <c r="HNN233" s="3"/>
      <c r="HNO233" s="3"/>
      <c r="HNP233" s="3"/>
      <c r="HNQ233" s="3"/>
      <c r="HNR233" s="3"/>
      <c r="HNS233" s="3"/>
      <c r="HNT233" s="3"/>
      <c r="HNU233" s="3"/>
      <c r="HNV233" s="3"/>
      <c r="HNW233" s="3"/>
      <c r="HNX233" s="3"/>
      <c r="HNY233" s="3"/>
      <c r="HNZ233" s="3"/>
      <c r="HOA233" s="3"/>
      <c r="HOB233" s="3"/>
      <c r="HOC233" s="3"/>
      <c r="HOD233" s="3"/>
      <c r="HOE233" s="3"/>
      <c r="HOF233" s="3"/>
      <c r="HOG233" s="3"/>
      <c r="HOH233" s="3"/>
      <c r="HOI233" s="3"/>
      <c r="HOJ233" s="3"/>
      <c r="HOK233" s="3"/>
      <c r="HOL233" s="3"/>
      <c r="HOM233" s="3"/>
      <c r="HON233" s="3"/>
      <c r="HOO233" s="3"/>
      <c r="HOP233" s="3"/>
      <c r="HOQ233" s="3"/>
      <c r="HOR233" s="3"/>
      <c r="HOS233" s="3"/>
      <c r="HOT233" s="3"/>
      <c r="HOU233" s="3"/>
      <c r="HOV233" s="3"/>
      <c r="HOW233" s="3"/>
      <c r="HOX233" s="3"/>
      <c r="HOY233" s="3"/>
      <c r="HOZ233" s="3"/>
      <c r="HPA233" s="3"/>
      <c r="HPB233" s="3"/>
      <c r="HPC233" s="3"/>
      <c r="HPD233" s="3"/>
      <c r="HPE233" s="3"/>
      <c r="HPF233" s="3"/>
      <c r="HPG233" s="3"/>
      <c r="HPH233" s="3"/>
      <c r="HPI233" s="3"/>
      <c r="HPJ233" s="3"/>
      <c r="HPK233" s="3"/>
      <c r="HPL233" s="3"/>
      <c r="HPM233" s="3"/>
      <c r="HPN233" s="3"/>
      <c r="HPO233" s="3"/>
      <c r="HPP233" s="3"/>
      <c r="HPQ233" s="3"/>
      <c r="HPR233" s="3"/>
      <c r="HPS233" s="3"/>
      <c r="HPT233" s="3"/>
      <c r="HPU233" s="3"/>
      <c r="HPV233" s="3"/>
      <c r="HPW233" s="3"/>
      <c r="HPX233" s="3"/>
      <c r="HPY233" s="3"/>
      <c r="HPZ233" s="3"/>
      <c r="HQA233" s="3"/>
      <c r="HQB233" s="3"/>
      <c r="HQC233" s="3"/>
      <c r="HQD233" s="3"/>
      <c r="HQE233" s="3"/>
      <c r="HQF233" s="3"/>
      <c r="HQG233" s="3"/>
      <c r="HQH233" s="3"/>
      <c r="HQI233" s="3"/>
      <c r="HQJ233" s="3"/>
      <c r="HQK233" s="3"/>
      <c r="HQL233" s="3"/>
      <c r="HQM233" s="3"/>
      <c r="HQN233" s="3"/>
      <c r="HQO233" s="3"/>
      <c r="HQP233" s="3"/>
      <c r="HQQ233" s="3"/>
      <c r="HQR233" s="3"/>
      <c r="HQS233" s="3"/>
      <c r="HQT233" s="3"/>
      <c r="HQU233" s="3"/>
      <c r="HQV233" s="3"/>
      <c r="HQW233" s="3"/>
      <c r="HQX233" s="3"/>
      <c r="HQY233" s="3"/>
      <c r="HQZ233" s="3"/>
      <c r="HRA233" s="3"/>
      <c r="HRB233" s="3"/>
      <c r="HRC233" s="3"/>
      <c r="HRD233" s="3"/>
      <c r="HRE233" s="3"/>
      <c r="HRF233" s="3"/>
      <c r="HRG233" s="3"/>
      <c r="HRH233" s="3"/>
      <c r="HRI233" s="3"/>
      <c r="HRJ233" s="3"/>
      <c r="HRK233" s="3"/>
      <c r="HRL233" s="3"/>
      <c r="HRM233" s="3"/>
      <c r="HRN233" s="3"/>
      <c r="HRO233" s="3"/>
      <c r="HRP233" s="3"/>
      <c r="HRQ233" s="3"/>
      <c r="HRR233" s="3"/>
      <c r="HRS233" s="3"/>
      <c r="HRT233" s="3"/>
      <c r="HRU233" s="3"/>
      <c r="HRV233" s="3"/>
      <c r="HRW233" s="3"/>
      <c r="HRX233" s="3"/>
      <c r="HRY233" s="3"/>
      <c r="HRZ233" s="3"/>
      <c r="HSA233" s="3"/>
      <c r="HSB233" s="3"/>
      <c r="HSC233" s="3"/>
      <c r="HSD233" s="3"/>
      <c r="HSE233" s="3"/>
      <c r="HSF233" s="3"/>
      <c r="HSG233" s="3"/>
      <c r="HSH233" s="3"/>
      <c r="HSI233" s="3"/>
      <c r="HSJ233" s="3"/>
      <c r="HSK233" s="3"/>
      <c r="HSL233" s="3"/>
      <c r="HSM233" s="3"/>
      <c r="HSN233" s="3"/>
      <c r="HSO233" s="3"/>
      <c r="HSP233" s="3"/>
      <c r="HSQ233" s="3"/>
      <c r="HSR233" s="3"/>
      <c r="HSS233" s="3"/>
      <c r="HST233" s="3"/>
      <c r="HSU233" s="3"/>
      <c r="HSV233" s="3"/>
      <c r="HSW233" s="3"/>
      <c r="HSX233" s="3"/>
      <c r="HSY233" s="3"/>
      <c r="HSZ233" s="3"/>
      <c r="HTA233" s="3"/>
      <c r="HTB233" s="3"/>
      <c r="HTC233" s="3"/>
      <c r="HTD233" s="3"/>
      <c r="HTE233" s="3"/>
      <c r="HTF233" s="3"/>
      <c r="HTG233" s="3"/>
      <c r="HTH233" s="3"/>
      <c r="HTI233" s="3"/>
      <c r="HTJ233" s="3"/>
      <c r="HTK233" s="3"/>
      <c r="HTL233" s="3"/>
      <c r="HTM233" s="3"/>
      <c r="HTN233" s="3"/>
      <c r="HTO233" s="3"/>
      <c r="HTP233" s="3"/>
      <c r="HTQ233" s="3"/>
      <c r="HTR233" s="3"/>
      <c r="HTS233" s="3"/>
      <c r="HTT233" s="3"/>
      <c r="HTU233" s="3"/>
      <c r="HTV233" s="3"/>
      <c r="HTW233" s="3"/>
      <c r="HTX233" s="3"/>
      <c r="HTY233" s="3"/>
      <c r="HTZ233" s="3"/>
      <c r="HUA233" s="3"/>
      <c r="HUB233" s="3"/>
      <c r="HUC233" s="3"/>
      <c r="HUD233" s="3"/>
      <c r="HUE233" s="3"/>
      <c r="HUF233" s="3"/>
      <c r="HUG233" s="3"/>
      <c r="HUH233" s="3"/>
      <c r="HUI233" s="3"/>
      <c r="HUJ233" s="3"/>
      <c r="HUK233" s="3"/>
      <c r="HUL233" s="3"/>
      <c r="HUM233" s="3"/>
      <c r="HUN233" s="3"/>
      <c r="HUO233" s="3"/>
      <c r="HUP233" s="3"/>
      <c r="HUQ233" s="3"/>
      <c r="HUR233" s="3"/>
      <c r="HUS233" s="3"/>
      <c r="HUT233" s="3"/>
      <c r="HUU233" s="3"/>
      <c r="HUV233" s="3"/>
      <c r="HUW233" s="3"/>
      <c r="HUX233" s="3"/>
      <c r="HUY233" s="3"/>
      <c r="HUZ233" s="3"/>
      <c r="HVA233" s="3"/>
      <c r="HVB233" s="3"/>
      <c r="HVC233" s="3"/>
      <c r="HVD233" s="3"/>
      <c r="HVE233" s="3"/>
      <c r="HVF233" s="3"/>
      <c r="HVG233" s="3"/>
      <c r="HVH233" s="3"/>
      <c r="HVI233" s="3"/>
      <c r="HVJ233" s="3"/>
      <c r="HVK233" s="3"/>
      <c r="HVL233" s="3"/>
      <c r="HVM233" s="3"/>
      <c r="HVN233" s="3"/>
      <c r="HVO233" s="3"/>
      <c r="HVP233" s="3"/>
      <c r="HVQ233" s="3"/>
      <c r="HVR233" s="3"/>
      <c r="HVS233" s="3"/>
      <c r="HVT233" s="3"/>
      <c r="HVU233" s="3"/>
      <c r="HVV233" s="3"/>
      <c r="HVW233" s="3"/>
      <c r="HVX233" s="3"/>
      <c r="HVY233" s="3"/>
      <c r="HVZ233" s="3"/>
      <c r="HWA233" s="3"/>
      <c r="HWB233" s="3"/>
      <c r="HWC233" s="3"/>
      <c r="HWD233" s="3"/>
      <c r="HWE233" s="3"/>
      <c r="HWF233" s="3"/>
      <c r="HWG233" s="3"/>
      <c r="HWH233" s="3"/>
      <c r="HWI233" s="3"/>
      <c r="HWJ233" s="3"/>
      <c r="HWK233" s="3"/>
      <c r="HWL233" s="3"/>
      <c r="HWM233" s="3"/>
      <c r="HWN233" s="3"/>
      <c r="HWO233" s="3"/>
      <c r="HWP233" s="3"/>
      <c r="HWQ233" s="3"/>
      <c r="HWR233" s="3"/>
      <c r="HWS233" s="3"/>
      <c r="HWT233" s="3"/>
      <c r="HWU233" s="3"/>
      <c r="HWV233" s="3"/>
      <c r="HWW233" s="3"/>
      <c r="HWX233" s="3"/>
      <c r="HWY233" s="3"/>
      <c r="HWZ233" s="3"/>
      <c r="HXA233" s="3"/>
      <c r="HXB233" s="3"/>
      <c r="HXC233" s="3"/>
      <c r="HXD233" s="3"/>
      <c r="HXE233" s="3"/>
      <c r="HXF233" s="3"/>
      <c r="HXG233" s="3"/>
      <c r="HXH233" s="3"/>
      <c r="HXI233" s="3"/>
      <c r="HXJ233" s="3"/>
      <c r="HXK233" s="3"/>
      <c r="HXL233" s="3"/>
      <c r="HXM233" s="3"/>
      <c r="HXN233" s="3"/>
      <c r="HXO233" s="3"/>
      <c r="HXP233" s="3"/>
      <c r="HXQ233" s="3"/>
      <c r="HXR233" s="3"/>
      <c r="HXS233" s="3"/>
      <c r="HXT233" s="3"/>
      <c r="HXU233" s="3"/>
      <c r="HXV233" s="3"/>
      <c r="HXW233" s="3"/>
      <c r="HXX233" s="3"/>
      <c r="HXY233" s="3"/>
      <c r="HXZ233" s="3"/>
      <c r="HYA233" s="3"/>
      <c r="HYB233" s="3"/>
      <c r="HYC233" s="3"/>
      <c r="HYD233" s="3"/>
      <c r="HYE233" s="3"/>
      <c r="HYF233" s="3"/>
      <c r="HYG233" s="3"/>
      <c r="HYH233" s="3"/>
      <c r="HYI233" s="3"/>
      <c r="HYJ233" s="3"/>
      <c r="HYK233" s="3"/>
      <c r="HYL233" s="3"/>
      <c r="HYM233" s="3"/>
      <c r="HYN233" s="3"/>
      <c r="HYO233" s="3"/>
      <c r="HYP233" s="3"/>
      <c r="HYQ233" s="3"/>
      <c r="HYR233" s="3"/>
      <c r="HYS233" s="3"/>
      <c r="HYT233" s="3"/>
      <c r="HYU233" s="3"/>
      <c r="HYV233" s="3"/>
      <c r="HYW233" s="3"/>
      <c r="HYX233" s="3"/>
      <c r="HYY233" s="3"/>
      <c r="HYZ233" s="3"/>
      <c r="HZA233" s="3"/>
      <c r="HZB233" s="3"/>
      <c r="HZC233" s="3"/>
      <c r="HZD233" s="3"/>
      <c r="HZE233" s="3"/>
      <c r="HZF233" s="3"/>
      <c r="HZG233" s="3"/>
      <c r="HZH233" s="3"/>
      <c r="HZI233" s="3"/>
      <c r="HZJ233" s="3"/>
      <c r="HZK233" s="3"/>
      <c r="HZL233" s="3"/>
      <c r="HZM233" s="3"/>
      <c r="HZN233" s="3"/>
      <c r="HZO233" s="3"/>
      <c r="HZP233" s="3"/>
      <c r="HZQ233" s="3"/>
      <c r="HZR233" s="3"/>
      <c r="HZS233" s="3"/>
      <c r="HZT233" s="3"/>
      <c r="HZU233" s="3"/>
      <c r="HZV233" s="3"/>
      <c r="HZW233" s="3"/>
      <c r="HZX233" s="3"/>
      <c r="HZY233" s="3"/>
      <c r="HZZ233" s="3"/>
      <c r="IAA233" s="3"/>
      <c r="IAB233" s="3"/>
      <c r="IAC233" s="3"/>
      <c r="IAD233" s="3"/>
      <c r="IAE233" s="3"/>
      <c r="IAF233" s="3"/>
      <c r="IAG233" s="3"/>
      <c r="IAH233" s="3"/>
      <c r="IAI233" s="3"/>
      <c r="IAJ233" s="3"/>
      <c r="IAK233" s="3"/>
      <c r="IAL233" s="3"/>
      <c r="IAM233" s="3"/>
      <c r="IAN233" s="3"/>
      <c r="IAO233" s="3"/>
      <c r="IAP233" s="3"/>
      <c r="IAQ233" s="3"/>
      <c r="IAR233" s="3"/>
      <c r="IAS233" s="3"/>
      <c r="IAT233" s="3"/>
      <c r="IAU233" s="3"/>
      <c r="IAV233" s="3"/>
      <c r="IAW233" s="3"/>
      <c r="IAX233" s="3"/>
      <c r="IAY233" s="3"/>
      <c r="IAZ233" s="3"/>
      <c r="IBA233" s="3"/>
      <c r="IBB233" s="3"/>
      <c r="IBC233" s="3"/>
      <c r="IBD233" s="3"/>
      <c r="IBE233" s="3"/>
      <c r="IBF233" s="3"/>
      <c r="IBG233" s="3"/>
      <c r="IBH233" s="3"/>
      <c r="IBI233" s="3"/>
      <c r="IBJ233" s="3"/>
      <c r="IBK233" s="3"/>
      <c r="IBL233" s="3"/>
      <c r="IBM233" s="3"/>
      <c r="IBN233" s="3"/>
      <c r="IBO233" s="3"/>
      <c r="IBP233" s="3"/>
      <c r="IBQ233" s="3"/>
      <c r="IBR233" s="3"/>
      <c r="IBS233" s="3"/>
      <c r="IBT233" s="3"/>
      <c r="IBU233" s="3"/>
      <c r="IBV233" s="3"/>
      <c r="IBW233" s="3"/>
      <c r="IBX233" s="3"/>
      <c r="IBY233" s="3"/>
      <c r="IBZ233" s="3"/>
      <c r="ICA233" s="3"/>
      <c r="ICB233" s="3"/>
      <c r="ICC233" s="3"/>
      <c r="ICD233" s="3"/>
      <c r="ICE233" s="3"/>
      <c r="ICF233" s="3"/>
      <c r="ICG233" s="3"/>
      <c r="ICH233" s="3"/>
      <c r="ICI233" s="3"/>
      <c r="ICJ233" s="3"/>
      <c r="ICK233" s="3"/>
      <c r="ICL233" s="3"/>
      <c r="ICM233" s="3"/>
      <c r="ICN233" s="3"/>
      <c r="ICO233" s="3"/>
      <c r="ICP233" s="3"/>
      <c r="ICQ233" s="3"/>
      <c r="ICR233" s="3"/>
      <c r="ICS233" s="3"/>
      <c r="ICT233" s="3"/>
      <c r="ICU233" s="3"/>
      <c r="ICV233" s="3"/>
      <c r="ICW233" s="3"/>
      <c r="ICX233" s="3"/>
      <c r="ICY233" s="3"/>
      <c r="ICZ233" s="3"/>
      <c r="IDA233" s="3"/>
      <c r="IDB233" s="3"/>
      <c r="IDC233" s="3"/>
      <c r="IDD233" s="3"/>
      <c r="IDE233" s="3"/>
      <c r="IDF233" s="3"/>
      <c r="IDG233" s="3"/>
      <c r="IDH233" s="3"/>
      <c r="IDI233" s="3"/>
      <c r="IDJ233" s="3"/>
      <c r="IDK233" s="3"/>
      <c r="IDL233" s="3"/>
      <c r="IDM233" s="3"/>
      <c r="IDN233" s="3"/>
      <c r="IDO233" s="3"/>
      <c r="IDP233" s="3"/>
      <c r="IDQ233" s="3"/>
      <c r="IDR233" s="3"/>
      <c r="IDS233" s="3"/>
      <c r="IDT233" s="3"/>
      <c r="IDU233" s="3"/>
      <c r="IDV233" s="3"/>
      <c r="IDW233" s="3"/>
      <c r="IDX233" s="3"/>
      <c r="IDY233" s="3"/>
      <c r="IDZ233" s="3"/>
      <c r="IEA233" s="3"/>
      <c r="IEB233" s="3"/>
      <c r="IEC233" s="3"/>
      <c r="IED233" s="3"/>
      <c r="IEE233" s="3"/>
      <c r="IEF233" s="3"/>
      <c r="IEG233" s="3"/>
      <c r="IEH233" s="3"/>
      <c r="IEI233" s="3"/>
      <c r="IEJ233" s="3"/>
      <c r="IEK233" s="3"/>
      <c r="IEL233" s="3"/>
      <c r="IEM233" s="3"/>
      <c r="IEN233" s="3"/>
      <c r="IEO233" s="3"/>
      <c r="IEP233" s="3"/>
      <c r="IEQ233" s="3"/>
      <c r="IER233" s="3"/>
      <c r="IES233" s="3"/>
      <c r="IET233" s="3"/>
      <c r="IEU233" s="3"/>
      <c r="IEV233" s="3"/>
      <c r="IEW233" s="3"/>
      <c r="IEX233" s="3"/>
      <c r="IEY233" s="3"/>
      <c r="IEZ233" s="3"/>
      <c r="IFA233" s="3"/>
      <c r="IFB233" s="3"/>
      <c r="IFC233" s="3"/>
      <c r="IFD233" s="3"/>
      <c r="IFE233" s="3"/>
      <c r="IFF233" s="3"/>
      <c r="IFG233" s="3"/>
      <c r="IFH233" s="3"/>
      <c r="IFI233" s="3"/>
      <c r="IFJ233" s="3"/>
      <c r="IFK233" s="3"/>
      <c r="IFL233" s="3"/>
      <c r="IFM233" s="3"/>
      <c r="IFN233" s="3"/>
      <c r="IFO233" s="3"/>
      <c r="IFP233" s="3"/>
      <c r="IFQ233" s="3"/>
      <c r="IFR233" s="3"/>
      <c r="IFS233" s="3"/>
      <c r="IFT233" s="3"/>
      <c r="IFU233" s="3"/>
      <c r="IFV233" s="3"/>
      <c r="IFW233" s="3"/>
      <c r="IFX233" s="3"/>
      <c r="IFY233" s="3"/>
      <c r="IFZ233" s="3"/>
      <c r="IGA233" s="3"/>
      <c r="IGB233" s="3"/>
      <c r="IGC233" s="3"/>
      <c r="IGD233" s="3"/>
      <c r="IGE233" s="3"/>
      <c r="IGF233" s="3"/>
      <c r="IGG233" s="3"/>
      <c r="IGH233" s="3"/>
      <c r="IGI233" s="3"/>
      <c r="IGJ233" s="3"/>
      <c r="IGK233" s="3"/>
      <c r="IGL233" s="3"/>
      <c r="IGM233" s="3"/>
      <c r="IGN233" s="3"/>
      <c r="IGO233" s="3"/>
      <c r="IGP233" s="3"/>
      <c r="IGQ233" s="3"/>
      <c r="IGR233" s="3"/>
      <c r="IGS233" s="3"/>
      <c r="IGT233" s="3"/>
      <c r="IGU233" s="3"/>
      <c r="IGV233" s="3"/>
      <c r="IGW233" s="3"/>
      <c r="IGX233" s="3"/>
      <c r="IGY233" s="3"/>
      <c r="IGZ233" s="3"/>
      <c r="IHA233" s="3"/>
      <c r="IHB233" s="3"/>
      <c r="IHC233" s="3"/>
      <c r="IHD233" s="3"/>
      <c r="IHE233" s="3"/>
      <c r="IHF233" s="3"/>
      <c r="IHG233" s="3"/>
      <c r="IHH233" s="3"/>
      <c r="IHI233" s="3"/>
      <c r="IHJ233" s="3"/>
      <c r="IHK233" s="3"/>
      <c r="IHL233" s="3"/>
      <c r="IHM233" s="3"/>
      <c r="IHN233" s="3"/>
      <c r="IHO233" s="3"/>
      <c r="IHP233" s="3"/>
      <c r="IHQ233" s="3"/>
      <c r="IHR233" s="3"/>
      <c r="IHS233" s="3"/>
      <c r="IHT233" s="3"/>
      <c r="IHU233" s="3"/>
      <c r="IHV233" s="3"/>
      <c r="IHW233" s="3"/>
      <c r="IHX233" s="3"/>
      <c r="IHY233" s="3"/>
      <c r="IHZ233" s="3"/>
      <c r="IIA233" s="3"/>
      <c r="IIB233" s="3"/>
      <c r="IIC233" s="3"/>
      <c r="IID233" s="3"/>
      <c r="IIE233" s="3"/>
      <c r="IIF233" s="3"/>
      <c r="IIG233" s="3"/>
      <c r="IIH233" s="3"/>
      <c r="III233" s="3"/>
      <c r="IIJ233" s="3"/>
      <c r="IIK233" s="3"/>
      <c r="IIL233" s="3"/>
      <c r="IIM233" s="3"/>
      <c r="IIN233" s="3"/>
      <c r="IIO233" s="3"/>
      <c r="IIP233" s="3"/>
      <c r="IIQ233" s="3"/>
      <c r="IIR233" s="3"/>
      <c r="IIS233" s="3"/>
      <c r="IIT233" s="3"/>
      <c r="IIU233" s="3"/>
      <c r="IIV233" s="3"/>
      <c r="IIW233" s="3"/>
      <c r="IIX233" s="3"/>
      <c r="IIY233" s="3"/>
      <c r="IIZ233" s="3"/>
      <c r="IJA233" s="3"/>
      <c r="IJB233" s="3"/>
      <c r="IJC233" s="3"/>
      <c r="IJD233" s="3"/>
      <c r="IJE233" s="3"/>
      <c r="IJF233" s="3"/>
      <c r="IJG233" s="3"/>
      <c r="IJH233" s="3"/>
      <c r="IJI233" s="3"/>
      <c r="IJJ233" s="3"/>
      <c r="IJK233" s="3"/>
      <c r="IJL233" s="3"/>
      <c r="IJM233" s="3"/>
      <c r="IJN233" s="3"/>
      <c r="IJO233" s="3"/>
      <c r="IJP233" s="3"/>
      <c r="IJQ233" s="3"/>
      <c r="IJR233" s="3"/>
      <c r="IJS233" s="3"/>
      <c r="IJT233" s="3"/>
      <c r="IJU233" s="3"/>
      <c r="IJV233" s="3"/>
      <c r="IJW233" s="3"/>
      <c r="IJX233" s="3"/>
      <c r="IJY233" s="3"/>
      <c r="IJZ233" s="3"/>
      <c r="IKA233" s="3"/>
      <c r="IKB233" s="3"/>
      <c r="IKC233" s="3"/>
      <c r="IKD233" s="3"/>
      <c r="IKE233" s="3"/>
      <c r="IKF233" s="3"/>
      <c r="IKG233" s="3"/>
      <c r="IKH233" s="3"/>
      <c r="IKI233" s="3"/>
      <c r="IKJ233" s="3"/>
      <c r="IKK233" s="3"/>
      <c r="IKL233" s="3"/>
      <c r="IKM233" s="3"/>
      <c r="IKN233" s="3"/>
      <c r="IKO233" s="3"/>
      <c r="IKP233" s="3"/>
      <c r="IKQ233" s="3"/>
      <c r="IKR233" s="3"/>
      <c r="IKS233" s="3"/>
      <c r="IKT233" s="3"/>
      <c r="IKU233" s="3"/>
      <c r="IKV233" s="3"/>
      <c r="IKW233" s="3"/>
      <c r="IKX233" s="3"/>
      <c r="IKY233" s="3"/>
      <c r="IKZ233" s="3"/>
      <c r="ILA233" s="3"/>
      <c r="ILB233" s="3"/>
      <c r="ILC233" s="3"/>
      <c r="ILD233" s="3"/>
      <c r="ILE233" s="3"/>
      <c r="ILF233" s="3"/>
      <c r="ILG233" s="3"/>
      <c r="ILH233" s="3"/>
      <c r="ILI233" s="3"/>
      <c r="ILJ233" s="3"/>
      <c r="ILK233" s="3"/>
      <c r="ILL233" s="3"/>
      <c r="ILM233" s="3"/>
      <c r="ILN233" s="3"/>
      <c r="ILO233" s="3"/>
      <c r="ILP233" s="3"/>
      <c r="ILQ233" s="3"/>
      <c r="ILR233" s="3"/>
      <c r="ILS233" s="3"/>
      <c r="ILT233" s="3"/>
      <c r="ILU233" s="3"/>
      <c r="ILV233" s="3"/>
      <c r="ILW233" s="3"/>
      <c r="ILX233" s="3"/>
      <c r="ILY233" s="3"/>
      <c r="ILZ233" s="3"/>
      <c r="IMA233" s="3"/>
      <c r="IMB233" s="3"/>
      <c r="IMC233" s="3"/>
      <c r="IMD233" s="3"/>
      <c r="IME233" s="3"/>
      <c r="IMF233" s="3"/>
      <c r="IMG233" s="3"/>
      <c r="IMH233" s="3"/>
      <c r="IMI233" s="3"/>
      <c r="IMJ233" s="3"/>
      <c r="IMK233" s="3"/>
      <c r="IML233" s="3"/>
      <c r="IMM233" s="3"/>
      <c r="IMN233" s="3"/>
      <c r="IMO233" s="3"/>
      <c r="IMP233" s="3"/>
      <c r="IMQ233" s="3"/>
      <c r="IMR233" s="3"/>
      <c r="IMS233" s="3"/>
      <c r="IMT233" s="3"/>
      <c r="IMU233" s="3"/>
      <c r="IMV233" s="3"/>
      <c r="IMW233" s="3"/>
      <c r="IMX233" s="3"/>
      <c r="IMY233" s="3"/>
      <c r="IMZ233" s="3"/>
      <c r="INA233" s="3"/>
      <c r="INB233" s="3"/>
      <c r="INC233" s="3"/>
      <c r="IND233" s="3"/>
      <c r="INE233" s="3"/>
      <c r="INF233" s="3"/>
      <c r="ING233" s="3"/>
      <c r="INH233" s="3"/>
      <c r="INI233" s="3"/>
      <c r="INJ233" s="3"/>
      <c r="INK233" s="3"/>
      <c r="INL233" s="3"/>
      <c r="INM233" s="3"/>
      <c r="INN233" s="3"/>
      <c r="INO233" s="3"/>
      <c r="INP233" s="3"/>
      <c r="INQ233" s="3"/>
      <c r="INR233" s="3"/>
      <c r="INS233" s="3"/>
      <c r="INT233" s="3"/>
      <c r="INU233" s="3"/>
      <c r="INV233" s="3"/>
      <c r="INW233" s="3"/>
      <c r="INX233" s="3"/>
      <c r="INY233" s="3"/>
      <c r="INZ233" s="3"/>
      <c r="IOA233" s="3"/>
      <c r="IOB233" s="3"/>
      <c r="IOC233" s="3"/>
      <c r="IOD233" s="3"/>
      <c r="IOE233" s="3"/>
      <c r="IOF233" s="3"/>
      <c r="IOG233" s="3"/>
      <c r="IOH233" s="3"/>
      <c r="IOI233" s="3"/>
      <c r="IOJ233" s="3"/>
      <c r="IOK233" s="3"/>
      <c r="IOL233" s="3"/>
      <c r="IOM233" s="3"/>
      <c r="ION233" s="3"/>
      <c r="IOO233" s="3"/>
      <c r="IOP233" s="3"/>
      <c r="IOQ233" s="3"/>
      <c r="IOR233" s="3"/>
      <c r="IOS233" s="3"/>
      <c r="IOT233" s="3"/>
      <c r="IOU233" s="3"/>
      <c r="IOV233" s="3"/>
      <c r="IOW233" s="3"/>
      <c r="IOX233" s="3"/>
      <c r="IOY233" s="3"/>
      <c r="IOZ233" s="3"/>
      <c r="IPA233" s="3"/>
      <c r="IPB233" s="3"/>
      <c r="IPC233" s="3"/>
      <c r="IPD233" s="3"/>
      <c r="IPE233" s="3"/>
      <c r="IPF233" s="3"/>
      <c r="IPG233" s="3"/>
      <c r="IPH233" s="3"/>
      <c r="IPI233" s="3"/>
      <c r="IPJ233" s="3"/>
      <c r="IPK233" s="3"/>
      <c r="IPL233" s="3"/>
      <c r="IPM233" s="3"/>
      <c r="IPN233" s="3"/>
      <c r="IPO233" s="3"/>
      <c r="IPP233" s="3"/>
      <c r="IPQ233" s="3"/>
      <c r="IPR233" s="3"/>
      <c r="IPS233" s="3"/>
      <c r="IPT233" s="3"/>
      <c r="IPU233" s="3"/>
      <c r="IPV233" s="3"/>
      <c r="IPW233" s="3"/>
      <c r="IPX233" s="3"/>
      <c r="IPY233" s="3"/>
      <c r="IPZ233" s="3"/>
      <c r="IQA233" s="3"/>
      <c r="IQB233" s="3"/>
      <c r="IQC233" s="3"/>
      <c r="IQD233" s="3"/>
      <c r="IQE233" s="3"/>
      <c r="IQF233" s="3"/>
      <c r="IQG233" s="3"/>
      <c r="IQH233" s="3"/>
      <c r="IQI233" s="3"/>
      <c r="IQJ233" s="3"/>
      <c r="IQK233" s="3"/>
      <c r="IQL233" s="3"/>
      <c r="IQM233" s="3"/>
      <c r="IQN233" s="3"/>
      <c r="IQO233" s="3"/>
      <c r="IQP233" s="3"/>
      <c r="IQQ233" s="3"/>
      <c r="IQR233" s="3"/>
      <c r="IQS233" s="3"/>
      <c r="IQT233" s="3"/>
      <c r="IQU233" s="3"/>
      <c r="IQV233" s="3"/>
      <c r="IQW233" s="3"/>
      <c r="IQX233" s="3"/>
      <c r="IQY233" s="3"/>
      <c r="IQZ233" s="3"/>
      <c r="IRA233" s="3"/>
      <c r="IRB233" s="3"/>
      <c r="IRC233" s="3"/>
      <c r="IRD233" s="3"/>
      <c r="IRE233" s="3"/>
      <c r="IRF233" s="3"/>
      <c r="IRG233" s="3"/>
      <c r="IRH233" s="3"/>
      <c r="IRI233" s="3"/>
      <c r="IRJ233" s="3"/>
      <c r="IRK233" s="3"/>
      <c r="IRL233" s="3"/>
      <c r="IRM233" s="3"/>
      <c r="IRN233" s="3"/>
      <c r="IRO233" s="3"/>
      <c r="IRP233" s="3"/>
      <c r="IRQ233" s="3"/>
      <c r="IRR233" s="3"/>
      <c r="IRS233" s="3"/>
      <c r="IRT233" s="3"/>
      <c r="IRU233" s="3"/>
      <c r="IRV233" s="3"/>
      <c r="IRW233" s="3"/>
      <c r="IRX233" s="3"/>
      <c r="IRY233" s="3"/>
      <c r="IRZ233" s="3"/>
      <c r="ISA233" s="3"/>
      <c r="ISB233" s="3"/>
      <c r="ISC233" s="3"/>
      <c r="ISD233" s="3"/>
      <c r="ISE233" s="3"/>
      <c r="ISF233" s="3"/>
      <c r="ISG233" s="3"/>
      <c r="ISH233" s="3"/>
      <c r="ISI233" s="3"/>
      <c r="ISJ233" s="3"/>
      <c r="ISK233" s="3"/>
      <c r="ISL233" s="3"/>
      <c r="ISM233" s="3"/>
      <c r="ISN233" s="3"/>
      <c r="ISO233" s="3"/>
      <c r="ISP233" s="3"/>
      <c r="ISQ233" s="3"/>
      <c r="ISR233" s="3"/>
      <c r="ISS233" s="3"/>
      <c r="IST233" s="3"/>
      <c r="ISU233" s="3"/>
      <c r="ISV233" s="3"/>
      <c r="ISW233" s="3"/>
      <c r="ISX233" s="3"/>
      <c r="ISY233" s="3"/>
      <c r="ISZ233" s="3"/>
      <c r="ITA233" s="3"/>
      <c r="ITB233" s="3"/>
      <c r="ITC233" s="3"/>
      <c r="ITD233" s="3"/>
      <c r="ITE233" s="3"/>
      <c r="ITF233" s="3"/>
      <c r="ITG233" s="3"/>
      <c r="ITH233" s="3"/>
      <c r="ITI233" s="3"/>
      <c r="ITJ233" s="3"/>
      <c r="ITK233" s="3"/>
      <c r="ITL233" s="3"/>
      <c r="ITM233" s="3"/>
      <c r="ITN233" s="3"/>
      <c r="ITO233" s="3"/>
      <c r="ITP233" s="3"/>
      <c r="ITQ233" s="3"/>
      <c r="ITR233" s="3"/>
      <c r="ITS233" s="3"/>
      <c r="ITT233" s="3"/>
      <c r="ITU233" s="3"/>
      <c r="ITV233" s="3"/>
      <c r="ITW233" s="3"/>
      <c r="ITX233" s="3"/>
      <c r="ITY233" s="3"/>
      <c r="ITZ233" s="3"/>
      <c r="IUA233" s="3"/>
      <c r="IUB233" s="3"/>
      <c r="IUC233" s="3"/>
      <c r="IUD233" s="3"/>
      <c r="IUE233" s="3"/>
      <c r="IUF233" s="3"/>
      <c r="IUG233" s="3"/>
      <c r="IUH233" s="3"/>
      <c r="IUI233" s="3"/>
      <c r="IUJ233" s="3"/>
      <c r="IUK233" s="3"/>
      <c r="IUL233" s="3"/>
      <c r="IUM233" s="3"/>
      <c r="IUN233" s="3"/>
      <c r="IUO233" s="3"/>
      <c r="IUP233" s="3"/>
      <c r="IUQ233" s="3"/>
      <c r="IUR233" s="3"/>
      <c r="IUS233" s="3"/>
      <c r="IUT233" s="3"/>
      <c r="IUU233" s="3"/>
      <c r="IUV233" s="3"/>
      <c r="IUW233" s="3"/>
      <c r="IUX233" s="3"/>
      <c r="IUY233" s="3"/>
      <c r="IUZ233" s="3"/>
      <c r="IVA233" s="3"/>
      <c r="IVB233" s="3"/>
      <c r="IVC233" s="3"/>
      <c r="IVD233" s="3"/>
      <c r="IVE233" s="3"/>
      <c r="IVF233" s="3"/>
      <c r="IVG233" s="3"/>
      <c r="IVH233" s="3"/>
      <c r="IVI233" s="3"/>
      <c r="IVJ233" s="3"/>
      <c r="IVK233" s="3"/>
      <c r="IVL233" s="3"/>
      <c r="IVM233" s="3"/>
      <c r="IVN233" s="3"/>
      <c r="IVO233" s="3"/>
      <c r="IVP233" s="3"/>
      <c r="IVQ233" s="3"/>
      <c r="IVR233" s="3"/>
      <c r="IVS233" s="3"/>
      <c r="IVT233" s="3"/>
      <c r="IVU233" s="3"/>
      <c r="IVV233" s="3"/>
      <c r="IVW233" s="3"/>
      <c r="IVX233" s="3"/>
      <c r="IVY233" s="3"/>
      <c r="IVZ233" s="3"/>
      <c r="IWA233" s="3"/>
      <c r="IWB233" s="3"/>
      <c r="IWC233" s="3"/>
      <c r="IWD233" s="3"/>
      <c r="IWE233" s="3"/>
      <c r="IWF233" s="3"/>
      <c r="IWG233" s="3"/>
      <c r="IWH233" s="3"/>
      <c r="IWI233" s="3"/>
      <c r="IWJ233" s="3"/>
      <c r="IWK233" s="3"/>
      <c r="IWL233" s="3"/>
      <c r="IWM233" s="3"/>
      <c r="IWN233" s="3"/>
      <c r="IWO233" s="3"/>
      <c r="IWP233" s="3"/>
      <c r="IWQ233" s="3"/>
      <c r="IWR233" s="3"/>
      <c r="IWS233" s="3"/>
      <c r="IWT233" s="3"/>
      <c r="IWU233" s="3"/>
      <c r="IWV233" s="3"/>
      <c r="IWW233" s="3"/>
      <c r="IWX233" s="3"/>
      <c r="IWY233" s="3"/>
      <c r="IWZ233" s="3"/>
      <c r="IXA233" s="3"/>
      <c r="IXB233" s="3"/>
      <c r="IXC233" s="3"/>
      <c r="IXD233" s="3"/>
      <c r="IXE233" s="3"/>
      <c r="IXF233" s="3"/>
      <c r="IXG233" s="3"/>
      <c r="IXH233" s="3"/>
      <c r="IXI233" s="3"/>
      <c r="IXJ233" s="3"/>
      <c r="IXK233" s="3"/>
      <c r="IXL233" s="3"/>
      <c r="IXM233" s="3"/>
      <c r="IXN233" s="3"/>
      <c r="IXO233" s="3"/>
      <c r="IXP233" s="3"/>
      <c r="IXQ233" s="3"/>
      <c r="IXR233" s="3"/>
      <c r="IXS233" s="3"/>
      <c r="IXT233" s="3"/>
      <c r="IXU233" s="3"/>
      <c r="IXV233" s="3"/>
      <c r="IXW233" s="3"/>
      <c r="IXX233" s="3"/>
      <c r="IXY233" s="3"/>
      <c r="IXZ233" s="3"/>
      <c r="IYA233" s="3"/>
      <c r="IYB233" s="3"/>
      <c r="IYC233" s="3"/>
      <c r="IYD233" s="3"/>
      <c r="IYE233" s="3"/>
      <c r="IYF233" s="3"/>
      <c r="IYG233" s="3"/>
      <c r="IYH233" s="3"/>
      <c r="IYI233" s="3"/>
      <c r="IYJ233" s="3"/>
      <c r="IYK233" s="3"/>
      <c r="IYL233" s="3"/>
      <c r="IYM233" s="3"/>
      <c r="IYN233" s="3"/>
      <c r="IYO233" s="3"/>
      <c r="IYP233" s="3"/>
      <c r="IYQ233" s="3"/>
      <c r="IYR233" s="3"/>
      <c r="IYS233" s="3"/>
      <c r="IYT233" s="3"/>
      <c r="IYU233" s="3"/>
      <c r="IYV233" s="3"/>
      <c r="IYW233" s="3"/>
      <c r="IYX233" s="3"/>
      <c r="IYY233" s="3"/>
      <c r="IYZ233" s="3"/>
      <c r="IZA233" s="3"/>
      <c r="IZB233" s="3"/>
      <c r="IZC233" s="3"/>
      <c r="IZD233" s="3"/>
      <c r="IZE233" s="3"/>
      <c r="IZF233" s="3"/>
      <c r="IZG233" s="3"/>
      <c r="IZH233" s="3"/>
      <c r="IZI233" s="3"/>
      <c r="IZJ233" s="3"/>
      <c r="IZK233" s="3"/>
      <c r="IZL233" s="3"/>
      <c r="IZM233" s="3"/>
      <c r="IZN233" s="3"/>
      <c r="IZO233" s="3"/>
      <c r="IZP233" s="3"/>
      <c r="IZQ233" s="3"/>
      <c r="IZR233" s="3"/>
      <c r="IZS233" s="3"/>
      <c r="IZT233" s="3"/>
      <c r="IZU233" s="3"/>
      <c r="IZV233" s="3"/>
      <c r="IZW233" s="3"/>
      <c r="IZX233" s="3"/>
      <c r="IZY233" s="3"/>
      <c r="IZZ233" s="3"/>
      <c r="JAA233" s="3"/>
      <c r="JAB233" s="3"/>
      <c r="JAC233" s="3"/>
      <c r="JAD233" s="3"/>
      <c r="JAE233" s="3"/>
      <c r="JAF233" s="3"/>
      <c r="JAG233" s="3"/>
      <c r="JAH233" s="3"/>
      <c r="JAI233" s="3"/>
      <c r="JAJ233" s="3"/>
      <c r="JAK233" s="3"/>
      <c r="JAL233" s="3"/>
      <c r="JAM233" s="3"/>
      <c r="JAN233" s="3"/>
      <c r="JAO233" s="3"/>
      <c r="JAP233" s="3"/>
      <c r="JAQ233" s="3"/>
      <c r="JAR233" s="3"/>
      <c r="JAS233" s="3"/>
      <c r="JAT233" s="3"/>
      <c r="JAU233" s="3"/>
      <c r="JAV233" s="3"/>
      <c r="JAW233" s="3"/>
      <c r="JAX233" s="3"/>
      <c r="JAY233" s="3"/>
      <c r="JAZ233" s="3"/>
      <c r="JBA233" s="3"/>
      <c r="JBB233" s="3"/>
      <c r="JBC233" s="3"/>
      <c r="JBD233" s="3"/>
      <c r="JBE233" s="3"/>
      <c r="JBF233" s="3"/>
      <c r="JBG233" s="3"/>
      <c r="JBH233" s="3"/>
      <c r="JBI233" s="3"/>
      <c r="JBJ233" s="3"/>
      <c r="JBK233" s="3"/>
      <c r="JBL233" s="3"/>
      <c r="JBM233" s="3"/>
      <c r="JBN233" s="3"/>
      <c r="JBO233" s="3"/>
      <c r="JBP233" s="3"/>
      <c r="JBQ233" s="3"/>
      <c r="JBR233" s="3"/>
      <c r="JBS233" s="3"/>
      <c r="JBT233" s="3"/>
      <c r="JBU233" s="3"/>
      <c r="JBV233" s="3"/>
      <c r="JBW233" s="3"/>
      <c r="JBX233" s="3"/>
      <c r="JBY233" s="3"/>
      <c r="JBZ233" s="3"/>
      <c r="JCA233" s="3"/>
      <c r="JCB233" s="3"/>
      <c r="JCC233" s="3"/>
      <c r="JCD233" s="3"/>
      <c r="JCE233" s="3"/>
      <c r="JCF233" s="3"/>
      <c r="JCG233" s="3"/>
      <c r="JCH233" s="3"/>
      <c r="JCI233" s="3"/>
      <c r="JCJ233" s="3"/>
      <c r="JCK233" s="3"/>
      <c r="JCL233" s="3"/>
      <c r="JCM233" s="3"/>
      <c r="JCN233" s="3"/>
      <c r="JCO233" s="3"/>
      <c r="JCP233" s="3"/>
      <c r="JCQ233" s="3"/>
      <c r="JCR233" s="3"/>
      <c r="JCS233" s="3"/>
      <c r="JCT233" s="3"/>
      <c r="JCU233" s="3"/>
      <c r="JCV233" s="3"/>
      <c r="JCW233" s="3"/>
      <c r="JCX233" s="3"/>
      <c r="JCY233" s="3"/>
      <c r="JCZ233" s="3"/>
      <c r="JDA233" s="3"/>
      <c r="JDB233" s="3"/>
      <c r="JDC233" s="3"/>
      <c r="JDD233" s="3"/>
      <c r="JDE233" s="3"/>
      <c r="JDF233" s="3"/>
      <c r="JDG233" s="3"/>
      <c r="JDH233" s="3"/>
      <c r="JDI233" s="3"/>
      <c r="JDJ233" s="3"/>
      <c r="JDK233" s="3"/>
      <c r="JDL233" s="3"/>
      <c r="JDM233" s="3"/>
      <c r="JDN233" s="3"/>
      <c r="JDO233" s="3"/>
      <c r="JDP233" s="3"/>
      <c r="JDQ233" s="3"/>
      <c r="JDR233" s="3"/>
      <c r="JDS233" s="3"/>
      <c r="JDT233" s="3"/>
      <c r="JDU233" s="3"/>
      <c r="JDV233" s="3"/>
      <c r="JDW233" s="3"/>
      <c r="JDX233" s="3"/>
      <c r="JDY233" s="3"/>
      <c r="JDZ233" s="3"/>
      <c r="JEA233" s="3"/>
      <c r="JEB233" s="3"/>
      <c r="JEC233" s="3"/>
      <c r="JED233" s="3"/>
      <c r="JEE233" s="3"/>
      <c r="JEF233" s="3"/>
      <c r="JEG233" s="3"/>
      <c r="JEH233" s="3"/>
      <c r="JEI233" s="3"/>
      <c r="JEJ233" s="3"/>
      <c r="JEK233" s="3"/>
      <c r="JEL233" s="3"/>
      <c r="JEM233" s="3"/>
      <c r="JEN233" s="3"/>
      <c r="JEO233" s="3"/>
      <c r="JEP233" s="3"/>
      <c r="JEQ233" s="3"/>
      <c r="JER233" s="3"/>
      <c r="JES233" s="3"/>
      <c r="JET233" s="3"/>
      <c r="JEU233" s="3"/>
      <c r="JEV233" s="3"/>
      <c r="JEW233" s="3"/>
      <c r="JEX233" s="3"/>
      <c r="JEY233" s="3"/>
      <c r="JEZ233" s="3"/>
      <c r="JFA233" s="3"/>
      <c r="JFB233" s="3"/>
      <c r="JFC233" s="3"/>
      <c r="JFD233" s="3"/>
      <c r="JFE233" s="3"/>
      <c r="JFF233" s="3"/>
      <c r="JFG233" s="3"/>
      <c r="JFH233" s="3"/>
      <c r="JFI233" s="3"/>
      <c r="JFJ233" s="3"/>
      <c r="JFK233" s="3"/>
      <c r="JFL233" s="3"/>
      <c r="JFM233" s="3"/>
      <c r="JFN233" s="3"/>
      <c r="JFO233" s="3"/>
      <c r="JFP233" s="3"/>
      <c r="JFQ233" s="3"/>
      <c r="JFR233" s="3"/>
      <c r="JFS233" s="3"/>
      <c r="JFT233" s="3"/>
      <c r="JFU233" s="3"/>
      <c r="JFV233" s="3"/>
      <c r="JFW233" s="3"/>
      <c r="JFX233" s="3"/>
      <c r="JFY233" s="3"/>
      <c r="JFZ233" s="3"/>
      <c r="JGA233" s="3"/>
      <c r="JGB233" s="3"/>
      <c r="JGC233" s="3"/>
      <c r="JGD233" s="3"/>
      <c r="JGE233" s="3"/>
      <c r="JGF233" s="3"/>
      <c r="JGG233" s="3"/>
      <c r="JGH233" s="3"/>
      <c r="JGI233" s="3"/>
      <c r="JGJ233" s="3"/>
      <c r="JGK233" s="3"/>
      <c r="JGL233" s="3"/>
      <c r="JGM233" s="3"/>
      <c r="JGN233" s="3"/>
      <c r="JGO233" s="3"/>
      <c r="JGP233" s="3"/>
      <c r="JGQ233" s="3"/>
      <c r="JGR233" s="3"/>
      <c r="JGS233" s="3"/>
      <c r="JGT233" s="3"/>
      <c r="JGU233" s="3"/>
      <c r="JGV233" s="3"/>
      <c r="JGW233" s="3"/>
      <c r="JGX233" s="3"/>
      <c r="JGY233" s="3"/>
      <c r="JGZ233" s="3"/>
      <c r="JHA233" s="3"/>
      <c r="JHB233" s="3"/>
      <c r="JHC233" s="3"/>
      <c r="JHD233" s="3"/>
      <c r="JHE233" s="3"/>
      <c r="JHF233" s="3"/>
      <c r="JHG233" s="3"/>
      <c r="JHH233" s="3"/>
      <c r="JHI233" s="3"/>
      <c r="JHJ233" s="3"/>
      <c r="JHK233" s="3"/>
      <c r="JHL233" s="3"/>
      <c r="JHM233" s="3"/>
      <c r="JHN233" s="3"/>
      <c r="JHO233" s="3"/>
      <c r="JHP233" s="3"/>
      <c r="JHQ233" s="3"/>
      <c r="JHR233" s="3"/>
      <c r="JHS233" s="3"/>
      <c r="JHT233" s="3"/>
      <c r="JHU233" s="3"/>
      <c r="JHV233" s="3"/>
      <c r="JHW233" s="3"/>
      <c r="JHX233" s="3"/>
      <c r="JHY233" s="3"/>
      <c r="JHZ233" s="3"/>
      <c r="JIA233" s="3"/>
      <c r="JIB233" s="3"/>
      <c r="JIC233" s="3"/>
      <c r="JID233" s="3"/>
      <c r="JIE233" s="3"/>
      <c r="JIF233" s="3"/>
      <c r="JIG233" s="3"/>
      <c r="JIH233" s="3"/>
      <c r="JII233" s="3"/>
      <c r="JIJ233" s="3"/>
      <c r="JIK233" s="3"/>
      <c r="JIL233" s="3"/>
      <c r="JIM233" s="3"/>
      <c r="JIN233" s="3"/>
      <c r="JIO233" s="3"/>
      <c r="JIP233" s="3"/>
      <c r="JIQ233" s="3"/>
      <c r="JIR233" s="3"/>
      <c r="JIS233" s="3"/>
      <c r="JIT233" s="3"/>
      <c r="JIU233" s="3"/>
      <c r="JIV233" s="3"/>
      <c r="JIW233" s="3"/>
      <c r="JIX233" s="3"/>
      <c r="JIY233" s="3"/>
      <c r="JIZ233" s="3"/>
      <c r="JJA233" s="3"/>
      <c r="JJB233" s="3"/>
      <c r="JJC233" s="3"/>
      <c r="JJD233" s="3"/>
      <c r="JJE233" s="3"/>
      <c r="JJF233" s="3"/>
      <c r="JJG233" s="3"/>
      <c r="JJH233" s="3"/>
      <c r="JJI233" s="3"/>
      <c r="JJJ233" s="3"/>
      <c r="JJK233" s="3"/>
      <c r="JJL233" s="3"/>
      <c r="JJM233" s="3"/>
      <c r="JJN233" s="3"/>
      <c r="JJO233" s="3"/>
      <c r="JJP233" s="3"/>
      <c r="JJQ233" s="3"/>
      <c r="JJR233" s="3"/>
      <c r="JJS233" s="3"/>
      <c r="JJT233" s="3"/>
      <c r="JJU233" s="3"/>
      <c r="JJV233" s="3"/>
      <c r="JJW233" s="3"/>
      <c r="JJX233" s="3"/>
      <c r="JJY233" s="3"/>
      <c r="JJZ233" s="3"/>
      <c r="JKA233" s="3"/>
      <c r="JKB233" s="3"/>
      <c r="JKC233" s="3"/>
      <c r="JKD233" s="3"/>
      <c r="JKE233" s="3"/>
      <c r="JKF233" s="3"/>
      <c r="JKG233" s="3"/>
      <c r="JKH233" s="3"/>
      <c r="JKI233" s="3"/>
      <c r="JKJ233" s="3"/>
      <c r="JKK233" s="3"/>
      <c r="JKL233" s="3"/>
      <c r="JKM233" s="3"/>
      <c r="JKN233" s="3"/>
      <c r="JKO233" s="3"/>
      <c r="JKP233" s="3"/>
      <c r="JKQ233" s="3"/>
      <c r="JKR233" s="3"/>
      <c r="JKS233" s="3"/>
      <c r="JKT233" s="3"/>
      <c r="JKU233" s="3"/>
      <c r="JKV233" s="3"/>
      <c r="JKW233" s="3"/>
      <c r="JKX233" s="3"/>
      <c r="JKY233" s="3"/>
      <c r="JKZ233" s="3"/>
      <c r="JLA233" s="3"/>
      <c r="JLB233" s="3"/>
      <c r="JLC233" s="3"/>
      <c r="JLD233" s="3"/>
      <c r="JLE233" s="3"/>
      <c r="JLF233" s="3"/>
      <c r="JLG233" s="3"/>
      <c r="JLH233" s="3"/>
      <c r="JLI233" s="3"/>
      <c r="JLJ233" s="3"/>
      <c r="JLK233" s="3"/>
      <c r="JLL233" s="3"/>
      <c r="JLM233" s="3"/>
      <c r="JLN233" s="3"/>
      <c r="JLO233" s="3"/>
      <c r="JLP233" s="3"/>
      <c r="JLQ233" s="3"/>
      <c r="JLR233" s="3"/>
      <c r="JLS233" s="3"/>
      <c r="JLT233" s="3"/>
      <c r="JLU233" s="3"/>
      <c r="JLV233" s="3"/>
      <c r="JLW233" s="3"/>
      <c r="JLX233" s="3"/>
      <c r="JLY233" s="3"/>
      <c r="JLZ233" s="3"/>
      <c r="JMA233" s="3"/>
      <c r="JMB233" s="3"/>
      <c r="JMC233" s="3"/>
      <c r="JMD233" s="3"/>
      <c r="JME233" s="3"/>
      <c r="JMF233" s="3"/>
      <c r="JMG233" s="3"/>
      <c r="JMH233" s="3"/>
      <c r="JMI233" s="3"/>
      <c r="JMJ233" s="3"/>
      <c r="JMK233" s="3"/>
      <c r="JML233" s="3"/>
      <c r="JMM233" s="3"/>
      <c r="JMN233" s="3"/>
      <c r="JMO233" s="3"/>
      <c r="JMP233" s="3"/>
      <c r="JMQ233" s="3"/>
      <c r="JMR233" s="3"/>
      <c r="JMS233" s="3"/>
      <c r="JMT233" s="3"/>
      <c r="JMU233" s="3"/>
      <c r="JMV233" s="3"/>
      <c r="JMW233" s="3"/>
      <c r="JMX233" s="3"/>
      <c r="JMY233" s="3"/>
      <c r="JMZ233" s="3"/>
      <c r="JNA233" s="3"/>
      <c r="JNB233" s="3"/>
      <c r="JNC233" s="3"/>
      <c r="JND233" s="3"/>
      <c r="JNE233" s="3"/>
      <c r="JNF233" s="3"/>
      <c r="JNG233" s="3"/>
      <c r="JNH233" s="3"/>
      <c r="JNI233" s="3"/>
      <c r="JNJ233" s="3"/>
      <c r="JNK233" s="3"/>
      <c r="JNL233" s="3"/>
      <c r="JNM233" s="3"/>
      <c r="JNN233" s="3"/>
      <c r="JNO233" s="3"/>
      <c r="JNP233" s="3"/>
      <c r="JNQ233" s="3"/>
      <c r="JNR233" s="3"/>
      <c r="JNS233" s="3"/>
      <c r="JNT233" s="3"/>
      <c r="JNU233" s="3"/>
      <c r="JNV233" s="3"/>
      <c r="JNW233" s="3"/>
      <c r="JNX233" s="3"/>
      <c r="JNY233" s="3"/>
      <c r="JNZ233" s="3"/>
      <c r="JOA233" s="3"/>
      <c r="JOB233" s="3"/>
      <c r="JOC233" s="3"/>
      <c r="JOD233" s="3"/>
      <c r="JOE233" s="3"/>
      <c r="JOF233" s="3"/>
      <c r="JOG233" s="3"/>
      <c r="JOH233" s="3"/>
      <c r="JOI233" s="3"/>
      <c r="JOJ233" s="3"/>
      <c r="JOK233" s="3"/>
      <c r="JOL233" s="3"/>
      <c r="JOM233" s="3"/>
      <c r="JON233" s="3"/>
      <c r="JOO233" s="3"/>
      <c r="JOP233" s="3"/>
      <c r="JOQ233" s="3"/>
      <c r="JOR233" s="3"/>
      <c r="JOS233" s="3"/>
      <c r="JOT233" s="3"/>
      <c r="JOU233" s="3"/>
      <c r="JOV233" s="3"/>
      <c r="JOW233" s="3"/>
      <c r="JOX233" s="3"/>
      <c r="JOY233" s="3"/>
      <c r="JOZ233" s="3"/>
      <c r="JPA233" s="3"/>
      <c r="JPB233" s="3"/>
      <c r="JPC233" s="3"/>
      <c r="JPD233" s="3"/>
      <c r="JPE233" s="3"/>
      <c r="JPF233" s="3"/>
      <c r="JPG233" s="3"/>
      <c r="JPH233" s="3"/>
      <c r="JPI233" s="3"/>
      <c r="JPJ233" s="3"/>
      <c r="JPK233" s="3"/>
      <c r="JPL233" s="3"/>
      <c r="JPM233" s="3"/>
      <c r="JPN233" s="3"/>
      <c r="JPO233" s="3"/>
      <c r="JPP233" s="3"/>
      <c r="JPQ233" s="3"/>
      <c r="JPR233" s="3"/>
      <c r="JPS233" s="3"/>
      <c r="JPT233" s="3"/>
      <c r="JPU233" s="3"/>
      <c r="JPV233" s="3"/>
      <c r="JPW233" s="3"/>
      <c r="JPX233" s="3"/>
      <c r="JPY233" s="3"/>
      <c r="JPZ233" s="3"/>
      <c r="JQA233" s="3"/>
      <c r="JQB233" s="3"/>
      <c r="JQC233" s="3"/>
      <c r="JQD233" s="3"/>
      <c r="JQE233" s="3"/>
      <c r="JQF233" s="3"/>
      <c r="JQG233" s="3"/>
      <c r="JQH233" s="3"/>
      <c r="JQI233" s="3"/>
      <c r="JQJ233" s="3"/>
      <c r="JQK233" s="3"/>
      <c r="JQL233" s="3"/>
      <c r="JQM233" s="3"/>
      <c r="JQN233" s="3"/>
      <c r="JQO233" s="3"/>
      <c r="JQP233" s="3"/>
      <c r="JQQ233" s="3"/>
      <c r="JQR233" s="3"/>
      <c r="JQS233" s="3"/>
      <c r="JQT233" s="3"/>
      <c r="JQU233" s="3"/>
      <c r="JQV233" s="3"/>
      <c r="JQW233" s="3"/>
      <c r="JQX233" s="3"/>
      <c r="JQY233" s="3"/>
      <c r="JQZ233" s="3"/>
      <c r="JRA233" s="3"/>
      <c r="JRB233" s="3"/>
      <c r="JRC233" s="3"/>
      <c r="JRD233" s="3"/>
      <c r="JRE233" s="3"/>
      <c r="JRF233" s="3"/>
      <c r="JRG233" s="3"/>
      <c r="JRH233" s="3"/>
      <c r="JRI233" s="3"/>
      <c r="JRJ233" s="3"/>
      <c r="JRK233" s="3"/>
      <c r="JRL233" s="3"/>
      <c r="JRM233" s="3"/>
      <c r="JRN233" s="3"/>
      <c r="JRO233" s="3"/>
      <c r="JRP233" s="3"/>
      <c r="JRQ233" s="3"/>
      <c r="JRR233" s="3"/>
      <c r="JRS233" s="3"/>
      <c r="JRT233" s="3"/>
      <c r="JRU233" s="3"/>
      <c r="JRV233" s="3"/>
      <c r="JRW233" s="3"/>
      <c r="JRX233" s="3"/>
      <c r="JRY233" s="3"/>
      <c r="JRZ233" s="3"/>
      <c r="JSA233" s="3"/>
      <c r="JSB233" s="3"/>
      <c r="JSC233" s="3"/>
      <c r="JSD233" s="3"/>
      <c r="JSE233" s="3"/>
      <c r="JSF233" s="3"/>
      <c r="JSG233" s="3"/>
      <c r="JSH233" s="3"/>
      <c r="JSI233" s="3"/>
      <c r="JSJ233" s="3"/>
      <c r="JSK233" s="3"/>
      <c r="JSL233" s="3"/>
      <c r="JSM233" s="3"/>
      <c r="JSN233" s="3"/>
      <c r="JSO233" s="3"/>
      <c r="JSP233" s="3"/>
      <c r="JSQ233" s="3"/>
      <c r="JSR233" s="3"/>
      <c r="JSS233" s="3"/>
      <c r="JST233" s="3"/>
      <c r="JSU233" s="3"/>
      <c r="JSV233" s="3"/>
      <c r="JSW233" s="3"/>
      <c r="JSX233" s="3"/>
      <c r="JSY233" s="3"/>
      <c r="JSZ233" s="3"/>
      <c r="JTA233" s="3"/>
      <c r="JTB233" s="3"/>
      <c r="JTC233" s="3"/>
      <c r="JTD233" s="3"/>
      <c r="JTE233" s="3"/>
      <c r="JTF233" s="3"/>
      <c r="JTG233" s="3"/>
      <c r="JTH233" s="3"/>
      <c r="JTI233" s="3"/>
      <c r="JTJ233" s="3"/>
      <c r="JTK233" s="3"/>
      <c r="JTL233" s="3"/>
      <c r="JTM233" s="3"/>
      <c r="JTN233" s="3"/>
      <c r="JTO233" s="3"/>
      <c r="JTP233" s="3"/>
      <c r="JTQ233" s="3"/>
      <c r="JTR233" s="3"/>
      <c r="JTS233" s="3"/>
      <c r="JTT233" s="3"/>
      <c r="JTU233" s="3"/>
      <c r="JTV233" s="3"/>
      <c r="JTW233" s="3"/>
      <c r="JTX233" s="3"/>
      <c r="JTY233" s="3"/>
      <c r="JTZ233" s="3"/>
      <c r="JUA233" s="3"/>
      <c r="JUB233" s="3"/>
      <c r="JUC233" s="3"/>
      <c r="JUD233" s="3"/>
      <c r="JUE233" s="3"/>
      <c r="JUF233" s="3"/>
      <c r="JUG233" s="3"/>
      <c r="JUH233" s="3"/>
      <c r="JUI233" s="3"/>
      <c r="JUJ233" s="3"/>
      <c r="JUK233" s="3"/>
      <c r="JUL233" s="3"/>
      <c r="JUM233" s="3"/>
      <c r="JUN233" s="3"/>
      <c r="JUO233" s="3"/>
      <c r="JUP233" s="3"/>
      <c r="JUQ233" s="3"/>
      <c r="JUR233" s="3"/>
      <c r="JUS233" s="3"/>
      <c r="JUT233" s="3"/>
      <c r="JUU233" s="3"/>
      <c r="JUV233" s="3"/>
      <c r="JUW233" s="3"/>
      <c r="JUX233" s="3"/>
      <c r="JUY233" s="3"/>
      <c r="JUZ233" s="3"/>
      <c r="JVA233" s="3"/>
      <c r="JVB233" s="3"/>
      <c r="JVC233" s="3"/>
      <c r="JVD233" s="3"/>
      <c r="JVE233" s="3"/>
      <c r="JVF233" s="3"/>
      <c r="JVG233" s="3"/>
      <c r="JVH233" s="3"/>
      <c r="JVI233" s="3"/>
      <c r="JVJ233" s="3"/>
      <c r="JVK233" s="3"/>
      <c r="JVL233" s="3"/>
      <c r="JVM233" s="3"/>
      <c r="JVN233" s="3"/>
      <c r="JVO233" s="3"/>
      <c r="JVP233" s="3"/>
      <c r="JVQ233" s="3"/>
      <c r="JVR233" s="3"/>
      <c r="JVS233" s="3"/>
      <c r="JVT233" s="3"/>
      <c r="JVU233" s="3"/>
      <c r="JVV233" s="3"/>
      <c r="JVW233" s="3"/>
      <c r="JVX233" s="3"/>
      <c r="JVY233" s="3"/>
      <c r="JVZ233" s="3"/>
      <c r="JWA233" s="3"/>
      <c r="JWB233" s="3"/>
      <c r="JWC233" s="3"/>
      <c r="JWD233" s="3"/>
      <c r="JWE233" s="3"/>
      <c r="JWF233" s="3"/>
      <c r="JWG233" s="3"/>
      <c r="JWH233" s="3"/>
      <c r="JWI233" s="3"/>
      <c r="JWJ233" s="3"/>
      <c r="JWK233" s="3"/>
      <c r="JWL233" s="3"/>
      <c r="JWM233" s="3"/>
      <c r="JWN233" s="3"/>
      <c r="JWO233" s="3"/>
      <c r="JWP233" s="3"/>
      <c r="JWQ233" s="3"/>
      <c r="JWR233" s="3"/>
      <c r="JWS233" s="3"/>
      <c r="JWT233" s="3"/>
      <c r="JWU233" s="3"/>
      <c r="JWV233" s="3"/>
      <c r="JWW233" s="3"/>
      <c r="JWX233" s="3"/>
      <c r="JWY233" s="3"/>
      <c r="JWZ233" s="3"/>
      <c r="JXA233" s="3"/>
      <c r="JXB233" s="3"/>
      <c r="JXC233" s="3"/>
      <c r="JXD233" s="3"/>
      <c r="JXE233" s="3"/>
      <c r="JXF233" s="3"/>
      <c r="JXG233" s="3"/>
      <c r="JXH233" s="3"/>
      <c r="JXI233" s="3"/>
      <c r="JXJ233" s="3"/>
      <c r="JXK233" s="3"/>
      <c r="JXL233" s="3"/>
      <c r="JXM233" s="3"/>
      <c r="JXN233" s="3"/>
      <c r="JXO233" s="3"/>
      <c r="JXP233" s="3"/>
      <c r="JXQ233" s="3"/>
      <c r="JXR233" s="3"/>
      <c r="JXS233" s="3"/>
      <c r="JXT233" s="3"/>
      <c r="JXU233" s="3"/>
      <c r="JXV233" s="3"/>
      <c r="JXW233" s="3"/>
      <c r="JXX233" s="3"/>
      <c r="JXY233" s="3"/>
      <c r="JXZ233" s="3"/>
      <c r="JYA233" s="3"/>
      <c r="JYB233" s="3"/>
      <c r="JYC233" s="3"/>
      <c r="JYD233" s="3"/>
      <c r="JYE233" s="3"/>
      <c r="JYF233" s="3"/>
      <c r="JYG233" s="3"/>
      <c r="JYH233" s="3"/>
      <c r="JYI233" s="3"/>
      <c r="JYJ233" s="3"/>
      <c r="JYK233" s="3"/>
      <c r="JYL233" s="3"/>
      <c r="JYM233" s="3"/>
      <c r="JYN233" s="3"/>
      <c r="JYO233" s="3"/>
      <c r="JYP233" s="3"/>
      <c r="JYQ233" s="3"/>
      <c r="JYR233" s="3"/>
      <c r="JYS233" s="3"/>
      <c r="JYT233" s="3"/>
      <c r="JYU233" s="3"/>
      <c r="JYV233" s="3"/>
      <c r="JYW233" s="3"/>
      <c r="JYX233" s="3"/>
      <c r="JYY233" s="3"/>
      <c r="JYZ233" s="3"/>
      <c r="JZA233" s="3"/>
      <c r="JZB233" s="3"/>
      <c r="JZC233" s="3"/>
      <c r="JZD233" s="3"/>
      <c r="JZE233" s="3"/>
      <c r="JZF233" s="3"/>
      <c r="JZG233" s="3"/>
      <c r="JZH233" s="3"/>
      <c r="JZI233" s="3"/>
      <c r="JZJ233" s="3"/>
      <c r="JZK233" s="3"/>
      <c r="JZL233" s="3"/>
      <c r="JZM233" s="3"/>
      <c r="JZN233" s="3"/>
      <c r="JZO233" s="3"/>
      <c r="JZP233" s="3"/>
      <c r="JZQ233" s="3"/>
      <c r="JZR233" s="3"/>
      <c r="JZS233" s="3"/>
      <c r="JZT233" s="3"/>
      <c r="JZU233" s="3"/>
      <c r="JZV233" s="3"/>
      <c r="JZW233" s="3"/>
      <c r="JZX233" s="3"/>
      <c r="JZY233" s="3"/>
      <c r="JZZ233" s="3"/>
      <c r="KAA233" s="3"/>
      <c r="KAB233" s="3"/>
      <c r="KAC233" s="3"/>
      <c r="KAD233" s="3"/>
      <c r="KAE233" s="3"/>
      <c r="KAF233" s="3"/>
      <c r="KAG233" s="3"/>
      <c r="KAH233" s="3"/>
      <c r="KAI233" s="3"/>
      <c r="KAJ233" s="3"/>
      <c r="KAK233" s="3"/>
      <c r="KAL233" s="3"/>
      <c r="KAM233" s="3"/>
      <c r="KAN233" s="3"/>
      <c r="KAO233" s="3"/>
      <c r="KAP233" s="3"/>
      <c r="KAQ233" s="3"/>
      <c r="KAR233" s="3"/>
      <c r="KAS233" s="3"/>
      <c r="KAT233" s="3"/>
      <c r="KAU233" s="3"/>
      <c r="KAV233" s="3"/>
      <c r="KAW233" s="3"/>
      <c r="KAX233" s="3"/>
      <c r="KAY233" s="3"/>
      <c r="KAZ233" s="3"/>
      <c r="KBA233" s="3"/>
      <c r="KBB233" s="3"/>
      <c r="KBC233" s="3"/>
      <c r="KBD233" s="3"/>
      <c r="KBE233" s="3"/>
      <c r="KBF233" s="3"/>
      <c r="KBG233" s="3"/>
      <c r="KBH233" s="3"/>
      <c r="KBI233" s="3"/>
      <c r="KBJ233" s="3"/>
      <c r="KBK233" s="3"/>
      <c r="KBL233" s="3"/>
      <c r="KBM233" s="3"/>
      <c r="KBN233" s="3"/>
      <c r="KBO233" s="3"/>
      <c r="KBP233" s="3"/>
      <c r="KBQ233" s="3"/>
      <c r="KBR233" s="3"/>
      <c r="KBS233" s="3"/>
      <c r="KBT233" s="3"/>
      <c r="KBU233" s="3"/>
      <c r="KBV233" s="3"/>
      <c r="KBW233" s="3"/>
      <c r="KBX233" s="3"/>
      <c r="KBY233" s="3"/>
      <c r="KBZ233" s="3"/>
      <c r="KCA233" s="3"/>
      <c r="KCB233" s="3"/>
      <c r="KCC233" s="3"/>
      <c r="KCD233" s="3"/>
      <c r="KCE233" s="3"/>
      <c r="KCF233" s="3"/>
      <c r="KCG233" s="3"/>
      <c r="KCH233" s="3"/>
      <c r="KCI233" s="3"/>
      <c r="KCJ233" s="3"/>
      <c r="KCK233" s="3"/>
      <c r="KCL233" s="3"/>
      <c r="KCM233" s="3"/>
      <c r="KCN233" s="3"/>
      <c r="KCO233" s="3"/>
      <c r="KCP233" s="3"/>
      <c r="KCQ233" s="3"/>
      <c r="KCR233" s="3"/>
      <c r="KCS233" s="3"/>
      <c r="KCT233" s="3"/>
      <c r="KCU233" s="3"/>
      <c r="KCV233" s="3"/>
      <c r="KCW233" s="3"/>
      <c r="KCX233" s="3"/>
      <c r="KCY233" s="3"/>
      <c r="KCZ233" s="3"/>
      <c r="KDA233" s="3"/>
      <c r="KDB233" s="3"/>
      <c r="KDC233" s="3"/>
      <c r="KDD233" s="3"/>
      <c r="KDE233" s="3"/>
      <c r="KDF233" s="3"/>
      <c r="KDG233" s="3"/>
      <c r="KDH233" s="3"/>
      <c r="KDI233" s="3"/>
      <c r="KDJ233" s="3"/>
      <c r="KDK233" s="3"/>
      <c r="KDL233" s="3"/>
      <c r="KDM233" s="3"/>
      <c r="KDN233" s="3"/>
      <c r="KDO233" s="3"/>
      <c r="KDP233" s="3"/>
      <c r="KDQ233" s="3"/>
      <c r="KDR233" s="3"/>
      <c r="KDS233" s="3"/>
      <c r="KDT233" s="3"/>
      <c r="KDU233" s="3"/>
      <c r="KDV233" s="3"/>
      <c r="KDW233" s="3"/>
      <c r="KDX233" s="3"/>
      <c r="KDY233" s="3"/>
      <c r="KDZ233" s="3"/>
      <c r="KEA233" s="3"/>
      <c r="KEB233" s="3"/>
      <c r="KEC233" s="3"/>
      <c r="KED233" s="3"/>
      <c r="KEE233" s="3"/>
      <c r="KEF233" s="3"/>
      <c r="KEG233" s="3"/>
      <c r="KEH233" s="3"/>
      <c r="KEI233" s="3"/>
      <c r="KEJ233" s="3"/>
      <c r="KEK233" s="3"/>
      <c r="KEL233" s="3"/>
      <c r="KEM233" s="3"/>
      <c r="KEN233" s="3"/>
      <c r="KEO233" s="3"/>
      <c r="KEP233" s="3"/>
      <c r="KEQ233" s="3"/>
      <c r="KER233" s="3"/>
      <c r="KES233" s="3"/>
      <c r="KET233" s="3"/>
      <c r="KEU233" s="3"/>
      <c r="KEV233" s="3"/>
      <c r="KEW233" s="3"/>
      <c r="KEX233" s="3"/>
      <c r="KEY233" s="3"/>
      <c r="KEZ233" s="3"/>
      <c r="KFA233" s="3"/>
      <c r="KFB233" s="3"/>
      <c r="KFC233" s="3"/>
      <c r="KFD233" s="3"/>
      <c r="KFE233" s="3"/>
      <c r="KFF233" s="3"/>
      <c r="KFG233" s="3"/>
      <c r="KFH233" s="3"/>
      <c r="KFI233" s="3"/>
      <c r="KFJ233" s="3"/>
      <c r="KFK233" s="3"/>
      <c r="KFL233" s="3"/>
      <c r="KFM233" s="3"/>
      <c r="KFN233" s="3"/>
      <c r="KFO233" s="3"/>
      <c r="KFP233" s="3"/>
      <c r="KFQ233" s="3"/>
      <c r="KFR233" s="3"/>
      <c r="KFS233" s="3"/>
      <c r="KFT233" s="3"/>
      <c r="KFU233" s="3"/>
      <c r="KFV233" s="3"/>
      <c r="KFW233" s="3"/>
      <c r="KFX233" s="3"/>
      <c r="KFY233" s="3"/>
      <c r="KFZ233" s="3"/>
      <c r="KGA233" s="3"/>
      <c r="KGB233" s="3"/>
      <c r="KGC233" s="3"/>
      <c r="KGD233" s="3"/>
      <c r="KGE233" s="3"/>
      <c r="KGF233" s="3"/>
      <c r="KGG233" s="3"/>
      <c r="KGH233" s="3"/>
      <c r="KGI233" s="3"/>
      <c r="KGJ233" s="3"/>
      <c r="KGK233" s="3"/>
      <c r="KGL233" s="3"/>
      <c r="KGM233" s="3"/>
      <c r="KGN233" s="3"/>
      <c r="KGO233" s="3"/>
      <c r="KGP233" s="3"/>
      <c r="KGQ233" s="3"/>
      <c r="KGR233" s="3"/>
      <c r="KGS233" s="3"/>
      <c r="KGT233" s="3"/>
      <c r="KGU233" s="3"/>
      <c r="KGV233" s="3"/>
      <c r="KGW233" s="3"/>
      <c r="KGX233" s="3"/>
      <c r="KGY233" s="3"/>
      <c r="KGZ233" s="3"/>
      <c r="KHA233" s="3"/>
      <c r="KHB233" s="3"/>
      <c r="KHC233" s="3"/>
      <c r="KHD233" s="3"/>
      <c r="KHE233" s="3"/>
      <c r="KHF233" s="3"/>
      <c r="KHG233" s="3"/>
      <c r="KHH233" s="3"/>
      <c r="KHI233" s="3"/>
      <c r="KHJ233" s="3"/>
      <c r="KHK233" s="3"/>
      <c r="KHL233" s="3"/>
      <c r="KHM233" s="3"/>
      <c r="KHN233" s="3"/>
      <c r="KHO233" s="3"/>
      <c r="KHP233" s="3"/>
      <c r="KHQ233" s="3"/>
      <c r="KHR233" s="3"/>
      <c r="KHS233" s="3"/>
      <c r="KHT233" s="3"/>
      <c r="KHU233" s="3"/>
      <c r="KHV233" s="3"/>
      <c r="KHW233" s="3"/>
      <c r="KHX233" s="3"/>
      <c r="KHY233" s="3"/>
      <c r="KHZ233" s="3"/>
      <c r="KIA233" s="3"/>
      <c r="KIB233" s="3"/>
      <c r="KIC233" s="3"/>
      <c r="KID233" s="3"/>
      <c r="KIE233" s="3"/>
      <c r="KIF233" s="3"/>
      <c r="KIG233" s="3"/>
      <c r="KIH233" s="3"/>
      <c r="KII233" s="3"/>
      <c r="KIJ233" s="3"/>
      <c r="KIK233" s="3"/>
      <c r="KIL233" s="3"/>
      <c r="KIM233" s="3"/>
      <c r="KIN233" s="3"/>
      <c r="KIO233" s="3"/>
      <c r="KIP233" s="3"/>
      <c r="KIQ233" s="3"/>
      <c r="KIR233" s="3"/>
      <c r="KIS233" s="3"/>
      <c r="KIT233" s="3"/>
      <c r="KIU233" s="3"/>
      <c r="KIV233" s="3"/>
      <c r="KIW233" s="3"/>
      <c r="KIX233" s="3"/>
      <c r="KIY233" s="3"/>
      <c r="KIZ233" s="3"/>
      <c r="KJA233" s="3"/>
      <c r="KJB233" s="3"/>
      <c r="KJC233" s="3"/>
      <c r="KJD233" s="3"/>
      <c r="KJE233" s="3"/>
      <c r="KJF233" s="3"/>
      <c r="KJG233" s="3"/>
      <c r="KJH233" s="3"/>
      <c r="KJI233" s="3"/>
      <c r="KJJ233" s="3"/>
      <c r="KJK233" s="3"/>
      <c r="KJL233" s="3"/>
      <c r="KJM233" s="3"/>
      <c r="KJN233" s="3"/>
      <c r="KJO233" s="3"/>
      <c r="KJP233" s="3"/>
      <c r="KJQ233" s="3"/>
      <c r="KJR233" s="3"/>
      <c r="KJS233" s="3"/>
      <c r="KJT233" s="3"/>
      <c r="KJU233" s="3"/>
      <c r="KJV233" s="3"/>
      <c r="KJW233" s="3"/>
      <c r="KJX233" s="3"/>
      <c r="KJY233" s="3"/>
      <c r="KJZ233" s="3"/>
      <c r="KKA233" s="3"/>
      <c r="KKB233" s="3"/>
      <c r="KKC233" s="3"/>
      <c r="KKD233" s="3"/>
      <c r="KKE233" s="3"/>
      <c r="KKF233" s="3"/>
      <c r="KKG233" s="3"/>
      <c r="KKH233" s="3"/>
      <c r="KKI233" s="3"/>
      <c r="KKJ233" s="3"/>
      <c r="KKK233" s="3"/>
      <c r="KKL233" s="3"/>
      <c r="KKM233" s="3"/>
      <c r="KKN233" s="3"/>
      <c r="KKO233" s="3"/>
      <c r="KKP233" s="3"/>
      <c r="KKQ233" s="3"/>
      <c r="KKR233" s="3"/>
      <c r="KKS233" s="3"/>
      <c r="KKT233" s="3"/>
      <c r="KKU233" s="3"/>
      <c r="KKV233" s="3"/>
      <c r="KKW233" s="3"/>
      <c r="KKX233" s="3"/>
      <c r="KKY233" s="3"/>
      <c r="KKZ233" s="3"/>
      <c r="KLA233" s="3"/>
      <c r="KLB233" s="3"/>
      <c r="KLC233" s="3"/>
      <c r="KLD233" s="3"/>
      <c r="KLE233" s="3"/>
      <c r="KLF233" s="3"/>
      <c r="KLG233" s="3"/>
      <c r="KLH233" s="3"/>
      <c r="KLI233" s="3"/>
      <c r="KLJ233" s="3"/>
      <c r="KLK233" s="3"/>
      <c r="KLL233" s="3"/>
      <c r="KLM233" s="3"/>
      <c r="KLN233" s="3"/>
      <c r="KLO233" s="3"/>
      <c r="KLP233" s="3"/>
      <c r="KLQ233" s="3"/>
      <c r="KLR233" s="3"/>
      <c r="KLS233" s="3"/>
      <c r="KLT233" s="3"/>
      <c r="KLU233" s="3"/>
      <c r="KLV233" s="3"/>
      <c r="KLW233" s="3"/>
      <c r="KLX233" s="3"/>
      <c r="KLY233" s="3"/>
      <c r="KLZ233" s="3"/>
      <c r="KMA233" s="3"/>
      <c r="KMB233" s="3"/>
      <c r="KMC233" s="3"/>
      <c r="KMD233" s="3"/>
      <c r="KME233" s="3"/>
      <c r="KMF233" s="3"/>
      <c r="KMG233" s="3"/>
      <c r="KMH233" s="3"/>
      <c r="KMI233" s="3"/>
      <c r="KMJ233" s="3"/>
      <c r="KMK233" s="3"/>
      <c r="KML233" s="3"/>
      <c r="KMM233" s="3"/>
      <c r="KMN233" s="3"/>
      <c r="KMO233" s="3"/>
      <c r="KMP233" s="3"/>
      <c r="KMQ233" s="3"/>
      <c r="KMR233" s="3"/>
      <c r="KMS233" s="3"/>
      <c r="KMT233" s="3"/>
      <c r="KMU233" s="3"/>
      <c r="KMV233" s="3"/>
      <c r="KMW233" s="3"/>
      <c r="KMX233" s="3"/>
      <c r="KMY233" s="3"/>
      <c r="KMZ233" s="3"/>
      <c r="KNA233" s="3"/>
      <c r="KNB233" s="3"/>
      <c r="KNC233" s="3"/>
      <c r="KND233" s="3"/>
      <c r="KNE233" s="3"/>
      <c r="KNF233" s="3"/>
      <c r="KNG233" s="3"/>
      <c r="KNH233" s="3"/>
      <c r="KNI233" s="3"/>
      <c r="KNJ233" s="3"/>
      <c r="KNK233" s="3"/>
      <c r="KNL233" s="3"/>
      <c r="KNM233" s="3"/>
      <c r="KNN233" s="3"/>
      <c r="KNO233" s="3"/>
      <c r="KNP233" s="3"/>
      <c r="KNQ233" s="3"/>
      <c r="KNR233" s="3"/>
      <c r="KNS233" s="3"/>
      <c r="KNT233" s="3"/>
      <c r="KNU233" s="3"/>
      <c r="KNV233" s="3"/>
      <c r="KNW233" s="3"/>
      <c r="KNX233" s="3"/>
      <c r="KNY233" s="3"/>
      <c r="KNZ233" s="3"/>
      <c r="KOA233" s="3"/>
      <c r="KOB233" s="3"/>
      <c r="KOC233" s="3"/>
      <c r="KOD233" s="3"/>
      <c r="KOE233" s="3"/>
      <c r="KOF233" s="3"/>
      <c r="KOG233" s="3"/>
      <c r="KOH233" s="3"/>
      <c r="KOI233" s="3"/>
      <c r="KOJ233" s="3"/>
      <c r="KOK233" s="3"/>
      <c r="KOL233" s="3"/>
      <c r="KOM233" s="3"/>
      <c r="KON233" s="3"/>
      <c r="KOO233" s="3"/>
      <c r="KOP233" s="3"/>
      <c r="KOQ233" s="3"/>
      <c r="KOR233" s="3"/>
      <c r="KOS233" s="3"/>
      <c r="KOT233" s="3"/>
      <c r="KOU233" s="3"/>
      <c r="KOV233" s="3"/>
      <c r="KOW233" s="3"/>
      <c r="KOX233" s="3"/>
      <c r="KOY233" s="3"/>
      <c r="KOZ233" s="3"/>
      <c r="KPA233" s="3"/>
      <c r="KPB233" s="3"/>
      <c r="KPC233" s="3"/>
      <c r="KPD233" s="3"/>
      <c r="KPE233" s="3"/>
      <c r="KPF233" s="3"/>
      <c r="KPG233" s="3"/>
      <c r="KPH233" s="3"/>
      <c r="KPI233" s="3"/>
      <c r="KPJ233" s="3"/>
      <c r="KPK233" s="3"/>
      <c r="KPL233" s="3"/>
      <c r="KPM233" s="3"/>
      <c r="KPN233" s="3"/>
      <c r="KPO233" s="3"/>
      <c r="KPP233" s="3"/>
      <c r="KPQ233" s="3"/>
      <c r="KPR233" s="3"/>
      <c r="KPS233" s="3"/>
      <c r="KPT233" s="3"/>
      <c r="KPU233" s="3"/>
      <c r="KPV233" s="3"/>
      <c r="KPW233" s="3"/>
      <c r="KPX233" s="3"/>
      <c r="KPY233" s="3"/>
      <c r="KPZ233" s="3"/>
      <c r="KQA233" s="3"/>
      <c r="KQB233" s="3"/>
      <c r="KQC233" s="3"/>
      <c r="KQD233" s="3"/>
      <c r="KQE233" s="3"/>
      <c r="KQF233" s="3"/>
      <c r="KQG233" s="3"/>
      <c r="KQH233" s="3"/>
      <c r="KQI233" s="3"/>
      <c r="KQJ233" s="3"/>
      <c r="KQK233" s="3"/>
      <c r="KQL233" s="3"/>
      <c r="KQM233" s="3"/>
      <c r="KQN233" s="3"/>
      <c r="KQO233" s="3"/>
      <c r="KQP233" s="3"/>
      <c r="KQQ233" s="3"/>
      <c r="KQR233" s="3"/>
      <c r="KQS233" s="3"/>
      <c r="KQT233" s="3"/>
      <c r="KQU233" s="3"/>
      <c r="KQV233" s="3"/>
      <c r="KQW233" s="3"/>
      <c r="KQX233" s="3"/>
      <c r="KQY233" s="3"/>
      <c r="KQZ233" s="3"/>
      <c r="KRA233" s="3"/>
      <c r="KRB233" s="3"/>
      <c r="KRC233" s="3"/>
      <c r="KRD233" s="3"/>
      <c r="KRE233" s="3"/>
      <c r="KRF233" s="3"/>
      <c r="KRG233" s="3"/>
      <c r="KRH233" s="3"/>
      <c r="KRI233" s="3"/>
      <c r="KRJ233" s="3"/>
      <c r="KRK233" s="3"/>
      <c r="KRL233" s="3"/>
      <c r="KRM233" s="3"/>
      <c r="KRN233" s="3"/>
      <c r="KRO233" s="3"/>
      <c r="KRP233" s="3"/>
      <c r="KRQ233" s="3"/>
      <c r="KRR233" s="3"/>
      <c r="KRS233" s="3"/>
      <c r="KRT233" s="3"/>
      <c r="KRU233" s="3"/>
      <c r="KRV233" s="3"/>
      <c r="KRW233" s="3"/>
      <c r="KRX233" s="3"/>
      <c r="KRY233" s="3"/>
      <c r="KRZ233" s="3"/>
      <c r="KSA233" s="3"/>
      <c r="KSB233" s="3"/>
      <c r="KSC233" s="3"/>
      <c r="KSD233" s="3"/>
      <c r="KSE233" s="3"/>
      <c r="KSF233" s="3"/>
      <c r="KSG233" s="3"/>
      <c r="KSH233" s="3"/>
      <c r="KSI233" s="3"/>
      <c r="KSJ233" s="3"/>
      <c r="KSK233" s="3"/>
      <c r="KSL233" s="3"/>
      <c r="KSM233" s="3"/>
      <c r="KSN233" s="3"/>
      <c r="KSO233" s="3"/>
      <c r="KSP233" s="3"/>
      <c r="KSQ233" s="3"/>
      <c r="KSR233" s="3"/>
      <c r="KSS233" s="3"/>
      <c r="KST233" s="3"/>
      <c r="KSU233" s="3"/>
      <c r="KSV233" s="3"/>
      <c r="KSW233" s="3"/>
      <c r="KSX233" s="3"/>
      <c r="KSY233" s="3"/>
      <c r="KSZ233" s="3"/>
      <c r="KTA233" s="3"/>
      <c r="KTB233" s="3"/>
      <c r="KTC233" s="3"/>
      <c r="KTD233" s="3"/>
      <c r="KTE233" s="3"/>
      <c r="KTF233" s="3"/>
      <c r="KTG233" s="3"/>
      <c r="KTH233" s="3"/>
      <c r="KTI233" s="3"/>
      <c r="KTJ233" s="3"/>
      <c r="KTK233" s="3"/>
      <c r="KTL233" s="3"/>
      <c r="KTM233" s="3"/>
      <c r="KTN233" s="3"/>
      <c r="KTO233" s="3"/>
      <c r="KTP233" s="3"/>
      <c r="KTQ233" s="3"/>
      <c r="KTR233" s="3"/>
      <c r="KTS233" s="3"/>
      <c r="KTT233" s="3"/>
      <c r="KTU233" s="3"/>
      <c r="KTV233" s="3"/>
      <c r="KTW233" s="3"/>
      <c r="KTX233" s="3"/>
      <c r="KTY233" s="3"/>
      <c r="KTZ233" s="3"/>
      <c r="KUA233" s="3"/>
      <c r="KUB233" s="3"/>
      <c r="KUC233" s="3"/>
      <c r="KUD233" s="3"/>
      <c r="KUE233" s="3"/>
      <c r="KUF233" s="3"/>
      <c r="KUG233" s="3"/>
      <c r="KUH233" s="3"/>
      <c r="KUI233" s="3"/>
      <c r="KUJ233" s="3"/>
      <c r="KUK233" s="3"/>
      <c r="KUL233" s="3"/>
      <c r="KUM233" s="3"/>
      <c r="KUN233" s="3"/>
      <c r="KUO233" s="3"/>
      <c r="KUP233" s="3"/>
      <c r="KUQ233" s="3"/>
      <c r="KUR233" s="3"/>
      <c r="KUS233" s="3"/>
      <c r="KUT233" s="3"/>
      <c r="KUU233" s="3"/>
      <c r="KUV233" s="3"/>
      <c r="KUW233" s="3"/>
      <c r="KUX233" s="3"/>
      <c r="KUY233" s="3"/>
      <c r="KUZ233" s="3"/>
      <c r="KVA233" s="3"/>
      <c r="KVB233" s="3"/>
      <c r="KVC233" s="3"/>
      <c r="KVD233" s="3"/>
      <c r="KVE233" s="3"/>
      <c r="KVF233" s="3"/>
      <c r="KVG233" s="3"/>
      <c r="KVH233" s="3"/>
      <c r="KVI233" s="3"/>
      <c r="KVJ233" s="3"/>
      <c r="KVK233" s="3"/>
      <c r="KVL233" s="3"/>
      <c r="KVM233" s="3"/>
      <c r="KVN233" s="3"/>
      <c r="KVO233" s="3"/>
      <c r="KVP233" s="3"/>
      <c r="KVQ233" s="3"/>
      <c r="KVR233" s="3"/>
      <c r="KVS233" s="3"/>
      <c r="KVT233" s="3"/>
      <c r="KVU233" s="3"/>
      <c r="KVV233" s="3"/>
      <c r="KVW233" s="3"/>
      <c r="KVX233" s="3"/>
      <c r="KVY233" s="3"/>
      <c r="KVZ233" s="3"/>
      <c r="KWA233" s="3"/>
      <c r="KWB233" s="3"/>
      <c r="KWC233" s="3"/>
      <c r="KWD233" s="3"/>
      <c r="KWE233" s="3"/>
      <c r="KWF233" s="3"/>
      <c r="KWG233" s="3"/>
      <c r="KWH233" s="3"/>
      <c r="KWI233" s="3"/>
      <c r="KWJ233" s="3"/>
      <c r="KWK233" s="3"/>
      <c r="KWL233" s="3"/>
      <c r="KWM233" s="3"/>
      <c r="KWN233" s="3"/>
      <c r="KWO233" s="3"/>
      <c r="KWP233" s="3"/>
      <c r="KWQ233" s="3"/>
      <c r="KWR233" s="3"/>
      <c r="KWS233" s="3"/>
      <c r="KWT233" s="3"/>
      <c r="KWU233" s="3"/>
      <c r="KWV233" s="3"/>
      <c r="KWW233" s="3"/>
      <c r="KWX233" s="3"/>
      <c r="KWY233" s="3"/>
      <c r="KWZ233" s="3"/>
      <c r="KXA233" s="3"/>
      <c r="KXB233" s="3"/>
      <c r="KXC233" s="3"/>
      <c r="KXD233" s="3"/>
      <c r="KXE233" s="3"/>
      <c r="KXF233" s="3"/>
      <c r="KXG233" s="3"/>
      <c r="KXH233" s="3"/>
      <c r="KXI233" s="3"/>
      <c r="KXJ233" s="3"/>
      <c r="KXK233" s="3"/>
      <c r="KXL233" s="3"/>
      <c r="KXM233" s="3"/>
      <c r="KXN233" s="3"/>
      <c r="KXO233" s="3"/>
      <c r="KXP233" s="3"/>
      <c r="KXQ233" s="3"/>
      <c r="KXR233" s="3"/>
      <c r="KXS233" s="3"/>
      <c r="KXT233" s="3"/>
      <c r="KXU233" s="3"/>
      <c r="KXV233" s="3"/>
      <c r="KXW233" s="3"/>
      <c r="KXX233" s="3"/>
      <c r="KXY233" s="3"/>
      <c r="KXZ233" s="3"/>
      <c r="KYA233" s="3"/>
      <c r="KYB233" s="3"/>
      <c r="KYC233" s="3"/>
      <c r="KYD233" s="3"/>
      <c r="KYE233" s="3"/>
      <c r="KYF233" s="3"/>
      <c r="KYG233" s="3"/>
      <c r="KYH233" s="3"/>
      <c r="KYI233" s="3"/>
      <c r="KYJ233" s="3"/>
      <c r="KYK233" s="3"/>
      <c r="KYL233" s="3"/>
      <c r="KYM233" s="3"/>
      <c r="KYN233" s="3"/>
      <c r="KYO233" s="3"/>
      <c r="KYP233" s="3"/>
      <c r="KYQ233" s="3"/>
      <c r="KYR233" s="3"/>
      <c r="KYS233" s="3"/>
      <c r="KYT233" s="3"/>
      <c r="KYU233" s="3"/>
      <c r="KYV233" s="3"/>
      <c r="KYW233" s="3"/>
      <c r="KYX233" s="3"/>
      <c r="KYY233" s="3"/>
      <c r="KYZ233" s="3"/>
      <c r="KZA233" s="3"/>
      <c r="KZB233" s="3"/>
      <c r="KZC233" s="3"/>
      <c r="KZD233" s="3"/>
      <c r="KZE233" s="3"/>
      <c r="KZF233" s="3"/>
      <c r="KZG233" s="3"/>
      <c r="KZH233" s="3"/>
      <c r="KZI233" s="3"/>
      <c r="KZJ233" s="3"/>
      <c r="KZK233" s="3"/>
      <c r="KZL233" s="3"/>
      <c r="KZM233" s="3"/>
      <c r="KZN233" s="3"/>
      <c r="KZO233" s="3"/>
      <c r="KZP233" s="3"/>
      <c r="KZQ233" s="3"/>
      <c r="KZR233" s="3"/>
      <c r="KZS233" s="3"/>
      <c r="KZT233" s="3"/>
      <c r="KZU233" s="3"/>
      <c r="KZV233" s="3"/>
      <c r="KZW233" s="3"/>
      <c r="KZX233" s="3"/>
      <c r="KZY233" s="3"/>
      <c r="KZZ233" s="3"/>
      <c r="LAA233" s="3"/>
      <c r="LAB233" s="3"/>
      <c r="LAC233" s="3"/>
      <c r="LAD233" s="3"/>
      <c r="LAE233" s="3"/>
      <c r="LAF233" s="3"/>
      <c r="LAG233" s="3"/>
      <c r="LAH233" s="3"/>
      <c r="LAI233" s="3"/>
      <c r="LAJ233" s="3"/>
      <c r="LAK233" s="3"/>
      <c r="LAL233" s="3"/>
      <c r="LAM233" s="3"/>
      <c r="LAN233" s="3"/>
      <c r="LAO233" s="3"/>
      <c r="LAP233" s="3"/>
      <c r="LAQ233" s="3"/>
      <c r="LAR233" s="3"/>
      <c r="LAS233" s="3"/>
      <c r="LAT233" s="3"/>
      <c r="LAU233" s="3"/>
      <c r="LAV233" s="3"/>
      <c r="LAW233" s="3"/>
      <c r="LAX233" s="3"/>
      <c r="LAY233" s="3"/>
      <c r="LAZ233" s="3"/>
      <c r="LBA233" s="3"/>
      <c r="LBB233" s="3"/>
      <c r="LBC233" s="3"/>
      <c r="LBD233" s="3"/>
      <c r="LBE233" s="3"/>
      <c r="LBF233" s="3"/>
      <c r="LBG233" s="3"/>
      <c r="LBH233" s="3"/>
      <c r="LBI233" s="3"/>
      <c r="LBJ233" s="3"/>
      <c r="LBK233" s="3"/>
      <c r="LBL233" s="3"/>
      <c r="LBM233" s="3"/>
      <c r="LBN233" s="3"/>
      <c r="LBO233" s="3"/>
      <c r="LBP233" s="3"/>
      <c r="LBQ233" s="3"/>
      <c r="LBR233" s="3"/>
      <c r="LBS233" s="3"/>
      <c r="LBT233" s="3"/>
      <c r="LBU233" s="3"/>
      <c r="LBV233" s="3"/>
      <c r="LBW233" s="3"/>
      <c r="LBX233" s="3"/>
      <c r="LBY233" s="3"/>
      <c r="LBZ233" s="3"/>
      <c r="LCA233" s="3"/>
      <c r="LCB233" s="3"/>
      <c r="LCC233" s="3"/>
      <c r="LCD233" s="3"/>
      <c r="LCE233" s="3"/>
      <c r="LCF233" s="3"/>
      <c r="LCG233" s="3"/>
      <c r="LCH233" s="3"/>
      <c r="LCI233" s="3"/>
      <c r="LCJ233" s="3"/>
      <c r="LCK233" s="3"/>
      <c r="LCL233" s="3"/>
      <c r="LCM233" s="3"/>
      <c r="LCN233" s="3"/>
      <c r="LCO233" s="3"/>
      <c r="LCP233" s="3"/>
      <c r="LCQ233" s="3"/>
      <c r="LCR233" s="3"/>
      <c r="LCS233" s="3"/>
      <c r="LCT233" s="3"/>
      <c r="LCU233" s="3"/>
      <c r="LCV233" s="3"/>
      <c r="LCW233" s="3"/>
      <c r="LCX233" s="3"/>
      <c r="LCY233" s="3"/>
      <c r="LCZ233" s="3"/>
      <c r="LDA233" s="3"/>
      <c r="LDB233" s="3"/>
      <c r="LDC233" s="3"/>
      <c r="LDD233" s="3"/>
      <c r="LDE233" s="3"/>
      <c r="LDF233" s="3"/>
      <c r="LDG233" s="3"/>
      <c r="LDH233" s="3"/>
      <c r="LDI233" s="3"/>
      <c r="LDJ233" s="3"/>
      <c r="LDK233" s="3"/>
      <c r="LDL233" s="3"/>
      <c r="LDM233" s="3"/>
      <c r="LDN233" s="3"/>
      <c r="LDO233" s="3"/>
      <c r="LDP233" s="3"/>
      <c r="LDQ233" s="3"/>
      <c r="LDR233" s="3"/>
      <c r="LDS233" s="3"/>
      <c r="LDT233" s="3"/>
      <c r="LDU233" s="3"/>
      <c r="LDV233" s="3"/>
      <c r="LDW233" s="3"/>
      <c r="LDX233" s="3"/>
      <c r="LDY233" s="3"/>
      <c r="LDZ233" s="3"/>
      <c r="LEA233" s="3"/>
      <c r="LEB233" s="3"/>
      <c r="LEC233" s="3"/>
      <c r="LED233" s="3"/>
      <c r="LEE233" s="3"/>
      <c r="LEF233" s="3"/>
      <c r="LEG233" s="3"/>
      <c r="LEH233" s="3"/>
      <c r="LEI233" s="3"/>
      <c r="LEJ233" s="3"/>
      <c r="LEK233" s="3"/>
      <c r="LEL233" s="3"/>
      <c r="LEM233" s="3"/>
      <c r="LEN233" s="3"/>
      <c r="LEO233" s="3"/>
      <c r="LEP233" s="3"/>
      <c r="LEQ233" s="3"/>
      <c r="LER233" s="3"/>
      <c r="LES233" s="3"/>
      <c r="LET233" s="3"/>
      <c r="LEU233" s="3"/>
      <c r="LEV233" s="3"/>
      <c r="LEW233" s="3"/>
      <c r="LEX233" s="3"/>
      <c r="LEY233" s="3"/>
      <c r="LEZ233" s="3"/>
      <c r="LFA233" s="3"/>
      <c r="LFB233" s="3"/>
      <c r="LFC233" s="3"/>
      <c r="LFD233" s="3"/>
      <c r="LFE233" s="3"/>
      <c r="LFF233" s="3"/>
      <c r="LFG233" s="3"/>
      <c r="LFH233" s="3"/>
      <c r="LFI233" s="3"/>
      <c r="LFJ233" s="3"/>
      <c r="LFK233" s="3"/>
      <c r="LFL233" s="3"/>
      <c r="LFM233" s="3"/>
      <c r="LFN233" s="3"/>
      <c r="LFO233" s="3"/>
      <c r="LFP233" s="3"/>
      <c r="LFQ233" s="3"/>
      <c r="LFR233" s="3"/>
      <c r="LFS233" s="3"/>
      <c r="LFT233" s="3"/>
      <c r="LFU233" s="3"/>
      <c r="LFV233" s="3"/>
      <c r="LFW233" s="3"/>
      <c r="LFX233" s="3"/>
      <c r="LFY233" s="3"/>
      <c r="LFZ233" s="3"/>
      <c r="LGA233" s="3"/>
      <c r="LGB233" s="3"/>
      <c r="LGC233" s="3"/>
      <c r="LGD233" s="3"/>
      <c r="LGE233" s="3"/>
      <c r="LGF233" s="3"/>
      <c r="LGG233" s="3"/>
      <c r="LGH233" s="3"/>
      <c r="LGI233" s="3"/>
      <c r="LGJ233" s="3"/>
      <c r="LGK233" s="3"/>
      <c r="LGL233" s="3"/>
      <c r="LGM233" s="3"/>
      <c r="LGN233" s="3"/>
      <c r="LGO233" s="3"/>
      <c r="LGP233" s="3"/>
      <c r="LGQ233" s="3"/>
      <c r="LGR233" s="3"/>
      <c r="LGS233" s="3"/>
      <c r="LGT233" s="3"/>
      <c r="LGU233" s="3"/>
      <c r="LGV233" s="3"/>
      <c r="LGW233" s="3"/>
      <c r="LGX233" s="3"/>
      <c r="LGY233" s="3"/>
      <c r="LGZ233" s="3"/>
      <c r="LHA233" s="3"/>
      <c r="LHB233" s="3"/>
      <c r="LHC233" s="3"/>
      <c r="LHD233" s="3"/>
      <c r="LHE233" s="3"/>
      <c r="LHF233" s="3"/>
      <c r="LHG233" s="3"/>
      <c r="LHH233" s="3"/>
      <c r="LHI233" s="3"/>
      <c r="LHJ233" s="3"/>
      <c r="LHK233" s="3"/>
      <c r="LHL233" s="3"/>
      <c r="LHM233" s="3"/>
      <c r="LHN233" s="3"/>
      <c r="LHO233" s="3"/>
      <c r="LHP233" s="3"/>
      <c r="LHQ233" s="3"/>
      <c r="LHR233" s="3"/>
      <c r="LHS233" s="3"/>
      <c r="LHT233" s="3"/>
      <c r="LHU233" s="3"/>
      <c r="LHV233" s="3"/>
      <c r="LHW233" s="3"/>
      <c r="LHX233" s="3"/>
      <c r="LHY233" s="3"/>
      <c r="LHZ233" s="3"/>
      <c r="LIA233" s="3"/>
      <c r="LIB233" s="3"/>
      <c r="LIC233" s="3"/>
      <c r="LID233" s="3"/>
      <c r="LIE233" s="3"/>
      <c r="LIF233" s="3"/>
      <c r="LIG233" s="3"/>
      <c r="LIH233" s="3"/>
      <c r="LII233" s="3"/>
      <c r="LIJ233" s="3"/>
      <c r="LIK233" s="3"/>
      <c r="LIL233" s="3"/>
      <c r="LIM233" s="3"/>
      <c r="LIN233" s="3"/>
      <c r="LIO233" s="3"/>
      <c r="LIP233" s="3"/>
      <c r="LIQ233" s="3"/>
      <c r="LIR233" s="3"/>
      <c r="LIS233" s="3"/>
      <c r="LIT233" s="3"/>
      <c r="LIU233" s="3"/>
      <c r="LIV233" s="3"/>
      <c r="LIW233" s="3"/>
      <c r="LIX233" s="3"/>
      <c r="LIY233" s="3"/>
      <c r="LIZ233" s="3"/>
      <c r="LJA233" s="3"/>
      <c r="LJB233" s="3"/>
      <c r="LJC233" s="3"/>
      <c r="LJD233" s="3"/>
      <c r="LJE233" s="3"/>
      <c r="LJF233" s="3"/>
      <c r="LJG233" s="3"/>
      <c r="LJH233" s="3"/>
      <c r="LJI233" s="3"/>
      <c r="LJJ233" s="3"/>
      <c r="LJK233" s="3"/>
      <c r="LJL233" s="3"/>
      <c r="LJM233" s="3"/>
      <c r="LJN233" s="3"/>
      <c r="LJO233" s="3"/>
      <c r="LJP233" s="3"/>
      <c r="LJQ233" s="3"/>
      <c r="LJR233" s="3"/>
      <c r="LJS233" s="3"/>
      <c r="LJT233" s="3"/>
      <c r="LJU233" s="3"/>
      <c r="LJV233" s="3"/>
      <c r="LJW233" s="3"/>
      <c r="LJX233" s="3"/>
      <c r="LJY233" s="3"/>
      <c r="LJZ233" s="3"/>
      <c r="LKA233" s="3"/>
      <c r="LKB233" s="3"/>
      <c r="LKC233" s="3"/>
      <c r="LKD233" s="3"/>
      <c r="LKE233" s="3"/>
      <c r="LKF233" s="3"/>
      <c r="LKG233" s="3"/>
      <c r="LKH233" s="3"/>
      <c r="LKI233" s="3"/>
      <c r="LKJ233" s="3"/>
      <c r="LKK233" s="3"/>
      <c r="LKL233" s="3"/>
      <c r="LKM233" s="3"/>
      <c r="LKN233" s="3"/>
      <c r="LKO233" s="3"/>
      <c r="LKP233" s="3"/>
      <c r="LKQ233" s="3"/>
      <c r="LKR233" s="3"/>
      <c r="LKS233" s="3"/>
      <c r="LKT233" s="3"/>
      <c r="LKU233" s="3"/>
      <c r="LKV233" s="3"/>
      <c r="LKW233" s="3"/>
      <c r="LKX233" s="3"/>
      <c r="LKY233" s="3"/>
      <c r="LKZ233" s="3"/>
      <c r="LLA233" s="3"/>
      <c r="LLB233" s="3"/>
      <c r="LLC233" s="3"/>
      <c r="LLD233" s="3"/>
      <c r="LLE233" s="3"/>
      <c r="LLF233" s="3"/>
      <c r="LLG233" s="3"/>
      <c r="LLH233" s="3"/>
      <c r="LLI233" s="3"/>
      <c r="LLJ233" s="3"/>
      <c r="LLK233" s="3"/>
      <c r="LLL233" s="3"/>
      <c r="LLM233" s="3"/>
      <c r="LLN233" s="3"/>
      <c r="LLO233" s="3"/>
      <c r="LLP233" s="3"/>
      <c r="LLQ233" s="3"/>
      <c r="LLR233" s="3"/>
      <c r="LLS233" s="3"/>
      <c r="LLT233" s="3"/>
      <c r="LLU233" s="3"/>
      <c r="LLV233" s="3"/>
      <c r="LLW233" s="3"/>
      <c r="LLX233" s="3"/>
      <c r="LLY233" s="3"/>
      <c r="LLZ233" s="3"/>
      <c r="LMA233" s="3"/>
      <c r="LMB233" s="3"/>
      <c r="LMC233" s="3"/>
      <c r="LMD233" s="3"/>
      <c r="LME233" s="3"/>
      <c r="LMF233" s="3"/>
      <c r="LMG233" s="3"/>
      <c r="LMH233" s="3"/>
      <c r="LMI233" s="3"/>
      <c r="LMJ233" s="3"/>
      <c r="LMK233" s="3"/>
      <c r="LML233" s="3"/>
      <c r="LMM233" s="3"/>
      <c r="LMN233" s="3"/>
      <c r="LMO233" s="3"/>
      <c r="LMP233" s="3"/>
      <c r="LMQ233" s="3"/>
      <c r="LMR233" s="3"/>
      <c r="LMS233" s="3"/>
      <c r="LMT233" s="3"/>
      <c r="LMU233" s="3"/>
      <c r="LMV233" s="3"/>
      <c r="LMW233" s="3"/>
      <c r="LMX233" s="3"/>
      <c r="LMY233" s="3"/>
      <c r="LMZ233" s="3"/>
      <c r="LNA233" s="3"/>
      <c r="LNB233" s="3"/>
      <c r="LNC233" s="3"/>
      <c r="LND233" s="3"/>
      <c r="LNE233" s="3"/>
      <c r="LNF233" s="3"/>
      <c r="LNG233" s="3"/>
      <c r="LNH233" s="3"/>
      <c r="LNI233" s="3"/>
      <c r="LNJ233" s="3"/>
      <c r="LNK233" s="3"/>
      <c r="LNL233" s="3"/>
      <c r="LNM233" s="3"/>
      <c r="LNN233" s="3"/>
      <c r="LNO233" s="3"/>
      <c r="LNP233" s="3"/>
      <c r="LNQ233" s="3"/>
      <c r="LNR233" s="3"/>
      <c r="LNS233" s="3"/>
      <c r="LNT233" s="3"/>
      <c r="LNU233" s="3"/>
      <c r="LNV233" s="3"/>
      <c r="LNW233" s="3"/>
      <c r="LNX233" s="3"/>
      <c r="LNY233" s="3"/>
      <c r="LNZ233" s="3"/>
      <c r="LOA233" s="3"/>
      <c r="LOB233" s="3"/>
      <c r="LOC233" s="3"/>
      <c r="LOD233" s="3"/>
      <c r="LOE233" s="3"/>
      <c r="LOF233" s="3"/>
      <c r="LOG233" s="3"/>
      <c r="LOH233" s="3"/>
      <c r="LOI233" s="3"/>
      <c r="LOJ233" s="3"/>
      <c r="LOK233" s="3"/>
      <c r="LOL233" s="3"/>
      <c r="LOM233" s="3"/>
      <c r="LON233" s="3"/>
      <c r="LOO233" s="3"/>
      <c r="LOP233" s="3"/>
      <c r="LOQ233" s="3"/>
      <c r="LOR233" s="3"/>
      <c r="LOS233" s="3"/>
      <c r="LOT233" s="3"/>
      <c r="LOU233" s="3"/>
      <c r="LOV233" s="3"/>
      <c r="LOW233" s="3"/>
      <c r="LOX233" s="3"/>
      <c r="LOY233" s="3"/>
      <c r="LOZ233" s="3"/>
      <c r="LPA233" s="3"/>
      <c r="LPB233" s="3"/>
      <c r="LPC233" s="3"/>
      <c r="LPD233" s="3"/>
      <c r="LPE233" s="3"/>
      <c r="LPF233" s="3"/>
      <c r="LPG233" s="3"/>
      <c r="LPH233" s="3"/>
      <c r="LPI233" s="3"/>
      <c r="LPJ233" s="3"/>
      <c r="LPK233" s="3"/>
      <c r="LPL233" s="3"/>
      <c r="LPM233" s="3"/>
      <c r="LPN233" s="3"/>
      <c r="LPO233" s="3"/>
      <c r="LPP233" s="3"/>
      <c r="LPQ233" s="3"/>
      <c r="LPR233" s="3"/>
      <c r="LPS233" s="3"/>
      <c r="LPT233" s="3"/>
      <c r="LPU233" s="3"/>
      <c r="LPV233" s="3"/>
      <c r="LPW233" s="3"/>
      <c r="LPX233" s="3"/>
      <c r="LPY233" s="3"/>
      <c r="LPZ233" s="3"/>
      <c r="LQA233" s="3"/>
      <c r="LQB233" s="3"/>
      <c r="LQC233" s="3"/>
      <c r="LQD233" s="3"/>
      <c r="LQE233" s="3"/>
      <c r="LQF233" s="3"/>
      <c r="LQG233" s="3"/>
      <c r="LQH233" s="3"/>
      <c r="LQI233" s="3"/>
      <c r="LQJ233" s="3"/>
      <c r="LQK233" s="3"/>
      <c r="LQL233" s="3"/>
      <c r="LQM233" s="3"/>
      <c r="LQN233" s="3"/>
      <c r="LQO233" s="3"/>
      <c r="LQP233" s="3"/>
      <c r="LQQ233" s="3"/>
      <c r="LQR233" s="3"/>
      <c r="LQS233" s="3"/>
      <c r="LQT233" s="3"/>
      <c r="LQU233" s="3"/>
      <c r="LQV233" s="3"/>
      <c r="LQW233" s="3"/>
      <c r="LQX233" s="3"/>
      <c r="LQY233" s="3"/>
      <c r="LQZ233" s="3"/>
      <c r="LRA233" s="3"/>
      <c r="LRB233" s="3"/>
      <c r="LRC233" s="3"/>
      <c r="LRD233" s="3"/>
      <c r="LRE233" s="3"/>
      <c r="LRF233" s="3"/>
      <c r="LRG233" s="3"/>
      <c r="LRH233" s="3"/>
      <c r="LRI233" s="3"/>
      <c r="LRJ233" s="3"/>
      <c r="LRK233" s="3"/>
      <c r="LRL233" s="3"/>
      <c r="LRM233" s="3"/>
      <c r="LRN233" s="3"/>
      <c r="LRO233" s="3"/>
      <c r="LRP233" s="3"/>
      <c r="LRQ233" s="3"/>
      <c r="LRR233" s="3"/>
      <c r="LRS233" s="3"/>
      <c r="LRT233" s="3"/>
      <c r="LRU233" s="3"/>
      <c r="LRV233" s="3"/>
      <c r="LRW233" s="3"/>
      <c r="LRX233" s="3"/>
      <c r="LRY233" s="3"/>
      <c r="LRZ233" s="3"/>
      <c r="LSA233" s="3"/>
      <c r="LSB233" s="3"/>
      <c r="LSC233" s="3"/>
      <c r="LSD233" s="3"/>
      <c r="LSE233" s="3"/>
      <c r="LSF233" s="3"/>
      <c r="LSG233" s="3"/>
      <c r="LSH233" s="3"/>
      <c r="LSI233" s="3"/>
      <c r="LSJ233" s="3"/>
      <c r="LSK233" s="3"/>
      <c r="LSL233" s="3"/>
      <c r="LSM233" s="3"/>
      <c r="LSN233" s="3"/>
      <c r="LSO233" s="3"/>
      <c r="LSP233" s="3"/>
      <c r="LSQ233" s="3"/>
      <c r="LSR233" s="3"/>
      <c r="LSS233" s="3"/>
      <c r="LST233" s="3"/>
      <c r="LSU233" s="3"/>
      <c r="LSV233" s="3"/>
      <c r="LSW233" s="3"/>
      <c r="LSX233" s="3"/>
      <c r="LSY233" s="3"/>
      <c r="LSZ233" s="3"/>
      <c r="LTA233" s="3"/>
      <c r="LTB233" s="3"/>
      <c r="LTC233" s="3"/>
      <c r="LTD233" s="3"/>
      <c r="LTE233" s="3"/>
      <c r="LTF233" s="3"/>
      <c r="LTG233" s="3"/>
      <c r="LTH233" s="3"/>
      <c r="LTI233" s="3"/>
      <c r="LTJ233" s="3"/>
      <c r="LTK233" s="3"/>
      <c r="LTL233" s="3"/>
      <c r="LTM233" s="3"/>
      <c r="LTN233" s="3"/>
      <c r="LTO233" s="3"/>
      <c r="LTP233" s="3"/>
      <c r="LTQ233" s="3"/>
      <c r="LTR233" s="3"/>
      <c r="LTS233" s="3"/>
      <c r="LTT233" s="3"/>
      <c r="LTU233" s="3"/>
      <c r="LTV233" s="3"/>
      <c r="LTW233" s="3"/>
      <c r="LTX233" s="3"/>
      <c r="LTY233" s="3"/>
      <c r="LTZ233" s="3"/>
      <c r="LUA233" s="3"/>
      <c r="LUB233" s="3"/>
      <c r="LUC233" s="3"/>
      <c r="LUD233" s="3"/>
      <c r="LUE233" s="3"/>
      <c r="LUF233" s="3"/>
      <c r="LUG233" s="3"/>
      <c r="LUH233" s="3"/>
      <c r="LUI233" s="3"/>
      <c r="LUJ233" s="3"/>
      <c r="LUK233" s="3"/>
      <c r="LUL233" s="3"/>
      <c r="LUM233" s="3"/>
      <c r="LUN233" s="3"/>
      <c r="LUO233" s="3"/>
      <c r="LUP233" s="3"/>
      <c r="LUQ233" s="3"/>
      <c r="LUR233" s="3"/>
      <c r="LUS233" s="3"/>
      <c r="LUT233" s="3"/>
      <c r="LUU233" s="3"/>
      <c r="LUV233" s="3"/>
      <c r="LUW233" s="3"/>
      <c r="LUX233" s="3"/>
      <c r="LUY233" s="3"/>
      <c r="LUZ233" s="3"/>
      <c r="LVA233" s="3"/>
      <c r="LVB233" s="3"/>
      <c r="LVC233" s="3"/>
      <c r="LVD233" s="3"/>
      <c r="LVE233" s="3"/>
      <c r="LVF233" s="3"/>
      <c r="LVG233" s="3"/>
      <c r="LVH233" s="3"/>
      <c r="LVI233" s="3"/>
      <c r="LVJ233" s="3"/>
      <c r="LVK233" s="3"/>
      <c r="LVL233" s="3"/>
      <c r="LVM233" s="3"/>
      <c r="LVN233" s="3"/>
      <c r="LVO233" s="3"/>
      <c r="LVP233" s="3"/>
      <c r="LVQ233" s="3"/>
      <c r="LVR233" s="3"/>
      <c r="LVS233" s="3"/>
      <c r="LVT233" s="3"/>
      <c r="LVU233" s="3"/>
      <c r="LVV233" s="3"/>
      <c r="LVW233" s="3"/>
      <c r="LVX233" s="3"/>
      <c r="LVY233" s="3"/>
      <c r="LVZ233" s="3"/>
      <c r="LWA233" s="3"/>
      <c r="LWB233" s="3"/>
      <c r="LWC233" s="3"/>
      <c r="LWD233" s="3"/>
      <c r="LWE233" s="3"/>
      <c r="LWF233" s="3"/>
      <c r="LWG233" s="3"/>
      <c r="LWH233" s="3"/>
      <c r="LWI233" s="3"/>
      <c r="LWJ233" s="3"/>
      <c r="LWK233" s="3"/>
      <c r="LWL233" s="3"/>
      <c r="LWM233" s="3"/>
      <c r="LWN233" s="3"/>
      <c r="LWO233" s="3"/>
      <c r="LWP233" s="3"/>
      <c r="LWQ233" s="3"/>
      <c r="LWR233" s="3"/>
      <c r="LWS233" s="3"/>
      <c r="LWT233" s="3"/>
      <c r="LWU233" s="3"/>
      <c r="LWV233" s="3"/>
      <c r="LWW233" s="3"/>
      <c r="LWX233" s="3"/>
      <c r="LWY233" s="3"/>
      <c r="LWZ233" s="3"/>
      <c r="LXA233" s="3"/>
      <c r="LXB233" s="3"/>
      <c r="LXC233" s="3"/>
      <c r="LXD233" s="3"/>
      <c r="LXE233" s="3"/>
      <c r="LXF233" s="3"/>
      <c r="LXG233" s="3"/>
      <c r="LXH233" s="3"/>
      <c r="LXI233" s="3"/>
      <c r="LXJ233" s="3"/>
      <c r="LXK233" s="3"/>
      <c r="LXL233" s="3"/>
      <c r="LXM233" s="3"/>
      <c r="LXN233" s="3"/>
      <c r="LXO233" s="3"/>
      <c r="LXP233" s="3"/>
      <c r="LXQ233" s="3"/>
      <c r="LXR233" s="3"/>
      <c r="LXS233" s="3"/>
      <c r="LXT233" s="3"/>
      <c r="LXU233" s="3"/>
      <c r="LXV233" s="3"/>
      <c r="LXW233" s="3"/>
      <c r="LXX233" s="3"/>
      <c r="LXY233" s="3"/>
      <c r="LXZ233" s="3"/>
      <c r="LYA233" s="3"/>
      <c r="LYB233" s="3"/>
      <c r="LYC233" s="3"/>
      <c r="LYD233" s="3"/>
      <c r="LYE233" s="3"/>
      <c r="LYF233" s="3"/>
      <c r="LYG233" s="3"/>
      <c r="LYH233" s="3"/>
      <c r="LYI233" s="3"/>
      <c r="LYJ233" s="3"/>
      <c r="LYK233" s="3"/>
      <c r="LYL233" s="3"/>
      <c r="LYM233" s="3"/>
      <c r="LYN233" s="3"/>
      <c r="LYO233" s="3"/>
      <c r="LYP233" s="3"/>
      <c r="LYQ233" s="3"/>
      <c r="LYR233" s="3"/>
      <c r="LYS233" s="3"/>
      <c r="LYT233" s="3"/>
      <c r="LYU233" s="3"/>
      <c r="LYV233" s="3"/>
      <c r="LYW233" s="3"/>
      <c r="LYX233" s="3"/>
      <c r="LYY233" s="3"/>
      <c r="LYZ233" s="3"/>
      <c r="LZA233" s="3"/>
      <c r="LZB233" s="3"/>
      <c r="LZC233" s="3"/>
      <c r="LZD233" s="3"/>
      <c r="LZE233" s="3"/>
      <c r="LZF233" s="3"/>
      <c r="LZG233" s="3"/>
      <c r="LZH233" s="3"/>
      <c r="LZI233" s="3"/>
      <c r="LZJ233" s="3"/>
      <c r="LZK233" s="3"/>
      <c r="LZL233" s="3"/>
      <c r="LZM233" s="3"/>
      <c r="LZN233" s="3"/>
      <c r="LZO233" s="3"/>
      <c r="LZP233" s="3"/>
      <c r="LZQ233" s="3"/>
      <c r="LZR233" s="3"/>
      <c r="LZS233" s="3"/>
      <c r="LZT233" s="3"/>
      <c r="LZU233" s="3"/>
      <c r="LZV233" s="3"/>
      <c r="LZW233" s="3"/>
      <c r="LZX233" s="3"/>
      <c r="LZY233" s="3"/>
      <c r="LZZ233" s="3"/>
      <c r="MAA233" s="3"/>
      <c r="MAB233" s="3"/>
      <c r="MAC233" s="3"/>
      <c r="MAD233" s="3"/>
      <c r="MAE233" s="3"/>
      <c r="MAF233" s="3"/>
      <c r="MAG233" s="3"/>
      <c r="MAH233" s="3"/>
      <c r="MAI233" s="3"/>
      <c r="MAJ233" s="3"/>
      <c r="MAK233" s="3"/>
      <c r="MAL233" s="3"/>
      <c r="MAM233" s="3"/>
      <c r="MAN233" s="3"/>
      <c r="MAO233" s="3"/>
      <c r="MAP233" s="3"/>
      <c r="MAQ233" s="3"/>
      <c r="MAR233" s="3"/>
      <c r="MAS233" s="3"/>
      <c r="MAT233" s="3"/>
      <c r="MAU233" s="3"/>
      <c r="MAV233" s="3"/>
      <c r="MAW233" s="3"/>
      <c r="MAX233" s="3"/>
      <c r="MAY233" s="3"/>
      <c r="MAZ233" s="3"/>
      <c r="MBA233" s="3"/>
      <c r="MBB233" s="3"/>
      <c r="MBC233" s="3"/>
      <c r="MBD233" s="3"/>
      <c r="MBE233" s="3"/>
      <c r="MBF233" s="3"/>
      <c r="MBG233" s="3"/>
      <c r="MBH233" s="3"/>
      <c r="MBI233" s="3"/>
      <c r="MBJ233" s="3"/>
      <c r="MBK233" s="3"/>
      <c r="MBL233" s="3"/>
      <c r="MBM233" s="3"/>
      <c r="MBN233" s="3"/>
      <c r="MBO233" s="3"/>
      <c r="MBP233" s="3"/>
      <c r="MBQ233" s="3"/>
      <c r="MBR233" s="3"/>
      <c r="MBS233" s="3"/>
      <c r="MBT233" s="3"/>
      <c r="MBU233" s="3"/>
      <c r="MBV233" s="3"/>
      <c r="MBW233" s="3"/>
      <c r="MBX233" s="3"/>
      <c r="MBY233" s="3"/>
      <c r="MBZ233" s="3"/>
      <c r="MCA233" s="3"/>
      <c r="MCB233" s="3"/>
      <c r="MCC233" s="3"/>
      <c r="MCD233" s="3"/>
      <c r="MCE233" s="3"/>
      <c r="MCF233" s="3"/>
      <c r="MCG233" s="3"/>
      <c r="MCH233" s="3"/>
      <c r="MCI233" s="3"/>
      <c r="MCJ233" s="3"/>
      <c r="MCK233" s="3"/>
      <c r="MCL233" s="3"/>
      <c r="MCM233" s="3"/>
      <c r="MCN233" s="3"/>
      <c r="MCO233" s="3"/>
      <c r="MCP233" s="3"/>
      <c r="MCQ233" s="3"/>
      <c r="MCR233" s="3"/>
      <c r="MCS233" s="3"/>
      <c r="MCT233" s="3"/>
      <c r="MCU233" s="3"/>
      <c r="MCV233" s="3"/>
      <c r="MCW233" s="3"/>
      <c r="MCX233" s="3"/>
      <c r="MCY233" s="3"/>
      <c r="MCZ233" s="3"/>
      <c r="MDA233" s="3"/>
      <c r="MDB233" s="3"/>
      <c r="MDC233" s="3"/>
      <c r="MDD233" s="3"/>
      <c r="MDE233" s="3"/>
      <c r="MDF233" s="3"/>
      <c r="MDG233" s="3"/>
      <c r="MDH233" s="3"/>
      <c r="MDI233" s="3"/>
      <c r="MDJ233" s="3"/>
      <c r="MDK233" s="3"/>
      <c r="MDL233" s="3"/>
      <c r="MDM233" s="3"/>
      <c r="MDN233" s="3"/>
      <c r="MDO233" s="3"/>
      <c r="MDP233" s="3"/>
      <c r="MDQ233" s="3"/>
      <c r="MDR233" s="3"/>
      <c r="MDS233" s="3"/>
      <c r="MDT233" s="3"/>
      <c r="MDU233" s="3"/>
      <c r="MDV233" s="3"/>
      <c r="MDW233" s="3"/>
      <c r="MDX233" s="3"/>
      <c r="MDY233" s="3"/>
      <c r="MDZ233" s="3"/>
      <c r="MEA233" s="3"/>
      <c r="MEB233" s="3"/>
      <c r="MEC233" s="3"/>
      <c r="MED233" s="3"/>
      <c r="MEE233" s="3"/>
      <c r="MEF233" s="3"/>
      <c r="MEG233" s="3"/>
      <c r="MEH233" s="3"/>
      <c r="MEI233" s="3"/>
      <c r="MEJ233" s="3"/>
      <c r="MEK233" s="3"/>
      <c r="MEL233" s="3"/>
      <c r="MEM233" s="3"/>
      <c r="MEN233" s="3"/>
      <c r="MEO233" s="3"/>
      <c r="MEP233" s="3"/>
      <c r="MEQ233" s="3"/>
      <c r="MER233" s="3"/>
      <c r="MES233" s="3"/>
      <c r="MET233" s="3"/>
      <c r="MEU233" s="3"/>
      <c r="MEV233" s="3"/>
      <c r="MEW233" s="3"/>
      <c r="MEX233" s="3"/>
      <c r="MEY233" s="3"/>
      <c r="MEZ233" s="3"/>
      <c r="MFA233" s="3"/>
      <c r="MFB233" s="3"/>
      <c r="MFC233" s="3"/>
      <c r="MFD233" s="3"/>
      <c r="MFE233" s="3"/>
      <c r="MFF233" s="3"/>
      <c r="MFG233" s="3"/>
      <c r="MFH233" s="3"/>
      <c r="MFI233" s="3"/>
      <c r="MFJ233" s="3"/>
      <c r="MFK233" s="3"/>
      <c r="MFL233" s="3"/>
      <c r="MFM233" s="3"/>
      <c r="MFN233" s="3"/>
      <c r="MFO233" s="3"/>
      <c r="MFP233" s="3"/>
      <c r="MFQ233" s="3"/>
      <c r="MFR233" s="3"/>
      <c r="MFS233" s="3"/>
      <c r="MFT233" s="3"/>
      <c r="MFU233" s="3"/>
      <c r="MFV233" s="3"/>
      <c r="MFW233" s="3"/>
      <c r="MFX233" s="3"/>
      <c r="MFY233" s="3"/>
      <c r="MFZ233" s="3"/>
      <c r="MGA233" s="3"/>
      <c r="MGB233" s="3"/>
      <c r="MGC233" s="3"/>
      <c r="MGD233" s="3"/>
      <c r="MGE233" s="3"/>
      <c r="MGF233" s="3"/>
      <c r="MGG233" s="3"/>
      <c r="MGH233" s="3"/>
      <c r="MGI233" s="3"/>
      <c r="MGJ233" s="3"/>
      <c r="MGK233" s="3"/>
      <c r="MGL233" s="3"/>
      <c r="MGM233" s="3"/>
      <c r="MGN233" s="3"/>
      <c r="MGO233" s="3"/>
      <c r="MGP233" s="3"/>
      <c r="MGQ233" s="3"/>
      <c r="MGR233" s="3"/>
      <c r="MGS233" s="3"/>
      <c r="MGT233" s="3"/>
      <c r="MGU233" s="3"/>
      <c r="MGV233" s="3"/>
      <c r="MGW233" s="3"/>
      <c r="MGX233" s="3"/>
      <c r="MGY233" s="3"/>
      <c r="MGZ233" s="3"/>
      <c r="MHA233" s="3"/>
      <c r="MHB233" s="3"/>
      <c r="MHC233" s="3"/>
      <c r="MHD233" s="3"/>
      <c r="MHE233" s="3"/>
      <c r="MHF233" s="3"/>
      <c r="MHG233" s="3"/>
      <c r="MHH233" s="3"/>
      <c r="MHI233" s="3"/>
      <c r="MHJ233" s="3"/>
      <c r="MHK233" s="3"/>
      <c r="MHL233" s="3"/>
      <c r="MHM233" s="3"/>
      <c r="MHN233" s="3"/>
      <c r="MHO233" s="3"/>
      <c r="MHP233" s="3"/>
      <c r="MHQ233" s="3"/>
      <c r="MHR233" s="3"/>
      <c r="MHS233" s="3"/>
      <c r="MHT233" s="3"/>
      <c r="MHU233" s="3"/>
      <c r="MHV233" s="3"/>
      <c r="MHW233" s="3"/>
      <c r="MHX233" s="3"/>
      <c r="MHY233" s="3"/>
      <c r="MHZ233" s="3"/>
      <c r="MIA233" s="3"/>
      <c r="MIB233" s="3"/>
      <c r="MIC233" s="3"/>
      <c r="MID233" s="3"/>
      <c r="MIE233" s="3"/>
      <c r="MIF233" s="3"/>
      <c r="MIG233" s="3"/>
      <c r="MIH233" s="3"/>
      <c r="MII233" s="3"/>
      <c r="MIJ233" s="3"/>
      <c r="MIK233" s="3"/>
      <c r="MIL233" s="3"/>
      <c r="MIM233" s="3"/>
      <c r="MIN233" s="3"/>
      <c r="MIO233" s="3"/>
      <c r="MIP233" s="3"/>
      <c r="MIQ233" s="3"/>
      <c r="MIR233" s="3"/>
      <c r="MIS233" s="3"/>
      <c r="MIT233" s="3"/>
      <c r="MIU233" s="3"/>
      <c r="MIV233" s="3"/>
      <c r="MIW233" s="3"/>
      <c r="MIX233" s="3"/>
      <c r="MIY233" s="3"/>
      <c r="MIZ233" s="3"/>
      <c r="MJA233" s="3"/>
      <c r="MJB233" s="3"/>
      <c r="MJC233" s="3"/>
      <c r="MJD233" s="3"/>
      <c r="MJE233" s="3"/>
      <c r="MJF233" s="3"/>
      <c r="MJG233" s="3"/>
      <c r="MJH233" s="3"/>
      <c r="MJI233" s="3"/>
      <c r="MJJ233" s="3"/>
      <c r="MJK233" s="3"/>
      <c r="MJL233" s="3"/>
      <c r="MJM233" s="3"/>
      <c r="MJN233" s="3"/>
      <c r="MJO233" s="3"/>
      <c r="MJP233" s="3"/>
      <c r="MJQ233" s="3"/>
      <c r="MJR233" s="3"/>
      <c r="MJS233" s="3"/>
      <c r="MJT233" s="3"/>
      <c r="MJU233" s="3"/>
      <c r="MJV233" s="3"/>
      <c r="MJW233" s="3"/>
      <c r="MJX233" s="3"/>
      <c r="MJY233" s="3"/>
      <c r="MJZ233" s="3"/>
      <c r="MKA233" s="3"/>
      <c r="MKB233" s="3"/>
      <c r="MKC233" s="3"/>
      <c r="MKD233" s="3"/>
      <c r="MKE233" s="3"/>
      <c r="MKF233" s="3"/>
      <c r="MKG233" s="3"/>
      <c r="MKH233" s="3"/>
      <c r="MKI233" s="3"/>
      <c r="MKJ233" s="3"/>
      <c r="MKK233" s="3"/>
      <c r="MKL233" s="3"/>
      <c r="MKM233" s="3"/>
      <c r="MKN233" s="3"/>
      <c r="MKO233" s="3"/>
      <c r="MKP233" s="3"/>
      <c r="MKQ233" s="3"/>
      <c r="MKR233" s="3"/>
      <c r="MKS233" s="3"/>
      <c r="MKT233" s="3"/>
      <c r="MKU233" s="3"/>
      <c r="MKV233" s="3"/>
      <c r="MKW233" s="3"/>
      <c r="MKX233" s="3"/>
      <c r="MKY233" s="3"/>
      <c r="MKZ233" s="3"/>
      <c r="MLA233" s="3"/>
      <c r="MLB233" s="3"/>
      <c r="MLC233" s="3"/>
      <c r="MLD233" s="3"/>
      <c r="MLE233" s="3"/>
      <c r="MLF233" s="3"/>
      <c r="MLG233" s="3"/>
      <c r="MLH233" s="3"/>
      <c r="MLI233" s="3"/>
      <c r="MLJ233" s="3"/>
      <c r="MLK233" s="3"/>
      <c r="MLL233" s="3"/>
      <c r="MLM233" s="3"/>
      <c r="MLN233" s="3"/>
      <c r="MLO233" s="3"/>
      <c r="MLP233" s="3"/>
      <c r="MLQ233" s="3"/>
      <c r="MLR233" s="3"/>
      <c r="MLS233" s="3"/>
      <c r="MLT233" s="3"/>
      <c r="MLU233" s="3"/>
      <c r="MLV233" s="3"/>
      <c r="MLW233" s="3"/>
      <c r="MLX233" s="3"/>
      <c r="MLY233" s="3"/>
      <c r="MLZ233" s="3"/>
      <c r="MMA233" s="3"/>
      <c r="MMB233" s="3"/>
      <c r="MMC233" s="3"/>
      <c r="MMD233" s="3"/>
      <c r="MME233" s="3"/>
      <c r="MMF233" s="3"/>
      <c r="MMG233" s="3"/>
      <c r="MMH233" s="3"/>
      <c r="MMI233" s="3"/>
      <c r="MMJ233" s="3"/>
      <c r="MMK233" s="3"/>
      <c r="MML233" s="3"/>
      <c r="MMM233" s="3"/>
      <c r="MMN233" s="3"/>
      <c r="MMO233" s="3"/>
      <c r="MMP233" s="3"/>
      <c r="MMQ233" s="3"/>
      <c r="MMR233" s="3"/>
      <c r="MMS233" s="3"/>
      <c r="MMT233" s="3"/>
      <c r="MMU233" s="3"/>
      <c r="MMV233" s="3"/>
      <c r="MMW233" s="3"/>
      <c r="MMX233" s="3"/>
      <c r="MMY233" s="3"/>
      <c r="MMZ233" s="3"/>
      <c r="MNA233" s="3"/>
      <c r="MNB233" s="3"/>
      <c r="MNC233" s="3"/>
      <c r="MND233" s="3"/>
      <c r="MNE233" s="3"/>
      <c r="MNF233" s="3"/>
      <c r="MNG233" s="3"/>
      <c r="MNH233" s="3"/>
      <c r="MNI233" s="3"/>
      <c r="MNJ233" s="3"/>
      <c r="MNK233" s="3"/>
      <c r="MNL233" s="3"/>
      <c r="MNM233" s="3"/>
      <c r="MNN233" s="3"/>
      <c r="MNO233" s="3"/>
      <c r="MNP233" s="3"/>
      <c r="MNQ233" s="3"/>
      <c r="MNR233" s="3"/>
      <c r="MNS233" s="3"/>
      <c r="MNT233" s="3"/>
      <c r="MNU233" s="3"/>
      <c r="MNV233" s="3"/>
      <c r="MNW233" s="3"/>
      <c r="MNX233" s="3"/>
      <c r="MNY233" s="3"/>
      <c r="MNZ233" s="3"/>
      <c r="MOA233" s="3"/>
      <c r="MOB233" s="3"/>
      <c r="MOC233" s="3"/>
      <c r="MOD233" s="3"/>
      <c r="MOE233" s="3"/>
      <c r="MOF233" s="3"/>
      <c r="MOG233" s="3"/>
      <c r="MOH233" s="3"/>
      <c r="MOI233" s="3"/>
      <c r="MOJ233" s="3"/>
      <c r="MOK233" s="3"/>
      <c r="MOL233" s="3"/>
      <c r="MOM233" s="3"/>
      <c r="MON233" s="3"/>
      <c r="MOO233" s="3"/>
      <c r="MOP233" s="3"/>
      <c r="MOQ233" s="3"/>
      <c r="MOR233" s="3"/>
      <c r="MOS233" s="3"/>
      <c r="MOT233" s="3"/>
      <c r="MOU233" s="3"/>
      <c r="MOV233" s="3"/>
      <c r="MOW233" s="3"/>
      <c r="MOX233" s="3"/>
      <c r="MOY233" s="3"/>
      <c r="MOZ233" s="3"/>
      <c r="MPA233" s="3"/>
      <c r="MPB233" s="3"/>
      <c r="MPC233" s="3"/>
      <c r="MPD233" s="3"/>
      <c r="MPE233" s="3"/>
      <c r="MPF233" s="3"/>
      <c r="MPG233" s="3"/>
      <c r="MPH233" s="3"/>
      <c r="MPI233" s="3"/>
      <c r="MPJ233" s="3"/>
      <c r="MPK233" s="3"/>
      <c r="MPL233" s="3"/>
      <c r="MPM233" s="3"/>
      <c r="MPN233" s="3"/>
      <c r="MPO233" s="3"/>
      <c r="MPP233" s="3"/>
      <c r="MPQ233" s="3"/>
      <c r="MPR233" s="3"/>
      <c r="MPS233" s="3"/>
      <c r="MPT233" s="3"/>
      <c r="MPU233" s="3"/>
      <c r="MPV233" s="3"/>
      <c r="MPW233" s="3"/>
      <c r="MPX233" s="3"/>
      <c r="MPY233" s="3"/>
      <c r="MPZ233" s="3"/>
      <c r="MQA233" s="3"/>
      <c r="MQB233" s="3"/>
      <c r="MQC233" s="3"/>
      <c r="MQD233" s="3"/>
      <c r="MQE233" s="3"/>
      <c r="MQF233" s="3"/>
      <c r="MQG233" s="3"/>
      <c r="MQH233" s="3"/>
      <c r="MQI233" s="3"/>
      <c r="MQJ233" s="3"/>
      <c r="MQK233" s="3"/>
      <c r="MQL233" s="3"/>
      <c r="MQM233" s="3"/>
      <c r="MQN233" s="3"/>
      <c r="MQO233" s="3"/>
      <c r="MQP233" s="3"/>
      <c r="MQQ233" s="3"/>
      <c r="MQR233" s="3"/>
      <c r="MQS233" s="3"/>
      <c r="MQT233" s="3"/>
      <c r="MQU233" s="3"/>
      <c r="MQV233" s="3"/>
      <c r="MQW233" s="3"/>
      <c r="MQX233" s="3"/>
      <c r="MQY233" s="3"/>
      <c r="MQZ233" s="3"/>
      <c r="MRA233" s="3"/>
      <c r="MRB233" s="3"/>
      <c r="MRC233" s="3"/>
      <c r="MRD233" s="3"/>
      <c r="MRE233" s="3"/>
      <c r="MRF233" s="3"/>
      <c r="MRG233" s="3"/>
      <c r="MRH233" s="3"/>
      <c r="MRI233" s="3"/>
      <c r="MRJ233" s="3"/>
      <c r="MRK233" s="3"/>
      <c r="MRL233" s="3"/>
      <c r="MRM233" s="3"/>
      <c r="MRN233" s="3"/>
      <c r="MRO233" s="3"/>
      <c r="MRP233" s="3"/>
      <c r="MRQ233" s="3"/>
      <c r="MRR233" s="3"/>
      <c r="MRS233" s="3"/>
      <c r="MRT233" s="3"/>
      <c r="MRU233" s="3"/>
      <c r="MRV233" s="3"/>
      <c r="MRW233" s="3"/>
      <c r="MRX233" s="3"/>
      <c r="MRY233" s="3"/>
      <c r="MRZ233" s="3"/>
      <c r="MSA233" s="3"/>
      <c r="MSB233" s="3"/>
      <c r="MSC233" s="3"/>
      <c r="MSD233" s="3"/>
      <c r="MSE233" s="3"/>
      <c r="MSF233" s="3"/>
      <c r="MSG233" s="3"/>
      <c r="MSH233" s="3"/>
      <c r="MSI233" s="3"/>
      <c r="MSJ233" s="3"/>
      <c r="MSK233" s="3"/>
      <c r="MSL233" s="3"/>
      <c r="MSM233" s="3"/>
      <c r="MSN233" s="3"/>
      <c r="MSO233" s="3"/>
      <c r="MSP233" s="3"/>
      <c r="MSQ233" s="3"/>
      <c r="MSR233" s="3"/>
      <c r="MSS233" s="3"/>
      <c r="MST233" s="3"/>
      <c r="MSU233" s="3"/>
      <c r="MSV233" s="3"/>
      <c r="MSW233" s="3"/>
      <c r="MSX233" s="3"/>
      <c r="MSY233" s="3"/>
      <c r="MSZ233" s="3"/>
      <c r="MTA233" s="3"/>
      <c r="MTB233" s="3"/>
      <c r="MTC233" s="3"/>
      <c r="MTD233" s="3"/>
      <c r="MTE233" s="3"/>
      <c r="MTF233" s="3"/>
      <c r="MTG233" s="3"/>
      <c r="MTH233" s="3"/>
      <c r="MTI233" s="3"/>
      <c r="MTJ233" s="3"/>
      <c r="MTK233" s="3"/>
      <c r="MTL233" s="3"/>
      <c r="MTM233" s="3"/>
      <c r="MTN233" s="3"/>
      <c r="MTO233" s="3"/>
      <c r="MTP233" s="3"/>
      <c r="MTQ233" s="3"/>
      <c r="MTR233" s="3"/>
      <c r="MTS233" s="3"/>
      <c r="MTT233" s="3"/>
      <c r="MTU233" s="3"/>
      <c r="MTV233" s="3"/>
      <c r="MTW233" s="3"/>
      <c r="MTX233" s="3"/>
      <c r="MTY233" s="3"/>
      <c r="MTZ233" s="3"/>
      <c r="MUA233" s="3"/>
      <c r="MUB233" s="3"/>
      <c r="MUC233" s="3"/>
      <c r="MUD233" s="3"/>
      <c r="MUE233" s="3"/>
      <c r="MUF233" s="3"/>
      <c r="MUG233" s="3"/>
      <c r="MUH233" s="3"/>
      <c r="MUI233" s="3"/>
      <c r="MUJ233" s="3"/>
      <c r="MUK233" s="3"/>
      <c r="MUL233" s="3"/>
      <c r="MUM233" s="3"/>
      <c r="MUN233" s="3"/>
      <c r="MUO233" s="3"/>
      <c r="MUP233" s="3"/>
      <c r="MUQ233" s="3"/>
      <c r="MUR233" s="3"/>
      <c r="MUS233" s="3"/>
      <c r="MUT233" s="3"/>
      <c r="MUU233" s="3"/>
      <c r="MUV233" s="3"/>
      <c r="MUW233" s="3"/>
      <c r="MUX233" s="3"/>
      <c r="MUY233" s="3"/>
      <c r="MUZ233" s="3"/>
      <c r="MVA233" s="3"/>
      <c r="MVB233" s="3"/>
      <c r="MVC233" s="3"/>
      <c r="MVD233" s="3"/>
      <c r="MVE233" s="3"/>
      <c r="MVF233" s="3"/>
      <c r="MVG233" s="3"/>
      <c r="MVH233" s="3"/>
      <c r="MVI233" s="3"/>
      <c r="MVJ233" s="3"/>
      <c r="MVK233" s="3"/>
      <c r="MVL233" s="3"/>
      <c r="MVM233" s="3"/>
      <c r="MVN233" s="3"/>
      <c r="MVO233" s="3"/>
      <c r="MVP233" s="3"/>
      <c r="MVQ233" s="3"/>
      <c r="MVR233" s="3"/>
      <c r="MVS233" s="3"/>
      <c r="MVT233" s="3"/>
      <c r="MVU233" s="3"/>
      <c r="MVV233" s="3"/>
      <c r="MVW233" s="3"/>
      <c r="MVX233" s="3"/>
      <c r="MVY233" s="3"/>
      <c r="MVZ233" s="3"/>
      <c r="MWA233" s="3"/>
      <c r="MWB233" s="3"/>
      <c r="MWC233" s="3"/>
      <c r="MWD233" s="3"/>
      <c r="MWE233" s="3"/>
      <c r="MWF233" s="3"/>
      <c r="MWG233" s="3"/>
      <c r="MWH233" s="3"/>
      <c r="MWI233" s="3"/>
      <c r="MWJ233" s="3"/>
      <c r="MWK233" s="3"/>
      <c r="MWL233" s="3"/>
      <c r="MWM233" s="3"/>
      <c r="MWN233" s="3"/>
      <c r="MWO233" s="3"/>
      <c r="MWP233" s="3"/>
      <c r="MWQ233" s="3"/>
      <c r="MWR233" s="3"/>
      <c r="MWS233" s="3"/>
      <c r="MWT233" s="3"/>
      <c r="MWU233" s="3"/>
      <c r="MWV233" s="3"/>
      <c r="MWW233" s="3"/>
      <c r="MWX233" s="3"/>
      <c r="MWY233" s="3"/>
      <c r="MWZ233" s="3"/>
      <c r="MXA233" s="3"/>
      <c r="MXB233" s="3"/>
      <c r="MXC233" s="3"/>
      <c r="MXD233" s="3"/>
      <c r="MXE233" s="3"/>
      <c r="MXF233" s="3"/>
      <c r="MXG233" s="3"/>
      <c r="MXH233" s="3"/>
      <c r="MXI233" s="3"/>
      <c r="MXJ233" s="3"/>
      <c r="MXK233" s="3"/>
      <c r="MXL233" s="3"/>
      <c r="MXM233" s="3"/>
      <c r="MXN233" s="3"/>
      <c r="MXO233" s="3"/>
      <c r="MXP233" s="3"/>
      <c r="MXQ233" s="3"/>
      <c r="MXR233" s="3"/>
      <c r="MXS233" s="3"/>
      <c r="MXT233" s="3"/>
      <c r="MXU233" s="3"/>
      <c r="MXV233" s="3"/>
      <c r="MXW233" s="3"/>
      <c r="MXX233" s="3"/>
      <c r="MXY233" s="3"/>
      <c r="MXZ233" s="3"/>
      <c r="MYA233" s="3"/>
      <c r="MYB233" s="3"/>
      <c r="MYC233" s="3"/>
      <c r="MYD233" s="3"/>
      <c r="MYE233" s="3"/>
      <c r="MYF233" s="3"/>
      <c r="MYG233" s="3"/>
      <c r="MYH233" s="3"/>
      <c r="MYI233" s="3"/>
      <c r="MYJ233" s="3"/>
      <c r="MYK233" s="3"/>
      <c r="MYL233" s="3"/>
      <c r="MYM233" s="3"/>
      <c r="MYN233" s="3"/>
      <c r="MYO233" s="3"/>
      <c r="MYP233" s="3"/>
      <c r="MYQ233" s="3"/>
      <c r="MYR233" s="3"/>
      <c r="MYS233" s="3"/>
      <c r="MYT233" s="3"/>
      <c r="MYU233" s="3"/>
      <c r="MYV233" s="3"/>
      <c r="MYW233" s="3"/>
      <c r="MYX233" s="3"/>
      <c r="MYY233" s="3"/>
      <c r="MYZ233" s="3"/>
      <c r="MZA233" s="3"/>
      <c r="MZB233" s="3"/>
      <c r="MZC233" s="3"/>
      <c r="MZD233" s="3"/>
      <c r="MZE233" s="3"/>
      <c r="MZF233" s="3"/>
      <c r="MZG233" s="3"/>
      <c r="MZH233" s="3"/>
      <c r="MZI233" s="3"/>
      <c r="MZJ233" s="3"/>
      <c r="MZK233" s="3"/>
      <c r="MZL233" s="3"/>
      <c r="MZM233" s="3"/>
      <c r="MZN233" s="3"/>
      <c r="MZO233" s="3"/>
      <c r="MZP233" s="3"/>
      <c r="MZQ233" s="3"/>
      <c r="MZR233" s="3"/>
      <c r="MZS233" s="3"/>
      <c r="MZT233" s="3"/>
      <c r="MZU233" s="3"/>
      <c r="MZV233" s="3"/>
      <c r="MZW233" s="3"/>
      <c r="MZX233" s="3"/>
      <c r="MZY233" s="3"/>
      <c r="MZZ233" s="3"/>
      <c r="NAA233" s="3"/>
      <c r="NAB233" s="3"/>
      <c r="NAC233" s="3"/>
      <c r="NAD233" s="3"/>
      <c r="NAE233" s="3"/>
      <c r="NAF233" s="3"/>
      <c r="NAG233" s="3"/>
      <c r="NAH233" s="3"/>
      <c r="NAI233" s="3"/>
      <c r="NAJ233" s="3"/>
      <c r="NAK233" s="3"/>
      <c r="NAL233" s="3"/>
      <c r="NAM233" s="3"/>
      <c r="NAN233" s="3"/>
      <c r="NAO233" s="3"/>
      <c r="NAP233" s="3"/>
      <c r="NAQ233" s="3"/>
      <c r="NAR233" s="3"/>
      <c r="NAS233" s="3"/>
      <c r="NAT233" s="3"/>
      <c r="NAU233" s="3"/>
      <c r="NAV233" s="3"/>
      <c r="NAW233" s="3"/>
      <c r="NAX233" s="3"/>
      <c r="NAY233" s="3"/>
      <c r="NAZ233" s="3"/>
      <c r="NBA233" s="3"/>
      <c r="NBB233" s="3"/>
      <c r="NBC233" s="3"/>
      <c r="NBD233" s="3"/>
      <c r="NBE233" s="3"/>
      <c r="NBF233" s="3"/>
      <c r="NBG233" s="3"/>
      <c r="NBH233" s="3"/>
      <c r="NBI233" s="3"/>
      <c r="NBJ233" s="3"/>
      <c r="NBK233" s="3"/>
      <c r="NBL233" s="3"/>
      <c r="NBM233" s="3"/>
      <c r="NBN233" s="3"/>
      <c r="NBO233" s="3"/>
      <c r="NBP233" s="3"/>
      <c r="NBQ233" s="3"/>
      <c r="NBR233" s="3"/>
      <c r="NBS233" s="3"/>
      <c r="NBT233" s="3"/>
      <c r="NBU233" s="3"/>
      <c r="NBV233" s="3"/>
      <c r="NBW233" s="3"/>
      <c r="NBX233" s="3"/>
      <c r="NBY233" s="3"/>
      <c r="NBZ233" s="3"/>
      <c r="NCA233" s="3"/>
      <c r="NCB233" s="3"/>
      <c r="NCC233" s="3"/>
      <c r="NCD233" s="3"/>
      <c r="NCE233" s="3"/>
      <c r="NCF233" s="3"/>
      <c r="NCG233" s="3"/>
      <c r="NCH233" s="3"/>
      <c r="NCI233" s="3"/>
      <c r="NCJ233" s="3"/>
      <c r="NCK233" s="3"/>
      <c r="NCL233" s="3"/>
      <c r="NCM233" s="3"/>
      <c r="NCN233" s="3"/>
      <c r="NCO233" s="3"/>
      <c r="NCP233" s="3"/>
      <c r="NCQ233" s="3"/>
      <c r="NCR233" s="3"/>
      <c r="NCS233" s="3"/>
      <c r="NCT233" s="3"/>
      <c r="NCU233" s="3"/>
      <c r="NCV233" s="3"/>
      <c r="NCW233" s="3"/>
      <c r="NCX233" s="3"/>
      <c r="NCY233" s="3"/>
      <c r="NCZ233" s="3"/>
      <c r="NDA233" s="3"/>
      <c r="NDB233" s="3"/>
      <c r="NDC233" s="3"/>
      <c r="NDD233" s="3"/>
      <c r="NDE233" s="3"/>
      <c r="NDF233" s="3"/>
      <c r="NDG233" s="3"/>
      <c r="NDH233" s="3"/>
      <c r="NDI233" s="3"/>
      <c r="NDJ233" s="3"/>
      <c r="NDK233" s="3"/>
      <c r="NDL233" s="3"/>
      <c r="NDM233" s="3"/>
      <c r="NDN233" s="3"/>
      <c r="NDO233" s="3"/>
      <c r="NDP233" s="3"/>
      <c r="NDQ233" s="3"/>
      <c r="NDR233" s="3"/>
      <c r="NDS233" s="3"/>
      <c r="NDT233" s="3"/>
      <c r="NDU233" s="3"/>
      <c r="NDV233" s="3"/>
      <c r="NDW233" s="3"/>
      <c r="NDX233" s="3"/>
      <c r="NDY233" s="3"/>
      <c r="NDZ233" s="3"/>
      <c r="NEA233" s="3"/>
      <c r="NEB233" s="3"/>
      <c r="NEC233" s="3"/>
      <c r="NED233" s="3"/>
      <c r="NEE233" s="3"/>
      <c r="NEF233" s="3"/>
      <c r="NEG233" s="3"/>
      <c r="NEH233" s="3"/>
      <c r="NEI233" s="3"/>
      <c r="NEJ233" s="3"/>
      <c r="NEK233" s="3"/>
      <c r="NEL233" s="3"/>
      <c r="NEM233" s="3"/>
      <c r="NEN233" s="3"/>
      <c r="NEO233" s="3"/>
      <c r="NEP233" s="3"/>
      <c r="NEQ233" s="3"/>
      <c r="NER233" s="3"/>
      <c r="NES233" s="3"/>
      <c r="NET233" s="3"/>
      <c r="NEU233" s="3"/>
      <c r="NEV233" s="3"/>
      <c r="NEW233" s="3"/>
      <c r="NEX233" s="3"/>
      <c r="NEY233" s="3"/>
      <c r="NEZ233" s="3"/>
      <c r="NFA233" s="3"/>
      <c r="NFB233" s="3"/>
      <c r="NFC233" s="3"/>
      <c r="NFD233" s="3"/>
      <c r="NFE233" s="3"/>
      <c r="NFF233" s="3"/>
      <c r="NFG233" s="3"/>
      <c r="NFH233" s="3"/>
      <c r="NFI233" s="3"/>
      <c r="NFJ233" s="3"/>
      <c r="NFK233" s="3"/>
      <c r="NFL233" s="3"/>
      <c r="NFM233" s="3"/>
      <c r="NFN233" s="3"/>
      <c r="NFO233" s="3"/>
      <c r="NFP233" s="3"/>
      <c r="NFQ233" s="3"/>
      <c r="NFR233" s="3"/>
      <c r="NFS233" s="3"/>
      <c r="NFT233" s="3"/>
      <c r="NFU233" s="3"/>
      <c r="NFV233" s="3"/>
      <c r="NFW233" s="3"/>
      <c r="NFX233" s="3"/>
      <c r="NFY233" s="3"/>
      <c r="NFZ233" s="3"/>
      <c r="NGA233" s="3"/>
      <c r="NGB233" s="3"/>
      <c r="NGC233" s="3"/>
      <c r="NGD233" s="3"/>
      <c r="NGE233" s="3"/>
      <c r="NGF233" s="3"/>
      <c r="NGG233" s="3"/>
      <c r="NGH233" s="3"/>
      <c r="NGI233" s="3"/>
      <c r="NGJ233" s="3"/>
      <c r="NGK233" s="3"/>
      <c r="NGL233" s="3"/>
      <c r="NGM233" s="3"/>
      <c r="NGN233" s="3"/>
      <c r="NGO233" s="3"/>
      <c r="NGP233" s="3"/>
      <c r="NGQ233" s="3"/>
      <c r="NGR233" s="3"/>
      <c r="NGS233" s="3"/>
      <c r="NGT233" s="3"/>
      <c r="NGU233" s="3"/>
      <c r="NGV233" s="3"/>
      <c r="NGW233" s="3"/>
      <c r="NGX233" s="3"/>
      <c r="NGY233" s="3"/>
      <c r="NGZ233" s="3"/>
      <c r="NHA233" s="3"/>
      <c r="NHB233" s="3"/>
      <c r="NHC233" s="3"/>
      <c r="NHD233" s="3"/>
      <c r="NHE233" s="3"/>
      <c r="NHF233" s="3"/>
      <c r="NHG233" s="3"/>
      <c r="NHH233" s="3"/>
      <c r="NHI233" s="3"/>
      <c r="NHJ233" s="3"/>
      <c r="NHK233" s="3"/>
      <c r="NHL233" s="3"/>
      <c r="NHM233" s="3"/>
      <c r="NHN233" s="3"/>
      <c r="NHO233" s="3"/>
      <c r="NHP233" s="3"/>
      <c r="NHQ233" s="3"/>
      <c r="NHR233" s="3"/>
      <c r="NHS233" s="3"/>
      <c r="NHT233" s="3"/>
      <c r="NHU233" s="3"/>
      <c r="NHV233" s="3"/>
      <c r="NHW233" s="3"/>
      <c r="NHX233" s="3"/>
      <c r="NHY233" s="3"/>
      <c r="NHZ233" s="3"/>
      <c r="NIA233" s="3"/>
      <c r="NIB233" s="3"/>
      <c r="NIC233" s="3"/>
      <c r="NID233" s="3"/>
      <c r="NIE233" s="3"/>
      <c r="NIF233" s="3"/>
      <c r="NIG233" s="3"/>
      <c r="NIH233" s="3"/>
      <c r="NII233" s="3"/>
      <c r="NIJ233" s="3"/>
      <c r="NIK233" s="3"/>
      <c r="NIL233" s="3"/>
      <c r="NIM233" s="3"/>
      <c r="NIN233" s="3"/>
      <c r="NIO233" s="3"/>
      <c r="NIP233" s="3"/>
      <c r="NIQ233" s="3"/>
      <c r="NIR233" s="3"/>
      <c r="NIS233" s="3"/>
      <c r="NIT233" s="3"/>
      <c r="NIU233" s="3"/>
      <c r="NIV233" s="3"/>
      <c r="NIW233" s="3"/>
      <c r="NIX233" s="3"/>
      <c r="NIY233" s="3"/>
      <c r="NIZ233" s="3"/>
      <c r="NJA233" s="3"/>
      <c r="NJB233" s="3"/>
      <c r="NJC233" s="3"/>
      <c r="NJD233" s="3"/>
      <c r="NJE233" s="3"/>
      <c r="NJF233" s="3"/>
      <c r="NJG233" s="3"/>
      <c r="NJH233" s="3"/>
      <c r="NJI233" s="3"/>
      <c r="NJJ233" s="3"/>
      <c r="NJK233" s="3"/>
      <c r="NJL233" s="3"/>
      <c r="NJM233" s="3"/>
      <c r="NJN233" s="3"/>
      <c r="NJO233" s="3"/>
      <c r="NJP233" s="3"/>
      <c r="NJQ233" s="3"/>
      <c r="NJR233" s="3"/>
      <c r="NJS233" s="3"/>
      <c r="NJT233" s="3"/>
      <c r="NJU233" s="3"/>
      <c r="NJV233" s="3"/>
      <c r="NJW233" s="3"/>
      <c r="NJX233" s="3"/>
      <c r="NJY233" s="3"/>
      <c r="NJZ233" s="3"/>
      <c r="NKA233" s="3"/>
      <c r="NKB233" s="3"/>
      <c r="NKC233" s="3"/>
      <c r="NKD233" s="3"/>
      <c r="NKE233" s="3"/>
      <c r="NKF233" s="3"/>
      <c r="NKG233" s="3"/>
      <c r="NKH233" s="3"/>
      <c r="NKI233" s="3"/>
      <c r="NKJ233" s="3"/>
      <c r="NKK233" s="3"/>
      <c r="NKL233" s="3"/>
      <c r="NKM233" s="3"/>
      <c r="NKN233" s="3"/>
      <c r="NKO233" s="3"/>
      <c r="NKP233" s="3"/>
      <c r="NKQ233" s="3"/>
      <c r="NKR233" s="3"/>
      <c r="NKS233" s="3"/>
      <c r="NKT233" s="3"/>
      <c r="NKU233" s="3"/>
      <c r="NKV233" s="3"/>
      <c r="NKW233" s="3"/>
      <c r="NKX233" s="3"/>
      <c r="NKY233" s="3"/>
      <c r="NKZ233" s="3"/>
      <c r="NLA233" s="3"/>
      <c r="NLB233" s="3"/>
      <c r="NLC233" s="3"/>
      <c r="NLD233" s="3"/>
      <c r="NLE233" s="3"/>
      <c r="NLF233" s="3"/>
      <c r="NLG233" s="3"/>
      <c r="NLH233" s="3"/>
      <c r="NLI233" s="3"/>
      <c r="NLJ233" s="3"/>
      <c r="NLK233" s="3"/>
      <c r="NLL233" s="3"/>
      <c r="NLM233" s="3"/>
      <c r="NLN233" s="3"/>
      <c r="NLO233" s="3"/>
      <c r="NLP233" s="3"/>
      <c r="NLQ233" s="3"/>
      <c r="NLR233" s="3"/>
      <c r="NLS233" s="3"/>
      <c r="NLT233" s="3"/>
      <c r="NLU233" s="3"/>
      <c r="NLV233" s="3"/>
      <c r="NLW233" s="3"/>
      <c r="NLX233" s="3"/>
      <c r="NLY233" s="3"/>
      <c r="NLZ233" s="3"/>
      <c r="NMA233" s="3"/>
      <c r="NMB233" s="3"/>
      <c r="NMC233" s="3"/>
      <c r="NMD233" s="3"/>
      <c r="NME233" s="3"/>
      <c r="NMF233" s="3"/>
      <c r="NMG233" s="3"/>
      <c r="NMH233" s="3"/>
      <c r="NMI233" s="3"/>
      <c r="NMJ233" s="3"/>
      <c r="NMK233" s="3"/>
      <c r="NML233" s="3"/>
      <c r="NMM233" s="3"/>
      <c r="NMN233" s="3"/>
      <c r="NMO233" s="3"/>
      <c r="NMP233" s="3"/>
      <c r="NMQ233" s="3"/>
      <c r="NMR233" s="3"/>
      <c r="NMS233" s="3"/>
      <c r="NMT233" s="3"/>
      <c r="NMU233" s="3"/>
      <c r="NMV233" s="3"/>
      <c r="NMW233" s="3"/>
      <c r="NMX233" s="3"/>
      <c r="NMY233" s="3"/>
      <c r="NMZ233" s="3"/>
      <c r="NNA233" s="3"/>
      <c r="NNB233" s="3"/>
      <c r="NNC233" s="3"/>
      <c r="NND233" s="3"/>
      <c r="NNE233" s="3"/>
      <c r="NNF233" s="3"/>
      <c r="NNG233" s="3"/>
      <c r="NNH233" s="3"/>
      <c r="NNI233" s="3"/>
      <c r="NNJ233" s="3"/>
      <c r="NNK233" s="3"/>
      <c r="NNL233" s="3"/>
      <c r="NNM233" s="3"/>
      <c r="NNN233" s="3"/>
      <c r="NNO233" s="3"/>
      <c r="NNP233" s="3"/>
      <c r="NNQ233" s="3"/>
      <c r="NNR233" s="3"/>
      <c r="NNS233" s="3"/>
      <c r="NNT233" s="3"/>
      <c r="NNU233" s="3"/>
      <c r="NNV233" s="3"/>
      <c r="NNW233" s="3"/>
      <c r="NNX233" s="3"/>
      <c r="NNY233" s="3"/>
      <c r="NNZ233" s="3"/>
      <c r="NOA233" s="3"/>
      <c r="NOB233" s="3"/>
      <c r="NOC233" s="3"/>
      <c r="NOD233" s="3"/>
      <c r="NOE233" s="3"/>
      <c r="NOF233" s="3"/>
      <c r="NOG233" s="3"/>
      <c r="NOH233" s="3"/>
      <c r="NOI233" s="3"/>
      <c r="NOJ233" s="3"/>
      <c r="NOK233" s="3"/>
      <c r="NOL233" s="3"/>
      <c r="NOM233" s="3"/>
      <c r="NON233" s="3"/>
      <c r="NOO233" s="3"/>
      <c r="NOP233" s="3"/>
      <c r="NOQ233" s="3"/>
      <c r="NOR233" s="3"/>
      <c r="NOS233" s="3"/>
      <c r="NOT233" s="3"/>
      <c r="NOU233" s="3"/>
      <c r="NOV233" s="3"/>
      <c r="NOW233" s="3"/>
      <c r="NOX233" s="3"/>
      <c r="NOY233" s="3"/>
      <c r="NOZ233" s="3"/>
      <c r="NPA233" s="3"/>
      <c r="NPB233" s="3"/>
      <c r="NPC233" s="3"/>
      <c r="NPD233" s="3"/>
      <c r="NPE233" s="3"/>
      <c r="NPF233" s="3"/>
      <c r="NPG233" s="3"/>
      <c r="NPH233" s="3"/>
      <c r="NPI233" s="3"/>
      <c r="NPJ233" s="3"/>
      <c r="NPK233" s="3"/>
      <c r="NPL233" s="3"/>
      <c r="NPM233" s="3"/>
      <c r="NPN233" s="3"/>
      <c r="NPO233" s="3"/>
      <c r="NPP233" s="3"/>
      <c r="NPQ233" s="3"/>
      <c r="NPR233" s="3"/>
      <c r="NPS233" s="3"/>
      <c r="NPT233" s="3"/>
      <c r="NPU233" s="3"/>
      <c r="NPV233" s="3"/>
      <c r="NPW233" s="3"/>
      <c r="NPX233" s="3"/>
      <c r="NPY233" s="3"/>
      <c r="NPZ233" s="3"/>
      <c r="NQA233" s="3"/>
      <c r="NQB233" s="3"/>
      <c r="NQC233" s="3"/>
      <c r="NQD233" s="3"/>
      <c r="NQE233" s="3"/>
      <c r="NQF233" s="3"/>
      <c r="NQG233" s="3"/>
      <c r="NQH233" s="3"/>
      <c r="NQI233" s="3"/>
      <c r="NQJ233" s="3"/>
      <c r="NQK233" s="3"/>
      <c r="NQL233" s="3"/>
      <c r="NQM233" s="3"/>
      <c r="NQN233" s="3"/>
      <c r="NQO233" s="3"/>
      <c r="NQP233" s="3"/>
      <c r="NQQ233" s="3"/>
      <c r="NQR233" s="3"/>
      <c r="NQS233" s="3"/>
      <c r="NQT233" s="3"/>
      <c r="NQU233" s="3"/>
      <c r="NQV233" s="3"/>
      <c r="NQW233" s="3"/>
      <c r="NQX233" s="3"/>
      <c r="NQY233" s="3"/>
      <c r="NQZ233" s="3"/>
      <c r="NRA233" s="3"/>
      <c r="NRB233" s="3"/>
      <c r="NRC233" s="3"/>
      <c r="NRD233" s="3"/>
      <c r="NRE233" s="3"/>
      <c r="NRF233" s="3"/>
      <c r="NRG233" s="3"/>
      <c r="NRH233" s="3"/>
      <c r="NRI233" s="3"/>
      <c r="NRJ233" s="3"/>
      <c r="NRK233" s="3"/>
      <c r="NRL233" s="3"/>
      <c r="NRM233" s="3"/>
      <c r="NRN233" s="3"/>
      <c r="NRO233" s="3"/>
      <c r="NRP233" s="3"/>
      <c r="NRQ233" s="3"/>
      <c r="NRR233" s="3"/>
      <c r="NRS233" s="3"/>
      <c r="NRT233" s="3"/>
      <c r="NRU233" s="3"/>
      <c r="NRV233" s="3"/>
      <c r="NRW233" s="3"/>
      <c r="NRX233" s="3"/>
      <c r="NRY233" s="3"/>
      <c r="NRZ233" s="3"/>
      <c r="NSA233" s="3"/>
      <c r="NSB233" s="3"/>
      <c r="NSC233" s="3"/>
      <c r="NSD233" s="3"/>
      <c r="NSE233" s="3"/>
      <c r="NSF233" s="3"/>
      <c r="NSG233" s="3"/>
      <c r="NSH233" s="3"/>
      <c r="NSI233" s="3"/>
      <c r="NSJ233" s="3"/>
      <c r="NSK233" s="3"/>
      <c r="NSL233" s="3"/>
      <c r="NSM233" s="3"/>
      <c r="NSN233" s="3"/>
      <c r="NSO233" s="3"/>
      <c r="NSP233" s="3"/>
      <c r="NSQ233" s="3"/>
      <c r="NSR233" s="3"/>
      <c r="NSS233" s="3"/>
      <c r="NST233" s="3"/>
      <c r="NSU233" s="3"/>
      <c r="NSV233" s="3"/>
      <c r="NSW233" s="3"/>
      <c r="NSX233" s="3"/>
      <c r="NSY233" s="3"/>
      <c r="NSZ233" s="3"/>
      <c r="NTA233" s="3"/>
      <c r="NTB233" s="3"/>
      <c r="NTC233" s="3"/>
      <c r="NTD233" s="3"/>
      <c r="NTE233" s="3"/>
      <c r="NTF233" s="3"/>
      <c r="NTG233" s="3"/>
      <c r="NTH233" s="3"/>
      <c r="NTI233" s="3"/>
      <c r="NTJ233" s="3"/>
      <c r="NTK233" s="3"/>
      <c r="NTL233" s="3"/>
      <c r="NTM233" s="3"/>
      <c r="NTN233" s="3"/>
      <c r="NTO233" s="3"/>
      <c r="NTP233" s="3"/>
      <c r="NTQ233" s="3"/>
      <c r="NTR233" s="3"/>
      <c r="NTS233" s="3"/>
      <c r="NTT233" s="3"/>
      <c r="NTU233" s="3"/>
      <c r="NTV233" s="3"/>
      <c r="NTW233" s="3"/>
      <c r="NTX233" s="3"/>
      <c r="NTY233" s="3"/>
      <c r="NTZ233" s="3"/>
      <c r="NUA233" s="3"/>
      <c r="NUB233" s="3"/>
      <c r="NUC233" s="3"/>
      <c r="NUD233" s="3"/>
      <c r="NUE233" s="3"/>
      <c r="NUF233" s="3"/>
      <c r="NUG233" s="3"/>
      <c r="NUH233" s="3"/>
      <c r="NUI233" s="3"/>
      <c r="NUJ233" s="3"/>
      <c r="NUK233" s="3"/>
      <c r="NUL233" s="3"/>
      <c r="NUM233" s="3"/>
      <c r="NUN233" s="3"/>
      <c r="NUO233" s="3"/>
      <c r="NUP233" s="3"/>
      <c r="NUQ233" s="3"/>
      <c r="NUR233" s="3"/>
      <c r="NUS233" s="3"/>
      <c r="NUT233" s="3"/>
      <c r="NUU233" s="3"/>
      <c r="NUV233" s="3"/>
      <c r="NUW233" s="3"/>
      <c r="NUX233" s="3"/>
      <c r="NUY233" s="3"/>
      <c r="NUZ233" s="3"/>
      <c r="NVA233" s="3"/>
      <c r="NVB233" s="3"/>
      <c r="NVC233" s="3"/>
      <c r="NVD233" s="3"/>
      <c r="NVE233" s="3"/>
      <c r="NVF233" s="3"/>
      <c r="NVG233" s="3"/>
      <c r="NVH233" s="3"/>
      <c r="NVI233" s="3"/>
      <c r="NVJ233" s="3"/>
      <c r="NVK233" s="3"/>
      <c r="NVL233" s="3"/>
      <c r="NVM233" s="3"/>
      <c r="NVN233" s="3"/>
      <c r="NVO233" s="3"/>
      <c r="NVP233" s="3"/>
      <c r="NVQ233" s="3"/>
      <c r="NVR233" s="3"/>
      <c r="NVS233" s="3"/>
      <c r="NVT233" s="3"/>
      <c r="NVU233" s="3"/>
      <c r="NVV233" s="3"/>
      <c r="NVW233" s="3"/>
      <c r="NVX233" s="3"/>
      <c r="NVY233" s="3"/>
      <c r="NVZ233" s="3"/>
      <c r="NWA233" s="3"/>
      <c r="NWB233" s="3"/>
      <c r="NWC233" s="3"/>
      <c r="NWD233" s="3"/>
      <c r="NWE233" s="3"/>
      <c r="NWF233" s="3"/>
      <c r="NWG233" s="3"/>
      <c r="NWH233" s="3"/>
      <c r="NWI233" s="3"/>
      <c r="NWJ233" s="3"/>
      <c r="NWK233" s="3"/>
      <c r="NWL233" s="3"/>
      <c r="NWM233" s="3"/>
      <c r="NWN233" s="3"/>
      <c r="NWO233" s="3"/>
      <c r="NWP233" s="3"/>
      <c r="NWQ233" s="3"/>
      <c r="NWR233" s="3"/>
      <c r="NWS233" s="3"/>
      <c r="NWT233" s="3"/>
      <c r="NWU233" s="3"/>
      <c r="NWV233" s="3"/>
      <c r="NWW233" s="3"/>
      <c r="NWX233" s="3"/>
      <c r="NWY233" s="3"/>
      <c r="NWZ233" s="3"/>
      <c r="NXA233" s="3"/>
      <c r="NXB233" s="3"/>
      <c r="NXC233" s="3"/>
      <c r="NXD233" s="3"/>
      <c r="NXE233" s="3"/>
      <c r="NXF233" s="3"/>
      <c r="NXG233" s="3"/>
      <c r="NXH233" s="3"/>
      <c r="NXI233" s="3"/>
      <c r="NXJ233" s="3"/>
      <c r="NXK233" s="3"/>
      <c r="NXL233" s="3"/>
      <c r="NXM233" s="3"/>
      <c r="NXN233" s="3"/>
      <c r="NXO233" s="3"/>
      <c r="NXP233" s="3"/>
      <c r="NXQ233" s="3"/>
      <c r="NXR233" s="3"/>
      <c r="NXS233" s="3"/>
      <c r="NXT233" s="3"/>
      <c r="NXU233" s="3"/>
      <c r="NXV233" s="3"/>
      <c r="NXW233" s="3"/>
      <c r="NXX233" s="3"/>
      <c r="NXY233" s="3"/>
      <c r="NXZ233" s="3"/>
      <c r="NYA233" s="3"/>
      <c r="NYB233" s="3"/>
      <c r="NYC233" s="3"/>
      <c r="NYD233" s="3"/>
      <c r="NYE233" s="3"/>
      <c r="NYF233" s="3"/>
      <c r="NYG233" s="3"/>
      <c r="NYH233" s="3"/>
      <c r="NYI233" s="3"/>
      <c r="NYJ233" s="3"/>
      <c r="NYK233" s="3"/>
      <c r="NYL233" s="3"/>
      <c r="NYM233" s="3"/>
      <c r="NYN233" s="3"/>
      <c r="NYO233" s="3"/>
      <c r="NYP233" s="3"/>
      <c r="NYQ233" s="3"/>
      <c r="NYR233" s="3"/>
      <c r="NYS233" s="3"/>
      <c r="NYT233" s="3"/>
      <c r="NYU233" s="3"/>
      <c r="NYV233" s="3"/>
      <c r="NYW233" s="3"/>
      <c r="NYX233" s="3"/>
      <c r="NYY233" s="3"/>
      <c r="NYZ233" s="3"/>
      <c r="NZA233" s="3"/>
      <c r="NZB233" s="3"/>
      <c r="NZC233" s="3"/>
      <c r="NZD233" s="3"/>
      <c r="NZE233" s="3"/>
      <c r="NZF233" s="3"/>
      <c r="NZG233" s="3"/>
      <c r="NZH233" s="3"/>
      <c r="NZI233" s="3"/>
      <c r="NZJ233" s="3"/>
      <c r="NZK233" s="3"/>
      <c r="NZL233" s="3"/>
      <c r="NZM233" s="3"/>
      <c r="NZN233" s="3"/>
      <c r="NZO233" s="3"/>
      <c r="NZP233" s="3"/>
      <c r="NZQ233" s="3"/>
      <c r="NZR233" s="3"/>
      <c r="NZS233" s="3"/>
      <c r="NZT233" s="3"/>
      <c r="NZU233" s="3"/>
      <c r="NZV233" s="3"/>
      <c r="NZW233" s="3"/>
      <c r="NZX233" s="3"/>
      <c r="NZY233" s="3"/>
      <c r="NZZ233" s="3"/>
      <c r="OAA233" s="3"/>
      <c r="OAB233" s="3"/>
      <c r="OAC233" s="3"/>
      <c r="OAD233" s="3"/>
      <c r="OAE233" s="3"/>
      <c r="OAF233" s="3"/>
      <c r="OAG233" s="3"/>
      <c r="OAH233" s="3"/>
      <c r="OAI233" s="3"/>
      <c r="OAJ233" s="3"/>
      <c r="OAK233" s="3"/>
      <c r="OAL233" s="3"/>
      <c r="OAM233" s="3"/>
      <c r="OAN233" s="3"/>
      <c r="OAO233" s="3"/>
      <c r="OAP233" s="3"/>
      <c r="OAQ233" s="3"/>
      <c r="OAR233" s="3"/>
      <c r="OAS233" s="3"/>
      <c r="OAT233" s="3"/>
      <c r="OAU233" s="3"/>
      <c r="OAV233" s="3"/>
      <c r="OAW233" s="3"/>
      <c r="OAX233" s="3"/>
      <c r="OAY233" s="3"/>
      <c r="OAZ233" s="3"/>
      <c r="OBA233" s="3"/>
      <c r="OBB233" s="3"/>
      <c r="OBC233" s="3"/>
      <c r="OBD233" s="3"/>
      <c r="OBE233" s="3"/>
      <c r="OBF233" s="3"/>
      <c r="OBG233" s="3"/>
      <c r="OBH233" s="3"/>
      <c r="OBI233" s="3"/>
      <c r="OBJ233" s="3"/>
      <c r="OBK233" s="3"/>
      <c r="OBL233" s="3"/>
      <c r="OBM233" s="3"/>
      <c r="OBN233" s="3"/>
      <c r="OBO233" s="3"/>
      <c r="OBP233" s="3"/>
      <c r="OBQ233" s="3"/>
      <c r="OBR233" s="3"/>
      <c r="OBS233" s="3"/>
      <c r="OBT233" s="3"/>
      <c r="OBU233" s="3"/>
      <c r="OBV233" s="3"/>
      <c r="OBW233" s="3"/>
      <c r="OBX233" s="3"/>
      <c r="OBY233" s="3"/>
      <c r="OBZ233" s="3"/>
      <c r="OCA233" s="3"/>
      <c r="OCB233" s="3"/>
      <c r="OCC233" s="3"/>
      <c r="OCD233" s="3"/>
      <c r="OCE233" s="3"/>
      <c r="OCF233" s="3"/>
      <c r="OCG233" s="3"/>
      <c r="OCH233" s="3"/>
      <c r="OCI233" s="3"/>
      <c r="OCJ233" s="3"/>
      <c r="OCK233" s="3"/>
      <c r="OCL233" s="3"/>
      <c r="OCM233" s="3"/>
      <c r="OCN233" s="3"/>
      <c r="OCO233" s="3"/>
      <c r="OCP233" s="3"/>
      <c r="OCQ233" s="3"/>
      <c r="OCR233" s="3"/>
      <c r="OCS233" s="3"/>
      <c r="OCT233" s="3"/>
      <c r="OCU233" s="3"/>
      <c r="OCV233" s="3"/>
      <c r="OCW233" s="3"/>
      <c r="OCX233" s="3"/>
      <c r="OCY233" s="3"/>
      <c r="OCZ233" s="3"/>
      <c r="ODA233" s="3"/>
      <c r="ODB233" s="3"/>
      <c r="ODC233" s="3"/>
      <c r="ODD233" s="3"/>
      <c r="ODE233" s="3"/>
      <c r="ODF233" s="3"/>
      <c r="ODG233" s="3"/>
      <c r="ODH233" s="3"/>
      <c r="ODI233" s="3"/>
      <c r="ODJ233" s="3"/>
      <c r="ODK233" s="3"/>
      <c r="ODL233" s="3"/>
      <c r="ODM233" s="3"/>
      <c r="ODN233" s="3"/>
      <c r="ODO233" s="3"/>
      <c r="ODP233" s="3"/>
      <c r="ODQ233" s="3"/>
      <c r="ODR233" s="3"/>
      <c r="ODS233" s="3"/>
      <c r="ODT233" s="3"/>
      <c r="ODU233" s="3"/>
      <c r="ODV233" s="3"/>
      <c r="ODW233" s="3"/>
      <c r="ODX233" s="3"/>
      <c r="ODY233" s="3"/>
      <c r="ODZ233" s="3"/>
      <c r="OEA233" s="3"/>
      <c r="OEB233" s="3"/>
      <c r="OEC233" s="3"/>
      <c r="OED233" s="3"/>
      <c r="OEE233" s="3"/>
      <c r="OEF233" s="3"/>
      <c r="OEG233" s="3"/>
      <c r="OEH233" s="3"/>
      <c r="OEI233" s="3"/>
      <c r="OEJ233" s="3"/>
      <c r="OEK233" s="3"/>
      <c r="OEL233" s="3"/>
      <c r="OEM233" s="3"/>
      <c r="OEN233" s="3"/>
      <c r="OEO233" s="3"/>
      <c r="OEP233" s="3"/>
      <c r="OEQ233" s="3"/>
      <c r="OER233" s="3"/>
      <c r="OES233" s="3"/>
      <c r="OET233" s="3"/>
      <c r="OEU233" s="3"/>
      <c r="OEV233" s="3"/>
      <c r="OEW233" s="3"/>
      <c r="OEX233" s="3"/>
      <c r="OEY233" s="3"/>
      <c r="OEZ233" s="3"/>
      <c r="OFA233" s="3"/>
      <c r="OFB233" s="3"/>
      <c r="OFC233" s="3"/>
      <c r="OFD233" s="3"/>
      <c r="OFE233" s="3"/>
      <c r="OFF233" s="3"/>
      <c r="OFG233" s="3"/>
      <c r="OFH233" s="3"/>
      <c r="OFI233" s="3"/>
      <c r="OFJ233" s="3"/>
      <c r="OFK233" s="3"/>
      <c r="OFL233" s="3"/>
      <c r="OFM233" s="3"/>
      <c r="OFN233" s="3"/>
      <c r="OFO233" s="3"/>
      <c r="OFP233" s="3"/>
      <c r="OFQ233" s="3"/>
      <c r="OFR233" s="3"/>
      <c r="OFS233" s="3"/>
      <c r="OFT233" s="3"/>
      <c r="OFU233" s="3"/>
      <c r="OFV233" s="3"/>
      <c r="OFW233" s="3"/>
      <c r="OFX233" s="3"/>
      <c r="OFY233" s="3"/>
      <c r="OFZ233" s="3"/>
      <c r="OGA233" s="3"/>
      <c r="OGB233" s="3"/>
      <c r="OGC233" s="3"/>
      <c r="OGD233" s="3"/>
      <c r="OGE233" s="3"/>
      <c r="OGF233" s="3"/>
      <c r="OGG233" s="3"/>
      <c r="OGH233" s="3"/>
      <c r="OGI233" s="3"/>
      <c r="OGJ233" s="3"/>
      <c r="OGK233" s="3"/>
      <c r="OGL233" s="3"/>
      <c r="OGM233" s="3"/>
      <c r="OGN233" s="3"/>
      <c r="OGO233" s="3"/>
      <c r="OGP233" s="3"/>
      <c r="OGQ233" s="3"/>
      <c r="OGR233" s="3"/>
      <c r="OGS233" s="3"/>
      <c r="OGT233" s="3"/>
      <c r="OGU233" s="3"/>
      <c r="OGV233" s="3"/>
      <c r="OGW233" s="3"/>
      <c r="OGX233" s="3"/>
      <c r="OGY233" s="3"/>
      <c r="OGZ233" s="3"/>
      <c r="OHA233" s="3"/>
      <c r="OHB233" s="3"/>
      <c r="OHC233" s="3"/>
      <c r="OHD233" s="3"/>
      <c r="OHE233" s="3"/>
      <c r="OHF233" s="3"/>
      <c r="OHG233" s="3"/>
      <c r="OHH233" s="3"/>
      <c r="OHI233" s="3"/>
      <c r="OHJ233" s="3"/>
      <c r="OHK233" s="3"/>
      <c r="OHL233" s="3"/>
      <c r="OHM233" s="3"/>
      <c r="OHN233" s="3"/>
      <c r="OHO233" s="3"/>
      <c r="OHP233" s="3"/>
      <c r="OHQ233" s="3"/>
      <c r="OHR233" s="3"/>
      <c r="OHS233" s="3"/>
      <c r="OHT233" s="3"/>
      <c r="OHU233" s="3"/>
      <c r="OHV233" s="3"/>
      <c r="OHW233" s="3"/>
      <c r="OHX233" s="3"/>
      <c r="OHY233" s="3"/>
      <c r="OHZ233" s="3"/>
      <c r="OIA233" s="3"/>
      <c r="OIB233" s="3"/>
      <c r="OIC233" s="3"/>
      <c r="OID233" s="3"/>
      <c r="OIE233" s="3"/>
      <c r="OIF233" s="3"/>
      <c r="OIG233" s="3"/>
      <c r="OIH233" s="3"/>
      <c r="OII233" s="3"/>
      <c r="OIJ233" s="3"/>
      <c r="OIK233" s="3"/>
      <c r="OIL233" s="3"/>
      <c r="OIM233" s="3"/>
      <c r="OIN233" s="3"/>
      <c r="OIO233" s="3"/>
      <c r="OIP233" s="3"/>
      <c r="OIQ233" s="3"/>
      <c r="OIR233" s="3"/>
      <c r="OIS233" s="3"/>
      <c r="OIT233" s="3"/>
      <c r="OIU233" s="3"/>
      <c r="OIV233" s="3"/>
      <c r="OIW233" s="3"/>
      <c r="OIX233" s="3"/>
      <c r="OIY233" s="3"/>
      <c r="OIZ233" s="3"/>
      <c r="OJA233" s="3"/>
      <c r="OJB233" s="3"/>
      <c r="OJC233" s="3"/>
      <c r="OJD233" s="3"/>
      <c r="OJE233" s="3"/>
      <c r="OJF233" s="3"/>
      <c r="OJG233" s="3"/>
      <c r="OJH233" s="3"/>
      <c r="OJI233" s="3"/>
      <c r="OJJ233" s="3"/>
      <c r="OJK233" s="3"/>
      <c r="OJL233" s="3"/>
      <c r="OJM233" s="3"/>
      <c r="OJN233" s="3"/>
      <c r="OJO233" s="3"/>
      <c r="OJP233" s="3"/>
      <c r="OJQ233" s="3"/>
      <c r="OJR233" s="3"/>
      <c r="OJS233" s="3"/>
      <c r="OJT233" s="3"/>
      <c r="OJU233" s="3"/>
      <c r="OJV233" s="3"/>
      <c r="OJW233" s="3"/>
      <c r="OJX233" s="3"/>
      <c r="OJY233" s="3"/>
      <c r="OJZ233" s="3"/>
      <c r="OKA233" s="3"/>
      <c r="OKB233" s="3"/>
      <c r="OKC233" s="3"/>
      <c r="OKD233" s="3"/>
      <c r="OKE233" s="3"/>
      <c r="OKF233" s="3"/>
      <c r="OKG233" s="3"/>
      <c r="OKH233" s="3"/>
      <c r="OKI233" s="3"/>
      <c r="OKJ233" s="3"/>
      <c r="OKK233" s="3"/>
      <c r="OKL233" s="3"/>
      <c r="OKM233" s="3"/>
      <c r="OKN233" s="3"/>
      <c r="OKO233" s="3"/>
      <c r="OKP233" s="3"/>
      <c r="OKQ233" s="3"/>
      <c r="OKR233" s="3"/>
      <c r="OKS233" s="3"/>
      <c r="OKT233" s="3"/>
      <c r="OKU233" s="3"/>
      <c r="OKV233" s="3"/>
      <c r="OKW233" s="3"/>
      <c r="OKX233" s="3"/>
      <c r="OKY233" s="3"/>
      <c r="OKZ233" s="3"/>
      <c r="OLA233" s="3"/>
      <c r="OLB233" s="3"/>
      <c r="OLC233" s="3"/>
      <c r="OLD233" s="3"/>
      <c r="OLE233" s="3"/>
      <c r="OLF233" s="3"/>
      <c r="OLG233" s="3"/>
      <c r="OLH233" s="3"/>
      <c r="OLI233" s="3"/>
      <c r="OLJ233" s="3"/>
      <c r="OLK233" s="3"/>
      <c r="OLL233" s="3"/>
      <c r="OLM233" s="3"/>
      <c r="OLN233" s="3"/>
      <c r="OLO233" s="3"/>
      <c r="OLP233" s="3"/>
      <c r="OLQ233" s="3"/>
      <c r="OLR233" s="3"/>
      <c r="OLS233" s="3"/>
      <c r="OLT233" s="3"/>
      <c r="OLU233" s="3"/>
      <c r="OLV233" s="3"/>
      <c r="OLW233" s="3"/>
      <c r="OLX233" s="3"/>
      <c r="OLY233" s="3"/>
      <c r="OLZ233" s="3"/>
      <c r="OMA233" s="3"/>
      <c r="OMB233" s="3"/>
      <c r="OMC233" s="3"/>
      <c r="OMD233" s="3"/>
      <c r="OME233" s="3"/>
      <c r="OMF233" s="3"/>
      <c r="OMG233" s="3"/>
      <c r="OMH233" s="3"/>
      <c r="OMI233" s="3"/>
      <c r="OMJ233" s="3"/>
      <c r="OMK233" s="3"/>
      <c r="OML233" s="3"/>
      <c r="OMM233" s="3"/>
      <c r="OMN233" s="3"/>
      <c r="OMO233" s="3"/>
      <c r="OMP233" s="3"/>
      <c r="OMQ233" s="3"/>
      <c r="OMR233" s="3"/>
      <c r="OMS233" s="3"/>
      <c r="OMT233" s="3"/>
      <c r="OMU233" s="3"/>
      <c r="OMV233" s="3"/>
      <c r="OMW233" s="3"/>
      <c r="OMX233" s="3"/>
      <c r="OMY233" s="3"/>
      <c r="OMZ233" s="3"/>
      <c r="ONA233" s="3"/>
      <c r="ONB233" s="3"/>
      <c r="ONC233" s="3"/>
      <c r="OND233" s="3"/>
      <c r="ONE233" s="3"/>
      <c r="ONF233" s="3"/>
      <c r="ONG233" s="3"/>
      <c r="ONH233" s="3"/>
      <c r="ONI233" s="3"/>
      <c r="ONJ233" s="3"/>
      <c r="ONK233" s="3"/>
      <c r="ONL233" s="3"/>
      <c r="ONM233" s="3"/>
      <c r="ONN233" s="3"/>
      <c r="ONO233" s="3"/>
      <c r="ONP233" s="3"/>
      <c r="ONQ233" s="3"/>
      <c r="ONR233" s="3"/>
      <c r="ONS233" s="3"/>
      <c r="ONT233" s="3"/>
      <c r="ONU233" s="3"/>
      <c r="ONV233" s="3"/>
      <c r="ONW233" s="3"/>
      <c r="ONX233" s="3"/>
      <c r="ONY233" s="3"/>
      <c r="ONZ233" s="3"/>
      <c r="OOA233" s="3"/>
      <c r="OOB233" s="3"/>
      <c r="OOC233" s="3"/>
      <c r="OOD233" s="3"/>
      <c r="OOE233" s="3"/>
      <c r="OOF233" s="3"/>
      <c r="OOG233" s="3"/>
      <c r="OOH233" s="3"/>
      <c r="OOI233" s="3"/>
      <c r="OOJ233" s="3"/>
      <c r="OOK233" s="3"/>
      <c r="OOL233" s="3"/>
      <c r="OOM233" s="3"/>
      <c r="OON233" s="3"/>
      <c r="OOO233" s="3"/>
      <c r="OOP233" s="3"/>
      <c r="OOQ233" s="3"/>
      <c r="OOR233" s="3"/>
      <c r="OOS233" s="3"/>
      <c r="OOT233" s="3"/>
      <c r="OOU233" s="3"/>
      <c r="OOV233" s="3"/>
      <c r="OOW233" s="3"/>
      <c r="OOX233" s="3"/>
      <c r="OOY233" s="3"/>
      <c r="OOZ233" s="3"/>
      <c r="OPA233" s="3"/>
      <c r="OPB233" s="3"/>
      <c r="OPC233" s="3"/>
      <c r="OPD233" s="3"/>
      <c r="OPE233" s="3"/>
      <c r="OPF233" s="3"/>
      <c r="OPG233" s="3"/>
      <c r="OPH233" s="3"/>
      <c r="OPI233" s="3"/>
      <c r="OPJ233" s="3"/>
      <c r="OPK233" s="3"/>
      <c r="OPL233" s="3"/>
      <c r="OPM233" s="3"/>
      <c r="OPN233" s="3"/>
      <c r="OPO233" s="3"/>
      <c r="OPP233" s="3"/>
      <c r="OPQ233" s="3"/>
      <c r="OPR233" s="3"/>
      <c r="OPS233" s="3"/>
      <c r="OPT233" s="3"/>
      <c r="OPU233" s="3"/>
      <c r="OPV233" s="3"/>
      <c r="OPW233" s="3"/>
      <c r="OPX233" s="3"/>
      <c r="OPY233" s="3"/>
      <c r="OPZ233" s="3"/>
      <c r="OQA233" s="3"/>
      <c r="OQB233" s="3"/>
      <c r="OQC233" s="3"/>
      <c r="OQD233" s="3"/>
      <c r="OQE233" s="3"/>
      <c r="OQF233" s="3"/>
      <c r="OQG233" s="3"/>
      <c r="OQH233" s="3"/>
      <c r="OQI233" s="3"/>
      <c r="OQJ233" s="3"/>
      <c r="OQK233" s="3"/>
      <c r="OQL233" s="3"/>
      <c r="OQM233" s="3"/>
      <c r="OQN233" s="3"/>
      <c r="OQO233" s="3"/>
      <c r="OQP233" s="3"/>
      <c r="OQQ233" s="3"/>
      <c r="OQR233" s="3"/>
      <c r="OQS233" s="3"/>
      <c r="OQT233" s="3"/>
      <c r="OQU233" s="3"/>
      <c r="OQV233" s="3"/>
      <c r="OQW233" s="3"/>
      <c r="OQX233" s="3"/>
      <c r="OQY233" s="3"/>
      <c r="OQZ233" s="3"/>
      <c r="ORA233" s="3"/>
      <c r="ORB233" s="3"/>
      <c r="ORC233" s="3"/>
      <c r="ORD233" s="3"/>
      <c r="ORE233" s="3"/>
      <c r="ORF233" s="3"/>
      <c r="ORG233" s="3"/>
      <c r="ORH233" s="3"/>
      <c r="ORI233" s="3"/>
      <c r="ORJ233" s="3"/>
      <c r="ORK233" s="3"/>
      <c r="ORL233" s="3"/>
      <c r="ORM233" s="3"/>
      <c r="ORN233" s="3"/>
      <c r="ORO233" s="3"/>
      <c r="ORP233" s="3"/>
      <c r="ORQ233" s="3"/>
      <c r="ORR233" s="3"/>
      <c r="ORS233" s="3"/>
      <c r="ORT233" s="3"/>
      <c r="ORU233" s="3"/>
      <c r="ORV233" s="3"/>
      <c r="ORW233" s="3"/>
      <c r="ORX233" s="3"/>
      <c r="ORY233" s="3"/>
      <c r="ORZ233" s="3"/>
      <c r="OSA233" s="3"/>
      <c r="OSB233" s="3"/>
      <c r="OSC233" s="3"/>
      <c r="OSD233" s="3"/>
      <c r="OSE233" s="3"/>
      <c r="OSF233" s="3"/>
      <c r="OSG233" s="3"/>
      <c r="OSH233" s="3"/>
      <c r="OSI233" s="3"/>
      <c r="OSJ233" s="3"/>
      <c r="OSK233" s="3"/>
      <c r="OSL233" s="3"/>
      <c r="OSM233" s="3"/>
      <c r="OSN233" s="3"/>
      <c r="OSO233" s="3"/>
      <c r="OSP233" s="3"/>
      <c r="OSQ233" s="3"/>
      <c r="OSR233" s="3"/>
      <c r="OSS233" s="3"/>
      <c r="OST233" s="3"/>
      <c r="OSU233" s="3"/>
      <c r="OSV233" s="3"/>
      <c r="OSW233" s="3"/>
      <c r="OSX233" s="3"/>
      <c r="OSY233" s="3"/>
      <c r="OSZ233" s="3"/>
      <c r="OTA233" s="3"/>
      <c r="OTB233" s="3"/>
      <c r="OTC233" s="3"/>
      <c r="OTD233" s="3"/>
      <c r="OTE233" s="3"/>
      <c r="OTF233" s="3"/>
      <c r="OTG233" s="3"/>
      <c r="OTH233" s="3"/>
      <c r="OTI233" s="3"/>
      <c r="OTJ233" s="3"/>
      <c r="OTK233" s="3"/>
      <c r="OTL233" s="3"/>
      <c r="OTM233" s="3"/>
      <c r="OTN233" s="3"/>
      <c r="OTO233" s="3"/>
      <c r="OTP233" s="3"/>
      <c r="OTQ233" s="3"/>
      <c r="OTR233" s="3"/>
      <c r="OTS233" s="3"/>
      <c r="OTT233" s="3"/>
      <c r="OTU233" s="3"/>
      <c r="OTV233" s="3"/>
      <c r="OTW233" s="3"/>
      <c r="OTX233" s="3"/>
      <c r="OTY233" s="3"/>
      <c r="OTZ233" s="3"/>
      <c r="OUA233" s="3"/>
      <c r="OUB233" s="3"/>
      <c r="OUC233" s="3"/>
      <c r="OUD233" s="3"/>
      <c r="OUE233" s="3"/>
      <c r="OUF233" s="3"/>
      <c r="OUG233" s="3"/>
      <c r="OUH233" s="3"/>
      <c r="OUI233" s="3"/>
      <c r="OUJ233" s="3"/>
      <c r="OUK233" s="3"/>
      <c r="OUL233" s="3"/>
      <c r="OUM233" s="3"/>
      <c r="OUN233" s="3"/>
      <c r="OUO233" s="3"/>
      <c r="OUP233" s="3"/>
      <c r="OUQ233" s="3"/>
      <c r="OUR233" s="3"/>
      <c r="OUS233" s="3"/>
      <c r="OUT233" s="3"/>
      <c r="OUU233" s="3"/>
      <c r="OUV233" s="3"/>
      <c r="OUW233" s="3"/>
      <c r="OUX233" s="3"/>
      <c r="OUY233" s="3"/>
      <c r="OUZ233" s="3"/>
      <c r="OVA233" s="3"/>
      <c r="OVB233" s="3"/>
      <c r="OVC233" s="3"/>
      <c r="OVD233" s="3"/>
      <c r="OVE233" s="3"/>
      <c r="OVF233" s="3"/>
      <c r="OVG233" s="3"/>
      <c r="OVH233" s="3"/>
      <c r="OVI233" s="3"/>
      <c r="OVJ233" s="3"/>
      <c r="OVK233" s="3"/>
      <c r="OVL233" s="3"/>
      <c r="OVM233" s="3"/>
      <c r="OVN233" s="3"/>
      <c r="OVO233" s="3"/>
      <c r="OVP233" s="3"/>
      <c r="OVQ233" s="3"/>
      <c r="OVR233" s="3"/>
      <c r="OVS233" s="3"/>
      <c r="OVT233" s="3"/>
      <c r="OVU233" s="3"/>
      <c r="OVV233" s="3"/>
      <c r="OVW233" s="3"/>
      <c r="OVX233" s="3"/>
      <c r="OVY233" s="3"/>
      <c r="OVZ233" s="3"/>
      <c r="OWA233" s="3"/>
      <c r="OWB233" s="3"/>
      <c r="OWC233" s="3"/>
      <c r="OWD233" s="3"/>
      <c r="OWE233" s="3"/>
      <c r="OWF233" s="3"/>
      <c r="OWG233" s="3"/>
      <c r="OWH233" s="3"/>
      <c r="OWI233" s="3"/>
      <c r="OWJ233" s="3"/>
      <c r="OWK233" s="3"/>
      <c r="OWL233" s="3"/>
      <c r="OWM233" s="3"/>
      <c r="OWN233" s="3"/>
      <c r="OWO233" s="3"/>
      <c r="OWP233" s="3"/>
      <c r="OWQ233" s="3"/>
      <c r="OWR233" s="3"/>
      <c r="OWS233" s="3"/>
      <c r="OWT233" s="3"/>
      <c r="OWU233" s="3"/>
      <c r="OWV233" s="3"/>
      <c r="OWW233" s="3"/>
      <c r="OWX233" s="3"/>
      <c r="OWY233" s="3"/>
      <c r="OWZ233" s="3"/>
      <c r="OXA233" s="3"/>
      <c r="OXB233" s="3"/>
      <c r="OXC233" s="3"/>
      <c r="OXD233" s="3"/>
      <c r="OXE233" s="3"/>
      <c r="OXF233" s="3"/>
      <c r="OXG233" s="3"/>
      <c r="OXH233" s="3"/>
      <c r="OXI233" s="3"/>
      <c r="OXJ233" s="3"/>
      <c r="OXK233" s="3"/>
      <c r="OXL233" s="3"/>
      <c r="OXM233" s="3"/>
      <c r="OXN233" s="3"/>
      <c r="OXO233" s="3"/>
      <c r="OXP233" s="3"/>
      <c r="OXQ233" s="3"/>
      <c r="OXR233" s="3"/>
      <c r="OXS233" s="3"/>
      <c r="OXT233" s="3"/>
      <c r="OXU233" s="3"/>
      <c r="OXV233" s="3"/>
      <c r="OXW233" s="3"/>
      <c r="OXX233" s="3"/>
      <c r="OXY233" s="3"/>
      <c r="OXZ233" s="3"/>
      <c r="OYA233" s="3"/>
      <c r="OYB233" s="3"/>
      <c r="OYC233" s="3"/>
      <c r="OYD233" s="3"/>
      <c r="OYE233" s="3"/>
      <c r="OYF233" s="3"/>
      <c r="OYG233" s="3"/>
      <c r="OYH233" s="3"/>
      <c r="OYI233" s="3"/>
      <c r="OYJ233" s="3"/>
      <c r="OYK233" s="3"/>
      <c r="OYL233" s="3"/>
      <c r="OYM233" s="3"/>
      <c r="OYN233" s="3"/>
      <c r="OYO233" s="3"/>
      <c r="OYP233" s="3"/>
      <c r="OYQ233" s="3"/>
      <c r="OYR233" s="3"/>
      <c r="OYS233" s="3"/>
      <c r="OYT233" s="3"/>
      <c r="OYU233" s="3"/>
      <c r="OYV233" s="3"/>
      <c r="OYW233" s="3"/>
      <c r="OYX233" s="3"/>
      <c r="OYY233" s="3"/>
      <c r="OYZ233" s="3"/>
      <c r="OZA233" s="3"/>
      <c r="OZB233" s="3"/>
      <c r="OZC233" s="3"/>
      <c r="OZD233" s="3"/>
      <c r="OZE233" s="3"/>
      <c r="OZF233" s="3"/>
      <c r="OZG233" s="3"/>
      <c r="OZH233" s="3"/>
      <c r="OZI233" s="3"/>
      <c r="OZJ233" s="3"/>
      <c r="OZK233" s="3"/>
      <c r="OZL233" s="3"/>
      <c r="OZM233" s="3"/>
      <c r="OZN233" s="3"/>
      <c r="OZO233" s="3"/>
      <c r="OZP233" s="3"/>
      <c r="OZQ233" s="3"/>
      <c r="OZR233" s="3"/>
      <c r="OZS233" s="3"/>
      <c r="OZT233" s="3"/>
      <c r="OZU233" s="3"/>
      <c r="OZV233" s="3"/>
      <c r="OZW233" s="3"/>
      <c r="OZX233" s="3"/>
      <c r="OZY233" s="3"/>
      <c r="OZZ233" s="3"/>
      <c r="PAA233" s="3"/>
      <c r="PAB233" s="3"/>
      <c r="PAC233" s="3"/>
      <c r="PAD233" s="3"/>
      <c r="PAE233" s="3"/>
      <c r="PAF233" s="3"/>
      <c r="PAG233" s="3"/>
      <c r="PAH233" s="3"/>
      <c r="PAI233" s="3"/>
      <c r="PAJ233" s="3"/>
      <c r="PAK233" s="3"/>
      <c r="PAL233" s="3"/>
      <c r="PAM233" s="3"/>
      <c r="PAN233" s="3"/>
      <c r="PAO233" s="3"/>
      <c r="PAP233" s="3"/>
      <c r="PAQ233" s="3"/>
      <c r="PAR233" s="3"/>
      <c r="PAS233" s="3"/>
      <c r="PAT233" s="3"/>
      <c r="PAU233" s="3"/>
      <c r="PAV233" s="3"/>
      <c r="PAW233" s="3"/>
      <c r="PAX233" s="3"/>
      <c r="PAY233" s="3"/>
      <c r="PAZ233" s="3"/>
      <c r="PBA233" s="3"/>
      <c r="PBB233" s="3"/>
      <c r="PBC233" s="3"/>
      <c r="PBD233" s="3"/>
      <c r="PBE233" s="3"/>
      <c r="PBF233" s="3"/>
      <c r="PBG233" s="3"/>
      <c r="PBH233" s="3"/>
      <c r="PBI233" s="3"/>
      <c r="PBJ233" s="3"/>
      <c r="PBK233" s="3"/>
      <c r="PBL233" s="3"/>
      <c r="PBM233" s="3"/>
      <c r="PBN233" s="3"/>
      <c r="PBO233" s="3"/>
      <c r="PBP233" s="3"/>
      <c r="PBQ233" s="3"/>
      <c r="PBR233" s="3"/>
      <c r="PBS233" s="3"/>
      <c r="PBT233" s="3"/>
      <c r="PBU233" s="3"/>
      <c r="PBV233" s="3"/>
      <c r="PBW233" s="3"/>
      <c r="PBX233" s="3"/>
      <c r="PBY233" s="3"/>
      <c r="PBZ233" s="3"/>
      <c r="PCA233" s="3"/>
      <c r="PCB233" s="3"/>
      <c r="PCC233" s="3"/>
      <c r="PCD233" s="3"/>
      <c r="PCE233" s="3"/>
      <c r="PCF233" s="3"/>
      <c r="PCG233" s="3"/>
      <c r="PCH233" s="3"/>
      <c r="PCI233" s="3"/>
      <c r="PCJ233" s="3"/>
      <c r="PCK233" s="3"/>
      <c r="PCL233" s="3"/>
      <c r="PCM233" s="3"/>
      <c r="PCN233" s="3"/>
      <c r="PCO233" s="3"/>
      <c r="PCP233" s="3"/>
      <c r="PCQ233" s="3"/>
      <c r="PCR233" s="3"/>
      <c r="PCS233" s="3"/>
      <c r="PCT233" s="3"/>
      <c r="PCU233" s="3"/>
      <c r="PCV233" s="3"/>
      <c r="PCW233" s="3"/>
      <c r="PCX233" s="3"/>
      <c r="PCY233" s="3"/>
      <c r="PCZ233" s="3"/>
      <c r="PDA233" s="3"/>
      <c r="PDB233" s="3"/>
      <c r="PDC233" s="3"/>
      <c r="PDD233" s="3"/>
      <c r="PDE233" s="3"/>
      <c r="PDF233" s="3"/>
      <c r="PDG233" s="3"/>
      <c r="PDH233" s="3"/>
      <c r="PDI233" s="3"/>
      <c r="PDJ233" s="3"/>
      <c r="PDK233" s="3"/>
      <c r="PDL233" s="3"/>
      <c r="PDM233" s="3"/>
      <c r="PDN233" s="3"/>
      <c r="PDO233" s="3"/>
      <c r="PDP233" s="3"/>
      <c r="PDQ233" s="3"/>
      <c r="PDR233" s="3"/>
      <c r="PDS233" s="3"/>
      <c r="PDT233" s="3"/>
      <c r="PDU233" s="3"/>
      <c r="PDV233" s="3"/>
      <c r="PDW233" s="3"/>
      <c r="PDX233" s="3"/>
      <c r="PDY233" s="3"/>
      <c r="PDZ233" s="3"/>
      <c r="PEA233" s="3"/>
      <c r="PEB233" s="3"/>
      <c r="PEC233" s="3"/>
      <c r="PED233" s="3"/>
      <c r="PEE233" s="3"/>
      <c r="PEF233" s="3"/>
      <c r="PEG233" s="3"/>
      <c r="PEH233" s="3"/>
      <c r="PEI233" s="3"/>
      <c r="PEJ233" s="3"/>
      <c r="PEK233" s="3"/>
      <c r="PEL233" s="3"/>
      <c r="PEM233" s="3"/>
      <c r="PEN233" s="3"/>
      <c r="PEO233" s="3"/>
      <c r="PEP233" s="3"/>
      <c r="PEQ233" s="3"/>
      <c r="PER233" s="3"/>
      <c r="PES233" s="3"/>
      <c r="PET233" s="3"/>
      <c r="PEU233" s="3"/>
      <c r="PEV233" s="3"/>
      <c r="PEW233" s="3"/>
      <c r="PEX233" s="3"/>
      <c r="PEY233" s="3"/>
      <c r="PEZ233" s="3"/>
      <c r="PFA233" s="3"/>
      <c r="PFB233" s="3"/>
      <c r="PFC233" s="3"/>
      <c r="PFD233" s="3"/>
      <c r="PFE233" s="3"/>
      <c r="PFF233" s="3"/>
      <c r="PFG233" s="3"/>
      <c r="PFH233" s="3"/>
      <c r="PFI233" s="3"/>
      <c r="PFJ233" s="3"/>
      <c r="PFK233" s="3"/>
      <c r="PFL233" s="3"/>
      <c r="PFM233" s="3"/>
      <c r="PFN233" s="3"/>
      <c r="PFO233" s="3"/>
      <c r="PFP233" s="3"/>
      <c r="PFQ233" s="3"/>
      <c r="PFR233" s="3"/>
      <c r="PFS233" s="3"/>
      <c r="PFT233" s="3"/>
      <c r="PFU233" s="3"/>
      <c r="PFV233" s="3"/>
      <c r="PFW233" s="3"/>
      <c r="PFX233" s="3"/>
      <c r="PFY233" s="3"/>
      <c r="PFZ233" s="3"/>
      <c r="PGA233" s="3"/>
      <c r="PGB233" s="3"/>
      <c r="PGC233" s="3"/>
      <c r="PGD233" s="3"/>
      <c r="PGE233" s="3"/>
      <c r="PGF233" s="3"/>
      <c r="PGG233" s="3"/>
      <c r="PGH233" s="3"/>
      <c r="PGI233" s="3"/>
      <c r="PGJ233" s="3"/>
      <c r="PGK233" s="3"/>
      <c r="PGL233" s="3"/>
      <c r="PGM233" s="3"/>
      <c r="PGN233" s="3"/>
      <c r="PGO233" s="3"/>
      <c r="PGP233" s="3"/>
      <c r="PGQ233" s="3"/>
      <c r="PGR233" s="3"/>
      <c r="PGS233" s="3"/>
      <c r="PGT233" s="3"/>
      <c r="PGU233" s="3"/>
      <c r="PGV233" s="3"/>
      <c r="PGW233" s="3"/>
      <c r="PGX233" s="3"/>
      <c r="PGY233" s="3"/>
      <c r="PGZ233" s="3"/>
      <c r="PHA233" s="3"/>
      <c r="PHB233" s="3"/>
      <c r="PHC233" s="3"/>
      <c r="PHD233" s="3"/>
      <c r="PHE233" s="3"/>
      <c r="PHF233" s="3"/>
      <c r="PHG233" s="3"/>
      <c r="PHH233" s="3"/>
      <c r="PHI233" s="3"/>
      <c r="PHJ233" s="3"/>
      <c r="PHK233" s="3"/>
      <c r="PHL233" s="3"/>
      <c r="PHM233" s="3"/>
      <c r="PHN233" s="3"/>
      <c r="PHO233" s="3"/>
      <c r="PHP233" s="3"/>
      <c r="PHQ233" s="3"/>
      <c r="PHR233" s="3"/>
      <c r="PHS233" s="3"/>
      <c r="PHT233" s="3"/>
      <c r="PHU233" s="3"/>
      <c r="PHV233" s="3"/>
      <c r="PHW233" s="3"/>
      <c r="PHX233" s="3"/>
      <c r="PHY233" s="3"/>
      <c r="PHZ233" s="3"/>
      <c r="PIA233" s="3"/>
      <c r="PIB233" s="3"/>
      <c r="PIC233" s="3"/>
      <c r="PID233" s="3"/>
      <c r="PIE233" s="3"/>
      <c r="PIF233" s="3"/>
      <c r="PIG233" s="3"/>
      <c r="PIH233" s="3"/>
      <c r="PII233" s="3"/>
      <c r="PIJ233" s="3"/>
      <c r="PIK233" s="3"/>
      <c r="PIL233" s="3"/>
      <c r="PIM233" s="3"/>
      <c r="PIN233" s="3"/>
      <c r="PIO233" s="3"/>
      <c r="PIP233" s="3"/>
      <c r="PIQ233" s="3"/>
      <c r="PIR233" s="3"/>
      <c r="PIS233" s="3"/>
      <c r="PIT233" s="3"/>
      <c r="PIU233" s="3"/>
      <c r="PIV233" s="3"/>
      <c r="PIW233" s="3"/>
      <c r="PIX233" s="3"/>
      <c r="PIY233" s="3"/>
      <c r="PIZ233" s="3"/>
      <c r="PJA233" s="3"/>
      <c r="PJB233" s="3"/>
      <c r="PJC233" s="3"/>
      <c r="PJD233" s="3"/>
      <c r="PJE233" s="3"/>
      <c r="PJF233" s="3"/>
      <c r="PJG233" s="3"/>
      <c r="PJH233" s="3"/>
      <c r="PJI233" s="3"/>
      <c r="PJJ233" s="3"/>
      <c r="PJK233" s="3"/>
      <c r="PJL233" s="3"/>
      <c r="PJM233" s="3"/>
      <c r="PJN233" s="3"/>
      <c r="PJO233" s="3"/>
      <c r="PJP233" s="3"/>
      <c r="PJQ233" s="3"/>
      <c r="PJR233" s="3"/>
      <c r="PJS233" s="3"/>
      <c r="PJT233" s="3"/>
      <c r="PJU233" s="3"/>
      <c r="PJV233" s="3"/>
      <c r="PJW233" s="3"/>
      <c r="PJX233" s="3"/>
      <c r="PJY233" s="3"/>
      <c r="PJZ233" s="3"/>
      <c r="PKA233" s="3"/>
      <c r="PKB233" s="3"/>
      <c r="PKC233" s="3"/>
      <c r="PKD233" s="3"/>
      <c r="PKE233" s="3"/>
      <c r="PKF233" s="3"/>
      <c r="PKG233" s="3"/>
      <c r="PKH233" s="3"/>
      <c r="PKI233" s="3"/>
      <c r="PKJ233" s="3"/>
      <c r="PKK233" s="3"/>
      <c r="PKL233" s="3"/>
      <c r="PKM233" s="3"/>
      <c r="PKN233" s="3"/>
      <c r="PKO233" s="3"/>
      <c r="PKP233" s="3"/>
      <c r="PKQ233" s="3"/>
      <c r="PKR233" s="3"/>
      <c r="PKS233" s="3"/>
      <c r="PKT233" s="3"/>
      <c r="PKU233" s="3"/>
      <c r="PKV233" s="3"/>
      <c r="PKW233" s="3"/>
      <c r="PKX233" s="3"/>
      <c r="PKY233" s="3"/>
      <c r="PKZ233" s="3"/>
      <c r="PLA233" s="3"/>
      <c r="PLB233" s="3"/>
      <c r="PLC233" s="3"/>
      <c r="PLD233" s="3"/>
      <c r="PLE233" s="3"/>
      <c r="PLF233" s="3"/>
      <c r="PLG233" s="3"/>
      <c r="PLH233" s="3"/>
      <c r="PLI233" s="3"/>
      <c r="PLJ233" s="3"/>
      <c r="PLK233" s="3"/>
      <c r="PLL233" s="3"/>
      <c r="PLM233" s="3"/>
      <c r="PLN233" s="3"/>
      <c r="PLO233" s="3"/>
      <c r="PLP233" s="3"/>
      <c r="PLQ233" s="3"/>
      <c r="PLR233" s="3"/>
      <c r="PLS233" s="3"/>
      <c r="PLT233" s="3"/>
      <c r="PLU233" s="3"/>
      <c r="PLV233" s="3"/>
      <c r="PLW233" s="3"/>
      <c r="PLX233" s="3"/>
      <c r="PLY233" s="3"/>
      <c r="PLZ233" s="3"/>
      <c r="PMA233" s="3"/>
      <c r="PMB233" s="3"/>
      <c r="PMC233" s="3"/>
      <c r="PMD233" s="3"/>
      <c r="PME233" s="3"/>
      <c r="PMF233" s="3"/>
      <c r="PMG233" s="3"/>
      <c r="PMH233" s="3"/>
      <c r="PMI233" s="3"/>
      <c r="PMJ233" s="3"/>
      <c r="PMK233" s="3"/>
      <c r="PML233" s="3"/>
      <c r="PMM233" s="3"/>
      <c r="PMN233" s="3"/>
      <c r="PMO233" s="3"/>
      <c r="PMP233" s="3"/>
      <c r="PMQ233" s="3"/>
      <c r="PMR233" s="3"/>
      <c r="PMS233" s="3"/>
      <c r="PMT233" s="3"/>
      <c r="PMU233" s="3"/>
      <c r="PMV233" s="3"/>
      <c r="PMW233" s="3"/>
      <c r="PMX233" s="3"/>
      <c r="PMY233" s="3"/>
      <c r="PMZ233" s="3"/>
      <c r="PNA233" s="3"/>
      <c r="PNB233" s="3"/>
      <c r="PNC233" s="3"/>
      <c r="PND233" s="3"/>
      <c r="PNE233" s="3"/>
      <c r="PNF233" s="3"/>
      <c r="PNG233" s="3"/>
      <c r="PNH233" s="3"/>
      <c r="PNI233" s="3"/>
      <c r="PNJ233" s="3"/>
      <c r="PNK233" s="3"/>
      <c r="PNL233" s="3"/>
      <c r="PNM233" s="3"/>
      <c r="PNN233" s="3"/>
      <c r="PNO233" s="3"/>
      <c r="PNP233" s="3"/>
      <c r="PNQ233" s="3"/>
      <c r="PNR233" s="3"/>
      <c r="PNS233" s="3"/>
      <c r="PNT233" s="3"/>
      <c r="PNU233" s="3"/>
      <c r="PNV233" s="3"/>
      <c r="PNW233" s="3"/>
      <c r="PNX233" s="3"/>
      <c r="PNY233" s="3"/>
      <c r="PNZ233" s="3"/>
      <c r="POA233" s="3"/>
      <c r="POB233" s="3"/>
      <c r="POC233" s="3"/>
      <c r="POD233" s="3"/>
      <c r="POE233" s="3"/>
      <c r="POF233" s="3"/>
      <c r="POG233" s="3"/>
      <c r="POH233" s="3"/>
      <c r="POI233" s="3"/>
      <c r="POJ233" s="3"/>
      <c r="POK233" s="3"/>
      <c r="POL233" s="3"/>
      <c r="POM233" s="3"/>
      <c r="PON233" s="3"/>
      <c r="POO233" s="3"/>
      <c r="POP233" s="3"/>
      <c r="POQ233" s="3"/>
      <c r="POR233" s="3"/>
      <c r="POS233" s="3"/>
      <c r="POT233" s="3"/>
      <c r="POU233" s="3"/>
      <c r="POV233" s="3"/>
      <c r="POW233" s="3"/>
      <c r="POX233" s="3"/>
      <c r="POY233" s="3"/>
      <c r="POZ233" s="3"/>
      <c r="PPA233" s="3"/>
      <c r="PPB233" s="3"/>
      <c r="PPC233" s="3"/>
      <c r="PPD233" s="3"/>
      <c r="PPE233" s="3"/>
      <c r="PPF233" s="3"/>
      <c r="PPG233" s="3"/>
      <c r="PPH233" s="3"/>
      <c r="PPI233" s="3"/>
      <c r="PPJ233" s="3"/>
      <c r="PPK233" s="3"/>
      <c r="PPL233" s="3"/>
      <c r="PPM233" s="3"/>
      <c r="PPN233" s="3"/>
      <c r="PPO233" s="3"/>
      <c r="PPP233" s="3"/>
      <c r="PPQ233" s="3"/>
      <c r="PPR233" s="3"/>
      <c r="PPS233" s="3"/>
      <c r="PPT233" s="3"/>
      <c r="PPU233" s="3"/>
      <c r="PPV233" s="3"/>
      <c r="PPW233" s="3"/>
      <c r="PPX233" s="3"/>
      <c r="PPY233" s="3"/>
      <c r="PPZ233" s="3"/>
      <c r="PQA233" s="3"/>
      <c r="PQB233" s="3"/>
      <c r="PQC233" s="3"/>
      <c r="PQD233" s="3"/>
      <c r="PQE233" s="3"/>
      <c r="PQF233" s="3"/>
      <c r="PQG233" s="3"/>
      <c r="PQH233" s="3"/>
      <c r="PQI233" s="3"/>
      <c r="PQJ233" s="3"/>
      <c r="PQK233" s="3"/>
      <c r="PQL233" s="3"/>
      <c r="PQM233" s="3"/>
      <c r="PQN233" s="3"/>
      <c r="PQO233" s="3"/>
      <c r="PQP233" s="3"/>
      <c r="PQQ233" s="3"/>
      <c r="PQR233" s="3"/>
      <c r="PQS233" s="3"/>
      <c r="PQT233" s="3"/>
      <c r="PQU233" s="3"/>
      <c r="PQV233" s="3"/>
      <c r="PQW233" s="3"/>
      <c r="PQX233" s="3"/>
      <c r="PQY233" s="3"/>
      <c r="PQZ233" s="3"/>
      <c r="PRA233" s="3"/>
      <c r="PRB233" s="3"/>
      <c r="PRC233" s="3"/>
      <c r="PRD233" s="3"/>
      <c r="PRE233" s="3"/>
      <c r="PRF233" s="3"/>
      <c r="PRG233" s="3"/>
      <c r="PRH233" s="3"/>
      <c r="PRI233" s="3"/>
      <c r="PRJ233" s="3"/>
      <c r="PRK233" s="3"/>
      <c r="PRL233" s="3"/>
      <c r="PRM233" s="3"/>
      <c r="PRN233" s="3"/>
      <c r="PRO233" s="3"/>
      <c r="PRP233" s="3"/>
      <c r="PRQ233" s="3"/>
      <c r="PRR233" s="3"/>
      <c r="PRS233" s="3"/>
      <c r="PRT233" s="3"/>
      <c r="PRU233" s="3"/>
      <c r="PRV233" s="3"/>
      <c r="PRW233" s="3"/>
      <c r="PRX233" s="3"/>
      <c r="PRY233" s="3"/>
      <c r="PRZ233" s="3"/>
      <c r="PSA233" s="3"/>
      <c r="PSB233" s="3"/>
      <c r="PSC233" s="3"/>
      <c r="PSD233" s="3"/>
      <c r="PSE233" s="3"/>
      <c r="PSF233" s="3"/>
      <c r="PSG233" s="3"/>
      <c r="PSH233" s="3"/>
      <c r="PSI233" s="3"/>
      <c r="PSJ233" s="3"/>
      <c r="PSK233" s="3"/>
      <c r="PSL233" s="3"/>
      <c r="PSM233" s="3"/>
      <c r="PSN233" s="3"/>
      <c r="PSO233" s="3"/>
      <c r="PSP233" s="3"/>
      <c r="PSQ233" s="3"/>
      <c r="PSR233" s="3"/>
      <c r="PSS233" s="3"/>
      <c r="PST233" s="3"/>
      <c r="PSU233" s="3"/>
      <c r="PSV233" s="3"/>
      <c r="PSW233" s="3"/>
      <c r="PSX233" s="3"/>
      <c r="PSY233" s="3"/>
      <c r="PSZ233" s="3"/>
      <c r="PTA233" s="3"/>
      <c r="PTB233" s="3"/>
      <c r="PTC233" s="3"/>
      <c r="PTD233" s="3"/>
      <c r="PTE233" s="3"/>
      <c r="PTF233" s="3"/>
      <c r="PTG233" s="3"/>
      <c r="PTH233" s="3"/>
      <c r="PTI233" s="3"/>
      <c r="PTJ233" s="3"/>
      <c r="PTK233" s="3"/>
      <c r="PTL233" s="3"/>
      <c r="PTM233" s="3"/>
      <c r="PTN233" s="3"/>
      <c r="PTO233" s="3"/>
      <c r="PTP233" s="3"/>
      <c r="PTQ233" s="3"/>
      <c r="PTR233" s="3"/>
      <c r="PTS233" s="3"/>
      <c r="PTT233" s="3"/>
      <c r="PTU233" s="3"/>
      <c r="PTV233" s="3"/>
      <c r="PTW233" s="3"/>
      <c r="PTX233" s="3"/>
      <c r="PTY233" s="3"/>
      <c r="PTZ233" s="3"/>
      <c r="PUA233" s="3"/>
      <c r="PUB233" s="3"/>
      <c r="PUC233" s="3"/>
      <c r="PUD233" s="3"/>
      <c r="PUE233" s="3"/>
      <c r="PUF233" s="3"/>
      <c r="PUG233" s="3"/>
      <c r="PUH233" s="3"/>
      <c r="PUI233" s="3"/>
      <c r="PUJ233" s="3"/>
      <c r="PUK233" s="3"/>
      <c r="PUL233" s="3"/>
      <c r="PUM233" s="3"/>
      <c r="PUN233" s="3"/>
      <c r="PUO233" s="3"/>
      <c r="PUP233" s="3"/>
      <c r="PUQ233" s="3"/>
      <c r="PUR233" s="3"/>
      <c r="PUS233" s="3"/>
      <c r="PUT233" s="3"/>
      <c r="PUU233" s="3"/>
      <c r="PUV233" s="3"/>
      <c r="PUW233" s="3"/>
      <c r="PUX233" s="3"/>
      <c r="PUY233" s="3"/>
      <c r="PUZ233" s="3"/>
      <c r="PVA233" s="3"/>
      <c r="PVB233" s="3"/>
      <c r="PVC233" s="3"/>
      <c r="PVD233" s="3"/>
      <c r="PVE233" s="3"/>
      <c r="PVF233" s="3"/>
      <c r="PVG233" s="3"/>
      <c r="PVH233" s="3"/>
      <c r="PVI233" s="3"/>
      <c r="PVJ233" s="3"/>
      <c r="PVK233" s="3"/>
      <c r="PVL233" s="3"/>
      <c r="PVM233" s="3"/>
      <c r="PVN233" s="3"/>
      <c r="PVO233" s="3"/>
      <c r="PVP233" s="3"/>
      <c r="PVQ233" s="3"/>
      <c r="PVR233" s="3"/>
      <c r="PVS233" s="3"/>
      <c r="PVT233" s="3"/>
      <c r="PVU233" s="3"/>
      <c r="PVV233" s="3"/>
      <c r="PVW233" s="3"/>
      <c r="PVX233" s="3"/>
      <c r="PVY233" s="3"/>
      <c r="PVZ233" s="3"/>
      <c r="PWA233" s="3"/>
      <c r="PWB233" s="3"/>
      <c r="PWC233" s="3"/>
      <c r="PWD233" s="3"/>
      <c r="PWE233" s="3"/>
      <c r="PWF233" s="3"/>
      <c r="PWG233" s="3"/>
      <c r="PWH233" s="3"/>
      <c r="PWI233" s="3"/>
      <c r="PWJ233" s="3"/>
      <c r="PWK233" s="3"/>
      <c r="PWL233" s="3"/>
      <c r="PWM233" s="3"/>
      <c r="PWN233" s="3"/>
      <c r="PWO233" s="3"/>
      <c r="PWP233" s="3"/>
      <c r="PWQ233" s="3"/>
      <c r="PWR233" s="3"/>
      <c r="PWS233" s="3"/>
      <c r="PWT233" s="3"/>
      <c r="PWU233" s="3"/>
      <c r="PWV233" s="3"/>
      <c r="PWW233" s="3"/>
      <c r="PWX233" s="3"/>
      <c r="PWY233" s="3"/>
      <c r="PWZ233" s="3"/>
      <c r="PXA233" s="3"/>
      <c r="PXB233" s="3"/>
      <c r="PXC233" s="3"/>
      <c r="PXD233" s="3"/>
      <c r="PXE233" s="3"/>
      <c r="PXF233" s="3"/>
      <c r="PXG233" s="3"/>
      <c r="PXH233" s="3"/>
      <c r="PXI233" s="3"/>
      <c r="PXJ233" s="3"/>
      <c r="PXK233" s="3"/>
      <c r="PXL233" s="3"/>
      <c r="PXM233" s="3"/>
      <c r="PXN233" s="3"/>
      <c r="PXO233" s="3"/>
      <c r="PXP233" s="3"/>
      <c r="PXQ233" s="3"/>
      <c r="PXR233" s="3"/>
      <c r="PXS233" s="3"/>
      <c r="PXT233" s="3"/>
      <c r="PXU233" s="3"/>
      <c r="PXV233" s="3"/>
      <c r="PXW233" s="3"/>
      <c r="PXX233" s="3"/>
      <c r="PXY233" s="3"/>
      <c r="PXZ233" s="3"/>
      <c r="PYA233" s="3"/>
      <c r="PYB233" s="3"/>
      <c r="PYC233" s="3"/>
      <c r="PYD233" s="3"/>
      <c r="PYE233" s="3"/>
      <c r="PYF233" s="3"/>
      <c r="PYG233" s="3"/>
      <c r="PYH233" s="3"/>
      <c r="PYI233" s="3"/>
      <c r="PYJ233" s="3"/>
      <c r="PYK233" s="3"/>
      <c r="PYL233" s="3"/>
      <c r="PYM233" s="3"/>
      <c r="PYN233" s="3"/>
      <c r="PYO233" s="3"/>
      <c r="PYP233" s="3"/>
      <c r="PYQ233" s="3"/>
      <c r="PYR233" s="3"/>
      <c r="PYS233" s="3"/>
      <c r="PYT233" s="3"/>
      <c r="PYU233" s="3"/>
      <c r="PYV233" s="3"/>
      <c r="PYW233" s="3"/>
      <c r="PYX233" s="3"/>
      <c r="PYY233" s="3"/>
      <c r="PYZ233" s="3"/>
      <c r="PZA233" s="3"/>
      <c r="PZB233" s="3"/>
      <c r="PZC233" s="3"/>
      <c r="PZD233" s="3"/>
      <c r="PZE233" s="3"/>
      <c r="PZF233" s="3"/>
      <c r="PZG233" s="3"/>
      <c r="PZH233" s="3"/>
      <c r="PZI233" s="3"/>
      <c r="PZJ233" s="3"/>
      <c r="PZK233" s="3"/>
      <c r="PZL233" s="3"/>
      <c r="PZM233" s="3"/>
      <c r="PZN233" s="3"/>
      <c r="PZO233" s="3"/>
      <c r="PZP233" s="3"/>
      <c r="PZQ233" s="3"/>
      <c r="PZR233" s="3"/>
      <c r="PZS233" s="3"/>
      <c r="PZT233" s="3"/>
      <c r="PZU233" s="3"/>
      <c r="PZV233" s="3"/>
      <c r="PZW233" s="3"/>
      <c r="PZX233" s="3"/>
      <c r="PZY233" s="3"/>
      <c r="PZZ233" s="3"/>
      <c r="QAA233" s="3"/>
      <c r="QAB233" s="3"/>
      <c r="QAC233" s="3"/>
      <c r="QAD233" s="3"/>
      <c r="QAE233" s="3"/>
      <c r="QAF233" s="3"/>
      <c r="QAG233" s="3"/>
      <c r="QAH233" s="3"/>
      <c r="QAI233" s="3"/>
      <c r="QAJ233" s="3"/>
      <c r="QAK233" s="3"/>
      <c r="QAL233" s="3"/>
      <c r="QAM233" s="3"/>
      <c r="QAN233" s="3"/>
      <c r="QAO233" s="3"/>
      <c r="QAP233" s="3"/>
      <c r="QAQ233" s="3"/>
      <c r="QAR233" s="3"/>
      <c r="QAS233" s="3"/>
      <c r="QAT233" s="3"/>
      <c r="QAU233" s="3"/>
      <c r="QAV233" s="3"/>
      <c r="QAW233" s="3"/>
      <c r="QAX233" s="3"/>
      <c r="QAY233" s="3"/>
      <c r="QAZ233" s="3"/>
      <c r="QBA233" s="3"/>
      <c r="QBB233" s="3"/>
      <c r="QBC233" s="3"/>
      <c r="QBD233" s="3"/>
      <c r="QBE233" s="3"/>
      <c r="QBF233" s="3"/>
      <c r="QBG233" s="3"/>
      <c r="QBH233" s="3"/>
      <c r="QBI233" s="3"/>
      <c r="QBJ233" s="3"/>
      <c r="QBK233" s="3"/>
      <c r="QBL233" s="3"/>
      <c r="QBM233" s="3"/>
      <c r="QBN233" s="3"/>
      <c r="QBO233" s="3"/>
      <c r="QBP233" s="3"/>
      <c r="QBQ233" s="3"/>
      <c r="QBR233" s="3"/>
      <c r="QBS233" s="3"/>
      <c r="QBT233" s="3"/>
      <c r="QBU233" s="3"/>
      <c r="QBV233" s="3"/>
      <c r="QBW233" s="3"/>
      <c r="QBX233" s="3"/>
      <c r="QBY233" s="3"/>
      <c r="QBZ233" s="3"/>
      <c r="QCA233" s="3"/>
      <c r="QCB233" s="3"/>
      <c r="QCC233" s="3"/>
      <c r="QCD233" s="3"/>
      <c r="QCE233" s="3"/>
      <c r="QCF233" s="3"/>
      <c r="QCG233" s="3"/>
      <c r="QCH233" s="3"/>
      <c r="QCI233" s="3"/>
      <c r="QCJ233" s="3"/>
      <c r="QCK233" s="3"/>
      <c r="QCL233" s="3"/>
      <c r="QCM233" s="3"/>
      <c r="QCN233" s="3"/>
      <c r="QCO233" s="3"/>
      <c r="QCP233" s="3"/>
      <c r="QCQ233" s="3"/>
      <c r="QCR233" s="3"/>
      <c r="QCS233" s="3"/>
      <c r="QCT233" s="3"/>
      <c r="QCU233" s="3"/>
      <c r="QCV233" s="3"/>
      <c r="QCW233" s="3"/>
      <c r="QCX233" s="3"/>
      <c r="QCY233" s="3"/>
      <c r="QCZ233" s="3"/>
      <c r="QDA233" s="3"/>
      <c r="QDB233" s="3"/>
      <c r="QDC233" s="3"/>
      <c r="QDD233" s="3"/>
      <c r="QDE233" s="3"/>
      <c r="QDF233" s="3"/>
      <c r="QDG233" s="3"/>
      <c r="QDH233" s="3"/>
      <c r="QDI233" s="3"/>
      <c r="QDJ233" s="3"/>
      <c r="QDK233" s="3"/>
      <c r="QDL233" s="3"/>
      <c r="QDM233" s="3"/>
      <c r="QDN233" s="3"/>
      <c r="QDO233" s="3"/>
      <c r="QDP233" s="3"/>
      <c r="QDQ233" s="3"/>
      <c r="QDR233" s="3"/>
      <c r="QDS233" s="3"/>
      <c r="QDT233" s="3"/>
      <c r="QDU233" s="3"/>
      <c r="QDV233" s="3"/>
      <c r="QDW233" s="3"/>
      <c r="QDX233" s="3"/>
      <c r="QDY233" s="3"/>
      <c r="QDZ233" s="3"/>
      <c r="QEA233" s="3"/>
      <c r="QEB233" s="3"/>
      <c r="QEC233" s="3"/>
      <c r="QED233" s="3"/>
      <c r="QEE233" s="3"/>
      <c r="QEF233" s="3"/>
      <c r="QEG233" s="3"/>
      <c r="QEH233" s="3"/>
      <c r="QEI233" s="3"/>
      <c r="QEJ233" s="3"/>
      <c r="QEK233" s="3"/>
      <c r="QEL233" s="3"/>
      <c r="QEM233" s="3"/>
      <c r="QEN233" s="3"/>
      <c r="QEO233" s="3"/>
      <c r="QEP233" s="3"/>
      <c r="QEQ233" s="3"/>
      <c r="QER233" s="3"/>
      <c r="QES233" s="3"/>
      <c r="QET233" s="3"/>
      <c r="QEU233" s="3"/>
      <c r="QEV233" s="3"/>
      <c r="QEW233" s="3"/>
      <c r="QEX233" s="3"/>
      <c r="QEY233" s="3"/>
      <c r="QEZ233" s="3"/>
      <c r="QFA233" s="3"/>
      <c r="QFB233" s="3"/>
      <c r="QFC233" s="3"/>
      <c r="QFD233" s="3"/>
      <c r="QFE233" s="3"/>
      <c r="QFF233" s="3"/>
      <c r="QFG233" s="3"/>
      <c r="QFH233" s="3"/>
      <c r="QFI233" s="3"/>
      <c r="QFJ233" s="3"/>
      <c r="QFK233" s="3"/>
      <c r="QFL233" s="3"/>
      <c r="QFM233" s="3"/>
      <c r="QFN233" s="3"/>
      <c r="QFO233" s="3"/>
      <c r="QFP233" s="3"/>
      <c r="QFQ233" s="3"/>
      <c r="QFR233" s="3"/>
      <c r="QFS233" s="3"/>
      <c r="QFT233" s="3"/>
      <c r="QFU233" s="3"/>
      <c r="QFV233" s="3"/>
      <c r="QFW233" s="3"/>
      <c r="QFX233" s="3"/>
      <c r="QFY233" s="3"/>
      <c r="QFZ233" s="3"/>
      <c r="QGA233" s="3"/>
      <c r="QGB233" s="3"/>
      <c r="QGC233" s="3"/>
      <c r="QGD233" s="3"/>
      <c r="QGE233" s="3"/>
      <c r="QGF233" s="3"/>
      <c r="QGG233" s="3"/>
      <c r="QGH233" s="3"/>
      <c r="QGI233" s="3"/>
      <c r="QGJ233" s="3"/>
      <c r="QGK233" s="3"/>
      <c r="QGL233" s="3"/>
      <c r="QGM233" s="3"/>
      <c r="QGN233" s="3"/>
      <c r="QGO233" s="3"/>
      <c r="QGP233" s="3"/>
      <c r="QGQ233" s="3"/>
      <c r="QGR233" s="3"/>
      <c r="QGS233" s="3"/>
      <c r="QGT233" s="3"/>
      <c r="QGU233" s="3"/>
      <c r="QGV233" s="3"/>
      <c r="QGW233" s="3"/>
      <c r="QGX233" s="3"/>
      <c r="QGY233" s="3"/>
      <c r="QGZ233" s="3"/>
      <c r="QHA233" s="3"/>
      <c r="QHB233" s="3"/>
      <c r="QHC233" s="3"/>
      <c r="QHD233" s="3"/>
      <c r="QHE233" s="3"/>
      <c r="QHF233" s="3"/>
      <c r="QHG233" s="3"/>
      <c r="QHH233" s="3"/>
      <c r="QHI233" s="3"/>
      <c r="QHJ233" s="3"/>
      <c r="QHK233" s="3"/>
      <c r="QHL233" s="3"/>
      <c r="QHM233" s="3"/>
      <c r="QHN233" s="3"/>
      <c r="QHO233" s="3"/>
      <c r="QHP233" s="3"/>
      <c r="QHQ233" s="3"/>
      <c r="QHR233" s="3"/>
      <c r="QHS233" s="3"/>
      <c r="QHT233" s="3"/>
      <c r="QHU233" s="3"/>
      <c r="QHV233" s="3"/>
      <c r="QHW233" s="3"/>
      <c r="QHX233" s="3"/>
      <c r="QHY233" s="3"/>
      <c r="QHZ233" s="3"/>
      <c r="QIA233" s="3"/>
      <c r="QIB233" s="3"/>
      <c r="QIC233" s="3"/>
      <c r="QID233" s="3"/>
      <c r="QIE233" s="3"/>
      <c r="QIF233" s="3"/>
      <c r="QIG233" s="3"/>
      <c r="QIH233" s="3"/>
      <c r="QII233" s="3"/>
      <c r="QIJ233" s="3"/>
      <c r="QIK233" s="3"/>
      <c r="QIL233" s="3"/>
      <c r="QIM233" s="3"/>
      <c r="QIN233" s="3"/>
      <c r="QIO233" s="3"/>
      <c r="QIP233" s="3"/>
      <c r="QIQ233" s="3"/>
      <c r="QIR233" s="3"/>
      <c r="QIS233" s="3"/>
      <c r="QIT233" s="3"/>
      <c r="QIU233" s="3"/>
      <c r="QIV233" s="3"/>
      <c r="QIW233" s="3"/>
      <c r="QIX233" s="3"/>
      <c r="QIY233" s="3"/>
      <c r="QIZ233" s="3"/>
      <c r="QJA233" s="3"/>
      <c r="QJB233" s="3"/>
      <c r="QJC233" s="3"/>
      <c r="QJD233" s="3"/>
      <c r="QJE233" s="3"/>
      <c r="QJF233" s="3"/>
      <c r="QJG233" s="3"/>
      <c r="QJH233" s="3"/>
      <c r="QJI233" s="3"/>
      <c r="QJJ233" s="3"/>
      <c r="QJK233" s="3"/>
      <c r="QJL233" s="3"/>
      <c r="QJM233" s="3"/>
      <c r="QJN233" s="3"/>
      <c r="QJO233" s="3"/>
      <c r="QJP233" s="3"/>
      <c r="QJQ233" s="3"/>
      <c r="QJR233" s="3"/>
      <c r="QJS233" s="3"/>
      <c r="QJT233" s="3"/>
      <c r="QJU233" s="3"/>
      <c r="QJV233" s="3"/>
      <c r="QJW233" s="3"/>
      <c r="QJX233" s="3"/>
      <c r="QJY233" s="3"/>
      <c r="QJZ233" s="3"/>
      <c r="QKA233" s="3"/>
      <c r="QKB233" s="3"/>
      <c r="QKC233" s="3"/>
      <c r="QKD233" s="3"/>
      <c r="QKE233" s="3"/>
      <c r="QKF233" s="3"/>
      <c r="QKG233" s="3"/>
      <c r="QKH233" s="3"/>
      <c r="QKI233" s="3"/>
      <c r="QKJ233" s="3"/>
      <c r="QKK233" s="3"/>
      <c r="QKL233" s="3"/>
      <c r="QKM233" s="3"/>
      <c r="QKN233" s="3"/>
      <c r="QKO233" s="3"/>
      <c r="QKP233" s="3"/>
      <c r="QKQ233" s="3"/>
      <c r="QKR233" s="3"/>
      <c r="QKS233" s="3"/>
      <c r="QKT233" s="3"/>
      <c r="QKU233" s="3"/>
      <c r="QKV233" s="3"/>
      <c r="QKW233" s="3"/>
      <c r="QKX233" s="3"/>
      <c r="QKY233" s="3"/>
      <c r="QKZ233" s="3"/>
      <c r="QLA233" s="3"/>
      <c r="QLB233" s="3"/>
      <c r="QLC233" s="3"/>
      <c r="QLD233" s="3"/>
      <c r="QLE233" s="3"/>
      <c r="QLF233" s="3"/>
      <c r="QLG233" s="3"/>
      <c r="QLH233" s="3"/>
      <c r="QLI233" s="3"/>
      <c r="QLJ233" s="3"/>
      <c r="QLK233" s="3"/>
      <c r="QLL233" s="3"/>
      <c r="QLM233" s="3"/>
      <c r="QLN233" s="3"/>
      <c r="QLO233" s="3"/>
      <c r="QLP233" s="3"/>
      <c r="QLQ233" s="3"/>
      <c r="QLR233" s="3"/>
      <c r="QLS233" s="3"/>
      <c r="QLT233" s="3"/>
      <c r="QLU233" s="3"/>
      <c r="QLV233" s="3"/>
      <c r="QLW233" s="3"/>
      <c r="QLX233" s="3"/>
      <c r="QLY233" s="3"/>
      <c r="QLZ233" s="3"/>
      <c r="QMA233" s="3"/>
      <c r="QMB233" s="3"/>
      <c r="QMC233" s="3"/>
      <c r="QMD233" s="3"/>
      <c r="QME233" s="3"/>
      <c r="QMF233" s="3"/>
      <c r="QMG233" s="3"/>
      <c r="QMH233" s="3"/>
      <c r="QMI233" s="3"/>
      <c r="QMJ233" s="3"/>
      <c r="QMK233" s="3"/>
      <c r="QML233" s="3"/>
      <c r="QMM233" s="3"/>
      <c r="QMN233" s="3"/>
      <c r="QMO233" s="3"/>
      <c r="QMP233" s="3"/>
      <c r="QMQ233" s="3"/>
      <c r="QMR233" s="3"/>
      <c r="QMS233" s="3"/>
      <c r="QMT233" s="3"/>
      <c r="QMU233" s="3"/>
      <c r="QMV233" s="3"/>
      <c r="QMW233" s="3"/>
      <c r="QMX233" s="3"/>
      <c r="QMY233" s="3"/>
      <c r="QMZ233" s="3"/>
      <c r="QNA233" s="3"/>
      <c r="QNB233" s="3"/>
      <c r="QNC233" s="3"/>
      <c r="QND233" s="3"/>
      <c r="QNE233" s="3"/>
      <c r="QNF233" s="3"/>
      <c r="QNG233" s="3"/>
      <c r="QNH233" s="3"/>
      <c r="QNI233" s="3"/>
      <c r="QNJ233" s="3"/>
      <c r="QNK233" s="3"/>
      <c r="QNL233" s="3"/>
      <c r="QNM233" s="3"/>
      <c r="QNN233" s="3"/>
      <c r="QNO233" s="3"/>
      <c r="QNP233" s="3"/>
      <c r="QNQ233" s="3"/>
      <c r="QNR233" s="3"/>
      <c r="QNS233" s="3"/>
      <c r="QNT233" s="3"/>
      <c r="QNU233" s="3"/>
      <c r="QNV233" s="3"/>
      <c r="QNW233" s="3"/>
      <c r="QNX233" s="3"/>
      <c r="QNY233" s="3"/>
      <c r="QNZ233" s="3"/>
      <c r="QOA233" s="3"/>
      <c r="QOB233" s="3"/>
      <c r="QOC233" s="3"/>
      <c r="QOD233" s="3"/>
      <c r="QOE233" s="3"/>
      <c r="QOF233" s="3"/>
      <c r="QOG233" s="3"/>
      <c r="QOH233" s="3"/>
      <c r="QOI233" s="3"/>
      <c r="QOJ233" s="3"/>
      <c r="QOK233" s="3"/>
      <c r="QOL233" s="3"/>
      <c r="QOM233" s="3"/>
      <c r="QON233" s="3"/>
      <c r="QOO233" s="3"/>
      <c r="QOP233" s="3"/>
      <c r="QOQ233" s="3"/>
      <c r="QOR233" s="3"/>
      <c r="QOS233" s="3"/>
      <c r="QOT233" s="3"/>
      <c r="QOU233" s="3"/>
      <c r="QOV233" s="3"/>
      <c r="QOW233" s="3"/>
      <c r="QOX233" s="3"/>
      <c r="QOY233" s="3"/>
      <c r="QOZ233" s="3"/>
      <c r="QPA233" s="3"/>
      <c r="QPB233" s="3"/>
      <c r="QPC233" s="3"/>
      <c r="QPD233" s="3"/>
      <c r="QPE233" s="3"/>
      <c r="QPF233" s="3"/>
      <c r="QPG233" s="3"/>
      <c r="QPH233" s="3"/>
      <c r="QPI233" s="3"/>
      <c r="QPJ233" s="3"/>
      <c r="QPK233" s="3"/>
      <c r="QPL233" s="3"/>
      <c r="QPM233" s="3"/>
      <c r="QPN233" s="3"/>
      <c r="QPO233" s="3"/>
      <c r="QPP233" s="3"/>
      <c r="QPQ233" s="3"/>
      <c r="QPR233" s="3"/>
      <c r="QPS233" s="3"/>
      <c r="QPT233" s="3"/>
      <c r="QPU233" s="3"/>
      <c r="QPV233" s="3"/>
      <c r="QPW233" s="3"/>
      <c r="QPX233" s="3"/>
      <c r="QPY233" s="3"/>
      <c r="QPZ233" s="3"/>
      <c r="QQA233" s="3"/>
      <c r="QQB233" s="3"/>
      <c r="QQC233" s="3"/>
      <c r="QQD233" s="3"/>
      <c r="QQE233" s="3"/>
      <c r="QQF233" s="3"/>
      <c r="QQG233" s="3"/>
      <c r="QQH233" s="3"/>
      <c r="QQI233" s="3"/>
      <c r="QQJ233" s="3"/>
      <c r="QQK233" s="3"/>
      <c r="QQL233" s="3"/>
      <c r="QQM233" s="3"/>
      <c r="QQN233" s="3"/>
      <c r="QQO233" s="3"/>
      <c r="QQP233" s="3"/>
      <c r="QQQ233" s="3"/>
      <c r="QQR233" s="3"/>
      <c r="QQS233" s="3"/>
      <c r="QQT233" s="3"/>
      <c r="QQU233" s="3"/>
      <c r="QQV233" s="3"/>
      <c r="QQW233" s="3"/>
      <c r="QQX233" s="3"/>
      <c r="QQY233" s="3"/>
      <c r="QQZ233" s="3"/>
      <c r="QRA233" s="3"/>
      <c r="QRB233" s="3"/>
      <c r="QRC233" s="3"/>
      <c r="QRD233" s="3"/>
      <c r="QRE233" s="3"/>
      <c r="QRF233" s="3"/>
      <c r="QRG233" s="3"/>
      <c r="QRH233" s="3"/>
      <c r="QRI233" s="3"/>
      <c r="QRJ233" s="3"/>
      <c r="QRK233" s="3"/>
      <c r="QRL233" s="3"/>
      <c r="QRM233" s="3"/>
      <c r="QRN233" s="3"/>
      <c r="QRO233" s="3"/>
      <c r="QRP233" s="3"/>
      <c r="QRQ233" s="3"/>
      <c r="QRR233" s="3"/>
      <c r="QRS233" s="3"/>
      <c r="QRT233" s="3"/>
      <c r="QRU233" s="3"/>
      <c r="QRV233" s="3"/>
      <c r="QRW233" s="3"/>
      <c r="QRX233" s="3"/>
      <c r="QRY233" s="3"/>
      <c r="QRZ233" s="3"/>
      <c r="QSA233" s="3"/>
      <c r="QSB233" s="3"/>
      <c r="QSC233" s="3"/>
      <c r="QSD233" s="3"/>
      <c r="QSE233" s="3"/>
      <c r="QSF233" s="3"/>
      <c r="QSG233" s="3"/>
      <c r="QSH233" s="3"/>
      <c r="QSI233" s="3"/>
      <c r="QSJ233" s="3"/>
      <c r="QSK233" s="3"/>
      <c r="QSL233" s="3"/>
      <c r="QSM233" s="3"/>
      <c r="QSN233" s="3"/>
      <c r="QSO233" s="3"/>
      <c r="QSP233" s="3"/>
      <c r="QSQ233" s="3"/>
      <c r="QSR233" s="3"/>
      <c r="QSS233" s="3"/>
      <c r="QST233" s="3"/>
      <c r="QSU233" s="3"/>
      <c r="QSV233" s="3"/>
      <c r="QSW233" s="3"/>
      <c r="QSX233" s="3"/>
      <c r="QSY233" s="3"/>
      <c r="QSZ233" s="3"/>
      <c r="QTA233" s="3"/>
      <c r="QTB233" s="3"/>
      <c r="QTC233" s="3"/>
      <c r="QTD233" s="3"/>
      <c r="QTE233" s="3"/>
      <c r="QTF233" s="3"/>
      <c r="QTG233" s="3"/>
      <c r="QTH233" s="3"/>
      <c r="QTI233" s="3"/>
      <c r="QTJ233" s="3"/>
      <c r="QTK233" s="3"/>
      <c r="QTL233" s="3"/>
      <c r="QTM233" s="3"/>
      <c r="QTN233" s="3"/>
      <c r="QTO233" s="3"/>
      <c r="QTP233" s="3"/>
      <c r="QTQ233" s="3"/>
      <c r="QTR233" s="3"/>
      <c r="QTS233" s="3"/>
      <c r="QTT233" s="3"/>
      <c r="QTU233" s="3"/>
      <c r="QTV233" s="3"/>
      <c r="QTW233" s="3"/>
      <c r="QTX233" s="3"/>
      <c r="QTY233" s="3"/>
      <c r="QTZ233" s="3"/>
      <c r="QUA233" s="3"/>
      <c r="QUB233" s="3"/>
      <c r="QUC233" s="3"/>
      <c r="QUD233" s="3"/>
      <c r="QUE233" s="3"/>
      <c r="QUF233" s="3"/>
      <c r="QUG233" s="3"/>
      <c r="QUH233" s="3"/>
      <c r="QUI233" s="3"/>
      <c r="QUJ233" s="3"/>
      <c r="QUK233" s="3"/>
      <c r="QUL233" s="3"/>
      <c r="QUM233" s="3"/>
      <c r="QUN233" s="3"/>
      <c r="QUO233" s="3"/>
      <c r="QUP233" s="3"/>
      <c r="QUQ233" s="3"/>
      <c r="QUR233" s="3"/>
      <c r="QUS233" s="3"/>
      <c r="QUT233" s="3"/>
      <c r="QUU233" s="3"/>
      <c r="QUV233" s="3"/>
      <c r="QUW233" s="3"/>
      <c r="QUX233" s="3"/>
      <c r="QUY233" s="3"/>
      <c r="QUZ233" s="3"/>
      <c r="QVA233" s="3"/>
      <c r="QVB233" s="3"/>
      <c r="QVC233" s="3"/>
      <c r="QVD233" s="3"/>
      <c r="QVE233" s="3"/>
      <c r="QVF233" s="3"/>
      <c r="QVG233" s="3"/>
      <c r="QVH233" s="3"/>
      <c r="QVI233" s="3"/>
      <c r="QVJ233" s="3"/>
      <c r="QVK233" s="3"/>
      <c r="QVL233" s="3"/>
      <c r="QVM233" s="3"/>
      <c r="QVN233" s="3"/>
      <c r="QVO233" s="3"/>
      <c r="QVP233" s="3"/>
      <c r="QVQ233" s="3"/>
      <c r="QVR233" s="3"/>
      <c r="QVS233" s="3"/>
      <c r="QVT233" s="3"/>
      <c r="QVU233" s="3"/>
      <c r="QVV233" s="3"/>
      <c r="QVW233" s="3"/>
      <c r="QVX233" s="3"/>
      <c r="QVY233" s="3"/>
      <c r="QVZ233" s="3"/>
      <c r="QWA233" s="3"/>
      <c r="QWB233" s="3"/>
      <c r="QWC233" s="3"/>
      <c r="QWD233" s="3"/>
      <c r="QWE233" s="3"/>
      <c r="QWF233" s="3"/>
      <c r="QWG233" s="3"/>
      <c r="QWH233" s="3"/>
      <c r="QWI233" s="3"/>
      <c r="QWJ233" s="3"/>
      <c r="QWK233" s="3"/>
      <c r="QWL233" s="3"/>
      <c r="QWM233" s="3"/>
      <c r="QWN233" s="3"/>
      <c r="QWO233" s="3"/>
      <c r="QWP233" s="3"/>
      <c r="QWQ233" s="3"/>
      <c r="QWR233" s="3"/>
      <c r="QWS233" s="3"/>
      <c r="QWT233" s="3"/>
      <c r="QWU233" s="3"/>
      <c r="QWV233" s="3"/>
      <c r="QWW233" s="3"/>
      <c r="QWX233" s="3"/>
      <c r="QWY233" s="3"/>
      <c r="QWZ233" s="3"/>
      <c r="QXA233" s="3"/>
      <c r="QXB233" s="3"/>
      <c r="QXC233" s="3"/>
      <c r="QXD233" s="3"/>
      <c r="QXE233" s="3"/>
      <c r="QXF233" s="3"/>
      <c r="QXG233" s="3"/>
      <c r="QXH233" s="3"/>
      <c r="QXI233" s="3"/>
      <c r="QXJ233" s="3"/>
      <c r="QXK233" s="3"/>
      <c r="QXL233" s="3"/>
      <c r="QXM233" s="3"/>
      <c r="QXN233" s="3"/>
      <c r="QXO233" s="3"/>
      <c r="QXP233" s="3"/>
      <c r="QXQ233" s="3"/>
      <c r="QXR233" s="3"/>
      <c r="QXS233" s="3"/>
      <c r="QXT233" s="3"/>
      <c r="QXU233" s="3"/>
      <c r="QXV233" s="3"/>
      <c r="QXW233" s="3"/>
      <c r="QXX233" s="3"/>
      <c r="QXY233" s="3"/>
      <c r="QXZ233" s="3"/>
      <c r="QYA233" s="3"/>
      <c r="QYB233" s="3"/>
      <c r="QYC233" s="3"/>
      <c r="QYD233" s="3"/>
      <c r="QYE233" s="3"/>
      <c r="QYF233" s="3"/>
      <c r="QYG233" s="3"/>
      <c r="QYH233" s="3"/>
      <c r="QYI233" s="3"/>
      <c r="QYJ233" s="3"/>
      <c r="QYK233" s="3"/>
      <c r="QYL233" s="3"/>
      <c r="QYM233" s="3"/>
      <c r="QYN233" s="3"/>
      <c r="QYO233" s="3"/>
      <c r="QYP233" s="3"/>
      <c r="QYQ233" s="3"/>
      <c r="QYR233" s="3"/>
      <c r="QYS233" s="3"/>
      <c r="QYT233" s="3"/>
      <c r="QYU233" s="3"/>
      <c r="QYV233" s="3"/>
      <c r="QYW233" s="3"/>
      <c r="QYX233" s="3"/>
      <c r="QYY233" s="3"/>
      <c r="QYZ233" s="3"/>
      <c r="QZA233" s="3"/>
      <c r="QZB233" s="3"/>
      <c r="QZC233" s="3"/>
      <c r="QZD233" s="3"/>
      <c r="QZE233" s="3"/>
      <c r="QZF233" s="3"/>
      <c r="QZG233" s="3"/>
      <c r="QZH233" s="3"/>
      <c r="QZI233" s="3"/>
      <c r="QZJ233" s="3"/>
      <c r="QZK233" s="3"/>
      <c r="QZL233" s="3"/>
      <c r="QZM233" s="3"/>
      <c r="QZN233" s="3"/>
      <c r="QZO233" s="3"/>
      <c r="QZP233" s="3"/>
      <c r="QZQ233" s="3"/>
      <c r="QZR233" s="3"/>
      <c r="QZS233" s="3"/>
      <c r="QZT233" s="3"/>
      <c r="QZU233" s="3"/>
      <c r="QZV233" s="3"/>
      <c r="QZW233" s="3"/>
      <c r="QZX233" s="3"/>
      <c r="QZY233" s="3"/>
      <c r="QZZ233" s="3"/>
      <c r="RAA233" s="3"/>
      <c r="RAB233" s="3"/>
      <c r="RAC233" s="3"/>
      <c r="RAD233" s="3"/>
      <c r="RAE233" s="3"/>
      <c r="RAF233" s="3"/>
      <c r="RAG233" s="3"/>
      <c r="RAH233" s="3"/>
      <c r="RAI233" s="3"/>
      <c r="RAJ233" s="3"/>
      <c r="RAK233" s="3"/>
      <c r="RAL233" s="3"/>
      <c r="RAM233" s="3"/>
      <c r="RAN233" s="3"/>
      <c r="RAO233" s="3"/>
      <c r="RAP233" s="3"/>
      <c r="RAQ233" s="3"/>
      <c r="RAR233" s="3"/>
      <c r="RAS233" s="3"/>
      <c r="RAT233" s="3"/>
      <c r="RAU233" s="3"/>
      <c r="RAV233" s="3"/>
      <c r="RAW233" s="3"/>
      <c r="RAX233" s="3"/>
      <c r="RAY233" s="3"/>
      <c r="RAZ233" s="3"/>
      <c r="RBA233" s="3"/>
      <c r="RBB233" s="3"/>
      <c r="RBC233" s="3"/>
      <c r="RBD233" s="3"/>
      <c r="RBE233" s="3"/>
      <c r="RBF233" s="3"/>
      <c r="RBG233" s="3"/>
      <c r="RBH233" s="3"/>
      <c r="RBI233" s="3"/>
      <c r="RBJ233" s="3"/>
      <c r="RBK233" s="3"/>
      <c r="RBL233" s="3"/>
      <c r="RBM233" s="3"/>
      <c r="RBN233" s="3"/>
      <c r="RBO233" s="3"/>
      <c r="RBP233" s="3"/>
      <c r="RBQ233" s="3"/>
      <c r="RBR233" s="3"/>
      <c r="RBS233" s="3"/>
      <c r="RBT233" s="3"/>
      <c r="RBU233" s="3"/>
      <c r="RBV233" s="3"/>
      <c r="RBW233" s="3"/>
      <c r="RBX233" s="3"/>
      <c r="RBY233" s="3"/>
      <c r="RBZ233" s="3"/>
      <c r="RCA233" s="3"/>
      <c r="RCB233" s="3"/>
      <c r="RCC233" s="3"/>
      <c r="RCD233" s="3"/>
      <c r="RCE233" s="3"/>
      <c r="RCF233" s="3"/>
      <c r="RCG233" s="3"/>
      <c r="RCH233" s="3"/>
      <c r="RCI233" s="3"/>
      <c r="RCJ233" s="3"/>
      <c r="RCK233" s="3"/>
      <c r="RCL233" s="3"/>
      <c r="RCM233" s="3"/>
      <c r="RCN233" s="3"/>
      <c r="RCO233" s="3"/>
      <c r="RCP233" s="3"/>
      <c r="RCQ233" s="3"/>
      <c r="RCR233" s="3"/>
      <c r="RCS233" s="3"/>
      <c r="RCT233" s="3"/>
      <c r="RCU233" s="3"/>
      <c r="RCV233" s="3"/>
      <c r="RCW233" s="3"/>
      <c r="RCX233" s="3"/>
      <c r="RCY233" s="3"/>
      <c r="RCZ233" s="3"/>
      <c r="RDA233" s="3"/>
      <c r="RDB233" s="3"/>
      <c r="RDC233" s="3"/>
      <c r="RDD233" s="3"/>
      <c r="RDE233" s="3"/>
      <c r="RDF233" s="3"/>
      <c r="RDG233" s="3"/>
      <c r="RDH233" s="3"/>
      <c r="RDI233" s="3"/>
      <c r="RDJ233" s="3"/>
      <c r="RDK233" s="3"/>
      <c r="RDL233" s="3"/>
      <c r="RDM233" s="3"/>
      <c r="RDN233" s="3"/>
      <c r="RDO233" s="3"/>
      <c r="RDP233" s="3"/>
      <c r="RDQ233" s="3"/>
      <c r="RDR233" s="3"/>
      <c r="RDS233" s="3"/>
      <c r="RDT233" s="3"/>
      <c r="RDU233" s="3"/>
      <c r="RDV233" s="3"/>
      <c r="RDW233" s="3"/>
      <c r="RDX233" s="3"/>
      <c r="RDY233" s="3"/>
      <c r="RDZ233" s="3"/>
      <c r="REA233" s="3"/>
      <c r="REB233" s="3"/>
      <c r="REC233" s="3"/>
      <c r="RED233" s="3"/>
      <c r="REE233" s="3"/>
      <c r="REF233" s="3"/>
      <c r="REG233" s="3"/>
      <c r="REH233" s="3"/>
      <c r="REI233" s="3"/>
      <c r="REJ233" s="3"/>
      <c r="REK233" s="3"/>
      <c r="REL233" s="3"/>
      <c r="REM233" s="3"/>
      <c r="REN233" s="3"/>
      <c r="REO233" s="3"/>
      <c r="REP233" s="3"/>
      <c r="REQ233" s="3"/>
      <c r="RER233" s="3"/>
      <c r="RES233" s="3"/>
      <c r="RET233" s="3"/>
      <c r="REU233" s="3"/>
      <c r="REV233" s="3"/>
      <c r="REW233" s="3"/>
      <c r="REX233" s="3"/>
      <c r="REY233" s="3"/>
      <c r="REZ233" s="3"/>
      <c r="RFA233" s="3"/>
      <c r="RFB233" s="3"/>
      <c r="RFC233" s="3"/>
      <c r="RFD233" s="3"/>
      <c r="RFE233" s="3"/>
      <c r="RFF233" s="3"/>
      <c r="RFG233" s="3"/>
      <c r="RFH233" s="3"/>
      <c r="RFI233" s="3"/>
      <c r="RFJ233" s="3"/>
      <c r="RFK233" s="3"/>
      <c r="RFL233" s="3"/>
      <c r="RFM233" s="3"/>
      <c r="RFN233" s="3"/>
      <c r="RFO233" s="3"/>
      <c r="RFP233" s="3"/>
      <c r="RFQ233" s="3"/>
      <c r="RFR233" s="3"/>
      <c r="RFS233" s="3"/>
      <c r="RFT233" s="3"/>
      <c r="RFU233" s="3"/>
      <c r="RFV233" s="3"/>
      <c r="RFW233" s="3"/>
      <c r="RFX233" s="3"/>
      <c r="RFY233" s="3"/>
      <c r="RFZ233" s="3"/>
      <c r="RGA233" s="3"/>
      <c r="RGB233" s="3"/>
      <c r="RGC233" s="3"/>
      <c r="RGD233" s="3"/>
      <c r="RGE233" s="3"/>
      <c r="RGF233" s="3"/>
      <c r="RGG233" s="3"/>
      <c r="RGH233" s="3"/>
      <c r="RGI233" s="3"/>
      <c r="RGJ233" s="3"/>
      <c r="RGK233" s="3"/>
      <c r="RGL233" s="3"/>
      <c r="RGM233" s="3"/>
      <c r="RGN233" s="3"/>
      <c r="RGO233" s="3"/>
      <c r="RGP233" s="3"/>
      <c r="RGQ233" s="3"/>
      <c r="RGR233" s="3"/>
      <c r="RGS233" s="3"/>
      <c r="RGT233" s="3"/>
      <c r="RGU233" s="3"/>
      <c r="RGV233" s="3"/>
      <c r="RGW233" s="3"/>
      <c r="RGX233" s="3"/>
      <c r="RGY233" s="3"/>
      <c r="RGZ233" s="3"/>
      <c r="RHA233" s="3"/>
      <c r="RHB233" s="3"/>
      <c r="RHC233" s="3"/>
      <c r="RHD233" s="3"/>
      <c r="RHE233" s="3"/>
      <c r="RHF233" s="3"/>
      <c r="RHG233" s="3"/>
      <c r="RHH233" s="3"/>
      <c r="RHI233" s="3"/>
      <c r="RHJ233" s="3"/>
      <c r="RHK233" s="3"/>
      <c r="RHL233" s="3"/>
      <c r="RHM233" s="3"/>
      <c r="RHN233" s="3"/>
      <c r="RHO233" s="3"/>
      <c r="RHP233" s="3"/>
      <c r="RHQ233" s="3"/>
      <c r="RHR233" s="3"/>
      <c r="RHS233" s="3"/>
      <c r="RHT233" s="3"/>
      <c r="RHU233" s="3"/>
      <c r="RHV233" s="3"/>
      <c r="RHW233" s="3"/>
      <c r="RHX233" s="3"/>
      <c r="RHY233" s="3"/>
      <c r="RHZ233" s="3"/>
      <c r="RIA233" s="3"/>
      <c r="RIB233" s="3"/>
      <c r="RIC233" s="3"/>
      <c r="RID233" s="3"/>
      <c r="RIE233" s="3"/>
      <c r="RIF233" s="3"/>
      <c r="RIG233" s="3"/>
      <c r="RIH233" s="3"/>
      <c r="RII233" s="3"/>
      <c r="RIJ233" s="3"/>
      <c r="RIK233" s="3"/>
      <c r="RIL233" s="3"/>
      <c r="RIM233" s="3"/>
      <c r="RIN233" s="3"/>
      <c r="RIO233" s="3"/>
      <c r="RIP233" s="3"/>
      <c r="RIQ233" s="3"/>
      <c r="RIR233" s="3"/>
      <c r="RIS233" s="3"/>
      <c r="RIT233" s="3"/>
      <c r="RIU233" s="3"/>
      <c r="RIV233" s="3"/>
      <c r="RIW233" s="3"/>
      <c r="RIX233" s="3"/>
      <c r="RIY233" s="3"/>
      <c r="RIZ233" s="3"/>
      <c r="RJA233" s="3"/>
      <c r="RJB233" s="3"/>
      <c r="RJC233" s="3"/>
      <c r="RJD233" s="3"/>
      <c r="RJE233" s="3"/>
      <c r="RJF233" s="3"/>
      <c r="RJG233" s="3"/>
      <c r="RJH233" s="3"/>
      <c r="RJI233" s="3"/>
      <c r="RJJ233" s="3"/>
      <c r="RJK233" s="3"/>
      <c r="RJL233" s="3"/>
      <c r="RJM233" s="3"/>
      <c r="RJN233" s="3"/>
      <c r="RJO233" s="3"/>
      <c r="RJP233" s="3"/>
      <c r="RJQ233" s="3"/>
      <c r="RJR233" s="3"/>
      <c r="RJS233" s="3"/>
      <c r="RJT233" s="3"/>
      <c r="RJU233" s="3"/>
      <c r="RJV233" s="3"/>
      <c r="RJW233" s="3"/>
      <c r="RJX233" s="3"/>
      <c r="RJY233" s="3"/>
      <c r="RJZ233" s="3"/>
      <c r="RKA233" s="3"/>
      <c r="RKB233" s="3"/>
      <c r="RKC233" s="3"/>
      <c r="RKD233" s="3"/>
      <c r="RKE233" s="3"/>
      <c r="RKF233" s="3"/>
      <c r="RKG233" s="3"/>
      <c r="RKH233" s="3"/>
      <c r="RKI233" s="3"/>
      <c r="RKJ233" s="3"/>
      <c r="RKK233" s="3"/>
      <c r="RKL233" s="3"/>
      <c r="RKM233" s="3"/>
      <c r="RKN233" s="3"/>
      <c r="RKO233" s="3"/>
      <c r="RKP233" s="3"/>
      <c r="RKQ233" s="3"/>
      <c r="RKR233" s="3"/>
      <c r="RKS233" s="3"/>
      <c r="RKT233" s="3"/>
      <c r="RKU233" s="3"/>
      <c r="RKV233" s="3"/>
      <c r="RKW233" s="3"/>
      <c r="RKX233" s="3"/>
      <c r="RKY233" s="3"/>
      <c r="RKZ233" s="3"/>
      <c r="RLA233" s="3"/>
      <c r="RLB233" s="3"/>
      <c r="RLC233" s="3"/>
      <c r="RLD233" s="3"/>
      <c r="RLE233" s="3"/>
      <c r="RLF233" s="3"/>
      <c r="RLG233" s="3"/>
      <c r="RLH233" s="3"/>
      <c r="RLI233" s="3"/>
      <c r="RLJ233" s="3"/>
      <c r="RLK233" s="3"/>
      <c r="RLL233" s="3"/>
      <c r="RLM233" s="3"/>
      <c r="RLN233" s="3"/>
      <c r="RLO233" s="3"/>
      <c r="RLP233" s="3"/>
      <c r="RLQ233" s="3"/>
      <c r="RLR233" s="3"/>
      <c r="RLS233" s="3"/>
      <c r="RLT233" s="3"/>
      <c r="RLU233" s="3"/>
      <c r="RLV233" s="3"/>
      <c r="RLW233" s="3"/>
      <c r="RLX233" s="3"/>
      <c r="RLY233" s="3"/>
      <c r="RLZ233" s="3"/>
      <c r="RMA233" s="3"/>
      <c r="RMB233" s="3"/>
      <c r="RMC233" s="3"/>
      <c r="RMD233" s="3"/>
      <c r="RME233" s="3"/>
      <c r="RMF233" s="3"/>
      <c r="RMG233" s="3"/>
      <c r="RMH233" s="3"/>
      <c r="RMI233" s="3"/>
      <c r="RMJ233" s="3"/>
      <c r="RMK233" s="3"/>
      <c r="RML233" s="3"/>
      <c r="RMM233" s="3"/>
      <c r="RMN233" s="3"/>
      <c r="RMO233" s="3"/>
      <c r="RMP233" s="3"/>
      <c r="RMQ233" s="3"/>
      <c r="RMR233" s="3"/>
      <c r="RMS233" s="3"/>
      <c r="RMT233" s="3"/>
      <c r="RMU233" s="3"/>
      <c r="RMV233" s="3"/>
      <c r="RMW233" s="3"/>
      <c r="RMX233" s="3"/>
      <c r="RMY233" s="3"/>
      <c r="RMZ233" s="3"/>
      <c r="RNA233" s="3"/>
      <c r="RNB233" s="3"/>
      <c r="RNC233" s="3"/>
      <c r="RND233" s="3"/>
      <c r="RNE233" s="3"/>
      <c r="RNF233" s="3"/>
      <c r="RNG233" s="3"/>
      <c r="RNH233" s="3"/>
      <c r="RNI233" s="3"/>
      <c r="RNJ233" s="3"/>
      <c r="RNK233" s="3"/>
      <c r="RNL233" s="3"/>
      <c r="RNM233" s="3"/>
      <c r="RNN233" s="3"/>
      <c r="RNO233" s="3"/>
      <c r="RNP233" s="3"/>
      <c r="RNQ233" s="3"/>
      <c r="RNR233" s="3"/>
      <c r="RNS233" s="3"/>
      <c r="RNT233" s="3"/>
      <c r="RNU233" s="3"/>
      <c r="RNV233" s="3"/>
      <c r="RNW233" s="3"/>
      <c r="RNX233" s="3"/>
      <c r="RNY233" s="3"/>
      <c r="RNZ233" s="3"/>
      <c r="ROA233" s="3"/>
      <c r="ROB233" s="3"/>
      <c r="ROC233" s="3"/>
      <c r="ROD233" s="3"/>
      <c r="ROE233" s="3"/>
      <c r="ROF233" s="3"/>
      <c r="ROG233" s="3"/>
      <c r="ROH233" s="3"/>
      <c r="ROI233" s="3"/>
      <c r="ROJ233" s="3"/>
      <c r="ROK233" s="3"/>
      <c r="ROL233" s="3"/>
      <c r="ROM233" s="3"/>
      <c r="RON233" s="3"/>
      <c r="ROO233" s="3"/>
      <c r="ROP233" s="3"/>
      <c r="ROQ233" s="3"/>
      <c r="ROR233" s="3"/>
      <c r="ROS233" s="3"/>
      <c r="ROT233" s="3"/>
      <c r="ROU233" s="3"/>
      <c r="ROV233" s="3"/>
      <c r="ROW233" s="3"/>
      <c r="ROX233" s="3"/>
      <c r="ROY233" s="3"/>
      <c r="ROZ233" s="3"/>
      <c r="RPA233" s="3"/>
      <c r="RPB233" s="3"/>
      <c r="RPC233" s="3"/>
      <c r="RPD233" s="3"/>
      <c r="RPE233" s="3"/>
      <c r="RPF233" s="3"/>
      <c r="RPG233" s="3"/>
      <c r="RPH233" s="3"/>
      <c r="RPI233" s="3"/>
      <c r="RPJ233" s="3"/>
      <c r="RPK233" s="3"/>
      <c r="RPL233" s="3"/>
      <c r="RPM233" s="3"/>
      <c r="RPN233" s="3"/>
      <c r="RPO233" s="3"/>
      <c r="RPP233" s="3"/>
      <c r="RPQ233" s="3"/>
      <c r="RPR233" s="3"/>
      <c r="RPS233" s="3"/>
      <c r="RPT233" s="3"/>
      <c r="RPU233" s="3"/>
      <c r="RPV233" s="3"/>
      <c r="RPW233" s="3"/>
      <c r="RPX233" s="3"/>
      <c r="RPY233" s="3"/>
      <c r="RPZ233" s="3"/>
      <c r="RQA233" s="3"/>
      <c r="RQB233" s="3"/>
      <c r="RQC233" s="3"/>
      <c r="RQD233" s="3"/>
      <c r="RQE233" s="3"/>
      <c r="RQF233" s="3"/>
      <c r="RQG233" s="3"/>
      <c r="RQH233" s="3"/>
      <c r="RQI233" s="3"/>
      <c r="RQJ233" s="3"/>
      <c r="RQK233" s="3"/>
      <c r="RQL233" s="3"/>
      <c r="RQM233" s="3"/>
      <c r="RQN233" s="3"/>
      <c r="RQO233" s="3"/>
      <c r="RQP233" s="3"/>
      <c r="RQQ233" s="3"/>
      <c r="RQR233" s="3"/>
      <c r="RQS233" s="3"/>
      <c r="RQT233" s="3"/>
      <c r="RQU233" s="3"/>
      <c r="RQV233" s="3"/>
      <c r="RQW233" s="3"/>
      <c r="RQX233" s="3"/>
      <c r="RQY233" s="3"/>
      <c r="RQZ233" s="3"/>
      <c r="RRA233" s="3"/>
      <c r="RRB233" s="3"/>
      <c r="RRC233" s="3"/>
      <c r="RRD233" s="3"/>
      <c r="RRE233" s="3"/>
      <c r="RRF233" s="3"/>
      <c r="RRG233" s="3"/>
      <c r="RRH233" s="3"/>
      <c r="RRI233" s="3"/>
      <c r="RRJ233" s="3"/>
      <c r="RRK233" s="3"/>
      <c r="RRL233" s="3"/>
      <c r="RRM233" s="3"/>
      <c r="RRN233" s="3"/>
      <c r="RRO233" s="3"/>
      <c r="RRP233" s="3"/>
      <c r="RRQ233" s="3"/>
      <c r="RRR233" s="3"/>
      <c r="RRS233" s="3"/>
      <c r="RRT233" s="3"/>
      <c r="RRU233" s="3"/>
      <c r="RRV233" s="3"/>
      <c r="RRW233" s="3"/>
      <c r="RRX233" s="3"/>
      <c r="RRY233" s="3"/>
      <c r="RRZ233" s="3"/>
      <c r="RSA233" s="3"/>
      <c r="RSB233" s="3"/>
      <c r="RSC233" s="3"/>
      <c r="RSD233" s="3"/>
      <c r="RSE233" s="3"/>
      <c r="RSF233" s="3"/>
      <c r="RSG233" s="3"/>
      <c r="RSH233" s="3"/>
      <c r="RSI233" s="3"/>
      <c r="RSJ233" s="3"/>
      <c r="RSK233" s="3"/>
      <c r="RSL233" s="3"/>
      <c r="RSM233" s="3"/>
      <c r="RSN233" s="3"/>
      <c r="RSO233" s="3"/>
      <c r="RSP233" s="3"/>
      <c r="RSQ233" s="3"/>
      <c r="RSR233" s="3"/>
      <c r="RSS233" s="3"/>
      <c r="RST233" s="3"/>
      <c r="RSU233" s="3"/>
      <c r="RSV233" s="3"/>
      <c r="RSW233" s="3"/>
      <c r="RSX233" s="3"/>
      <c r="RSY233" s="3"/>
      <c r="RSZ233" s="3"/>
      <c r="RTA233" s="3"/>
      <c r="RTB233" s="3"/>
      <c r="RTC233" s="3"/>
      <c r="RTD233" s="3"/>
      <c r="RTE233" s="3"/>
      <c r="RTF233" s="3"/>
      <c r="RTG233" s="3"/>
      <c r="RTH233" s="3"/>
      <c r="RTI233" s="3"/>
      <c r="RTJ233" s="3"/>
      <c r="RTK233" s="3"/>
      <c r="RTL233" s="3"/>
      <c r="RTM233" s="3"/>
      <c r="RTN233" s="3"/>
      <c r="RTO233" s="3"/>
      <c r="RTP233" s="3"/>
      <c r="RTQ233" s="3"/>
      <c r="RTR233" s="3"/>
      <c r="RTS233" s="3"/>
      <c r="RTT233" s="3"/>
      <c r="RTU233" s="3"/>
      <c r="RTV233" s="3"/>
      <c r="RTW233" s="3"/>
      <c r="RTX233" s="3"/>
      <c r="RTY233" s="3"/>
      <c r="RTZ233" s="3"/>
      <c r="RUA233" s="3"/>
      <c r="RUB233" s="3"/>
      <c r="RUC233" s="3"/>
      <c r="RUD233" s="3"/>
      <c r="RUE233" s="3"/>
      <c r="RUF233" s="3"/>
      <c r="RUG233" s="3"/>
      <c r="RUH233" s="3"/>
      <c r="RUI233" s="3"/>
      <c r="RUJ233" s="3"/>
      <c r="RUK233" s="3"/>
      <c r="RUL233" s="3"/>
      <c r="RUM233" s="3"/>
      <c r="RUN233" s="3"/>
      <c r="RUO233" s="3"/>
      <c r="RUP233" s="3"/>
      <c r="RUQ233" s="3"/>
      <c r="RUR233" s="3"/>
      <c r="RUS233" s="3"/>
      <c r="RUT233" s="3"/>
      <c r="RUU233" s="3"/>
      <c r="RUV233" s="3"/>
      <c r="RUW233" s="3"/>
      <c r="RUX233" s="3"/>
      <c r="RUY233" s="3"/>
      <c r="RUZ233" s="3"/>
      <c r="RVA233" s="3"/>
      <c r="RVB233" s="3"/>
      <c r="RVC233" s="3"/>
      <c r="RVD233" s="3"/>
      <c r="RVE233" s="3"/>
      <c r="RVF233" s="3"/>
      <c r="RVG233" s="3"/>
      <c r="RVH233" s="3"/>
      <c r="RVI233" s="3"/>
      <c r="RVJ233" s="3"/>
      <c r="RVK233" s="3"/>
      <c r="RVL233" s="3"/>
      <c r="RVM233" s="3"/>
      <c r="RVN233" s="3"/>
      <c r="RVO233" s="3"/>
      <c r="RVP233" s="3"/>
      <c r="RVQ233" s="3"/>
      <c r="RVR233" s="3"/>
      <c r="RVS233" s="3"/>
      <c r="RVT233" s="3"/>
      <c r="RVU233" s="3"/>
      <c r="RVV233" s="3"/>
      <c r="RVW233" s="3"/>
      <c r="RVX233" s="3"/>
      <c r="RVY233" s="3"/>
      <c r="RVZ233" s="3"/>
      <c r="RWA233" s="3"/>
      <c r="RWB233" s="3"/>
      <c r="RWC233" s="3"/>
      <c r="RWD233" s="3"/>
      <c r="RWE233" s="3"/>
      <c r="RWF233" s="3"/>
      <c r="RWG233" s="3"/>
      <c r="RWH233" s="3"/>
      <c r="RWI233" s="3"/>
      <c r="RWJ233" s="3"/>
      <c r="RWK233" s="3"/>
      <c r="RWL233" s="3"/>
      <c r="RWM233" s="3"/>
      <c r="RWN233" s="3"/>
      <c r="RWO233" s="3"/>
      <c r="RWP233" s="3"/>
      <c r="RWQ233" s="3"/>
      <c r="RWR233" s="3"/>
      <c r="RWS233" s="3"/>
      <c r="RWT233" s="3"/>
      <c r="RWU233" s="3"/>
      <c r="RWV233" s="3"/>
      <c r="RWW233" s="3"/>
      <c r="RWX233" s="3"/>
      <c r="RWY233" s="3"/>
      <c r="RWZ233" s="3"/>
      <c r="RXA233" s="3"/>
      <c r="RXB233" s="3"/>
      <c r="RXC233" s="3"/>
      <c r="RXD233" s="3"/>
      <c r="RXE233" s="3"/>
      <c r="RXF233" s="3"/>
      <c r="RXG233" s="3"/>
      <c r="RXH233" s="3"/>
      <c r="RXI233" s="3"/>
      <c r="RXJ233" s="3"/>
      <c r="RXK233" s="3"/>
      <c r="RXL233" s="3"/>
      <c r="RXM233" s="3"/>
      <c r="RXN233" s="3"/>
      <c r="RXO233" s="3"/>
      <c r="RXP233" s="3"/>
      <c r="RXQ233" s="3"/>
      <c r="RXR233" s="3"/>
      <c r="RXS233" s="3"/>
      <c r="RXT233" s="3"/>
      <c r="RXU233" s="3"/>
      <c r="RXV233" s="3"/>
      <c r="RXW233" s="3"/>
      <c r="RXX233" s="3"/>
      <c r="RXY233" s="3"/>
      <c r="RXZ233" s="3"/>
      <c r="RYA233" s="3"/>
      <c r="RYB233" s="3"/>
      <c r="RYC233" s="3"/>
      <c r="RYD233" s="3"/>
      <c r="RYE233" s="3"/>
      <c r="RYF233" s="3"/>
      <c r="RYG233" s="3"/>
      <c r="RYH233" s="3"/>
      <c r="RYI233" s="3"/>
      <c r="RYJ233" s="3"/>
      <c r="RYK233" s="3"/>
      <c r="RYL233" s="3"/>
      <c r="RYM233" s="3"/>
      <c r="RYN233" s="3"/>
      <c r="RYO233" s="3"/>
      <c r="RYP233" s="3"/>
      <c r="RYQ233" s="3"/>
      <c r="RYR233" s="3"/>
      <c r="RYS233" s="3"/>
      <c r="RYT233" s="3"/>
      <c r="RYU233" s="3"/>
      <c r="RYV233" s="3"/>
      <c r="RYW233" s="3"/>
      <c r="RYX233" s="3"/>
      <c r="RYY233" s="3"/>
      <c r="RYZ233" s="3"/>
      <c r="RZA233" s="3"/>
      <c r="RZB233" s="3"/>
      <c r="RZC233" s="3"/>
      <c r="RZD233" s="3"/>
      <c r="RZE233" s="3"/>
      <c r="RZF233" s="3"/>
      <c r="RZG233" s="3"/>
      <c r="RZH233" s="3"/>
      <c r="RZI233" s="3"/>
      <c r="RZJ233" s="3"/>
      <c r="RZK233" s="3"/>
      <c r="RZL233" s="3"/>
      <c r="RZM233" s="3"/>
      <c r="RZN233" s="3"/>
      <c r="RZO233" s="3"/>
      <c r="RZP233" s="3"/>
      <c r="RZQ233" s="3"/>
      <c r="RZR233" s="3"/>
      <c r="RZS233" s="3"/>
      <c r="RZT233" s="3"/>
      <c r="RZU233" s="3"/>
      <c r="RZV233" s="3"/>
      <c r="RZW233" s="3"/>
      <c r="RZX233" s="3"/>
      <c r="RZY233" s="3"/>
      <c r="RZZ233" s="3"/>
      <c r="SAA233" s="3"/>
      <c r="SAB233" s="3"/>
      <c r="SAC233" s="3"/>
      <c r="SAD233" s="3"/>
      <c r="SAE233" s="3"/>
      <c r="SAF233" s="3"/>
      <c r="SAG233" s="3"/>
      <c r="SAH233" s="3"/>
      <c r="SAI233" s="3"/>
      <c r="SAJ233" s="3"/>
      <c r="SAK233" s="3"/>
      <c r="SAL233" s="3"/>
      <c r="SAM233" s="3"/>
      <c r="SAN233" s="3"/>
      <c r="SAO233" s="3"/>
      <c r="SAP233" s="3"/>
      <c r="SAQ233" s="3"/>
      <c r="SAR233" s="3"/>
      <c r="SAS233" s="3"/>
      <c r="SAT233" s="3"/>
      <c r="SAU233" s="3"/>
      <c r="SAV233" s="3"/>
      <c r="SAW233" s="3"/>
      <c r="SAX233" s="3"/>
      <c r="SAY233" s="3"/>
      <c r="SAZ233" s="3"/>
      <c r="SBA233" s="3"/>
      <c r="SBB233" s="3"/>
      <c r="SBC233" s="3"/>
      <c r="SBD233" s="3"/>
      <c r="SBE233" s="3"/>
      <c r="SBF233" s="3"/>
      <c r="SBG233" s="3"/>
      <c r="SBH233" s="3"/>
      <c r="SBI233" s="3"/>
      <c r="SBJ233" s="3"/>
      <c r="SBK233" s="3"/>
      <c r="SBL233" s="3"/>
      <c r="SBM233" s="3"/>
      <c r="SBN233" s="3"/>
      <c r="SBO233" s="3"/>
      <c r="SBP233" s="3"/>
      <c r="SBQ233" s="3"/>
      <c r="SBR233" s="3"/>
      <c r="SBS233" s="3"/>
      <c r="SBT233" s="3"/>
      <c r="SBU233" s="3"/>
      <c r="SBV233" s="3"/>
      <c r="SBW233" s="3"/>
      <c r="SBX233" s="3"/>
      <c r="SBY233" s="3"/>
      <c r="SBZ233" s="3"/>
      <c r="SCA233" s="3"/>
      <c r="SCB233" s="3"/>
      <c r="SCC233" s="3"/>
      <c r="SCD233" s="3"/>
      <c r="SCE233" s="3"/>
      <c r="SCF233" s="3"/>
      <c r="SCG233" s="3"/>
      <c r="SCH233" s="3"/>
      <c r="SCI233" s="3"/>
      <c r="SCJ233" s="3"/>
      <c r="SCK233" s="3"/>
      <c r="SCL233" s="3"/>
      <c r="SCM233" s="3"/>
      <c r="SCN233" s="3"/>
      <c r="SCO233" s="3"/>
      <c r="SCP233" s="3"/>
      <c r="SCQ233" s="3"/>
      <c r="SCR233" s="3"/>
      <c r="SCS233" s="3"/>
      <c r="SCT233" s="3"/>
      <c r="SCU233" s="3"/>
      <c r="SCV233" s="3"/>
      <c r="SCW233" s="3"/>
      <c r="SCX233" s="3"/>
      <c r="SCY233" s="3"/>
      <c r="SCZ233" s="3"/>
      <c r="SDA233" s="3"/>
      <c r="SDB233" s="3"/>
      <c r="SDC233" s="3"/>
      <c r="SDD233" s="3"/>
      <c r="SDE233" s="3"/>
      <c r="SDF233" s="3"/>
      <c r="SDG233" s="3"/>
      <c r="SDH233" s="3"/>
      <c r="SDI233" s="3"/>
      <c r="SDJ233" s="3"/>
      <c r="SDK233" s="3"/>
      <c r="SDL233" s="3"/>
      <c r="SDM233" s="3"/>
      <c r="SDN233" s="3"/>
      <c r="SDO233" s="3"/>
      <c r="SDP233" s="3"/>
      <c r="SDQ233" s="3"/>
      <c r="SDR233" s="3"/>
      <c r="SDS233" s="3"/>
      <c r="SDT233" s="3"/>
      <c r="SDU233" s="3"/>
      <c r="SDV233" s="3"/>
      <c r="SDW233" s="3"/>
      <c r="SDX233" s="3"/>
      <c r="SDY233" s="3"/>
      <c r="SDZ233" s="3"/>
      <c r="SEA233" s="3"/>
      <c r="SEB233" s="3"/>
      <c r="SEC233" s="3"/>
      <c r="SED233" s="3"/>
      <c r="SEE233" s="3"/>
      <c r="SEF233" s="3"/>
      <c r="SEG233" s="3"/>
      <c r="SEH233" s="3"/>
      <c r="SEI233" s="3"/>
      <c r="SEJ233" s="3"/>
      <c r="SEK233" s="3"/>
      <c r="SEL233" s="3"/>
      <c r="SEM233" s="3"/>
      <c r="SEN233" s="3"/>
      <c r="SEO233" s="3"/>
      <c r="SEP233" s="3"/>
      <c r="SEQ233" s="3"/>
      <c r="SER233" s="3"/>
      <c r="SES233" s="3"/>
      <c r="SET233" s="3"/>
      <c r="SEU233" s="3"/>
      <c r="SEV233" s="3"/>
      <c r="SEW233" s="3"/>
      <c r="SEX233" s="3"/>
      <c r="SEY233" s="3"/>
      <c r="SEZ233" s="3"/>
      <c r="SFA233" s="3"/>
      <c r="SFB233" s="3"/>
      <c r="SFC233" s="3"/>
      <c r="SFD233" s="3"/>
      <c r="SFE233" s="3"/>
      <c r="SFF233" s="3"/>
      <c r="SFG233" s="3"/>
      <c r="SFH233" s="3"/>
      <c r="SFI233" s="3"/>
      <c r="SFJ233" s="3"/>
      <c r="SFK233" s="3"/>
      <c r="SFL233" s="3"/>
      <c r="SFM233" s="3"/>
      <c r="SFN233" s="3"/>
      <c r="SFO233" s="3"/>
      <c r="SFP233" s="3"/>
      <c r="SFQ233" s="3"/>
      <c r="SFR233" s="3"/>
      <c r="SFS233" s="3"/>
      <c r="SFT233" s="3"/>
      <c r="SFU233" s="3"/>
      <c r="SFV233" s="3"/>
      <c r="SFW233" s="3"/>
      <c r="SFX233" s="3"/>
      <c r="SFY233" s="3"/>
      <c r="SFZ233" s="3"/>
      <c r="SGA233" s="3"/>
      <c r="SGB233" s="3"/>
      <c r="SGC233" s="3"/>
      <c r="SGD233" s="3"/>
      <c r="SGE233" s="3"/>
      <c r="SGF233" s="3"/>
      <c r="SGG233" s="3"/>
      <c r="SGH233" s="3"/>
      <c r="SGI233" s="3"/>
      <c r="SGJ233" s="3"/>
      <c r="SGK233" s="3"/>
      <c r="SGL233" s="3"/>
      <c r="SGM233" s="3"/>
      <c r="SGN233" s="3"/>
      <c r="SGO233" s="3"/>
      <c r="SGP233" s="3"/>
      <c r="SGQ233" s="3"/>
      <c r="SGR233" s="3"/>
      <c r="SGS233" s="3"/>
      <c r="SGT233" s="3"/>
      <c r="SGU233" s="3"/>
      <c r="SGV233" s="3"/>
      <c r="SGW233" s="3"/>
      <c r="SGX233" s="3"/>
      <c r="SGY233" s="3"/>
      <c r="SGZ233" s="3"/>
      <c r="SHA233" s="3"/>
      <c r="SHB233" s="3"/>
      <c r="SHC233" s="3"/>
      <c r="SHD233" s="3"/>
      <c r="SHE233" s="3"/>
      <c r="SHF233" s="3"/>
      <c r="SHG233" s="3"/>
      <c r="SHH233" s="3"/>
      <c r="SHI233" s="3"/>
      <c r="SHJ233" s="3"/>
      <c r="SHK233" s="3"/>
      <c r="SHL233" s="3"/>
      <c r="SHM233" s="3"/>
      <c r="SHN233" s="3"/>
      <c r="SHO233" s="3"/>
      <c r="SHP233" s="3"/>
      <c r="SHQ233" s="3"/>
      <c r="SHR233" s="3"/>
      <c r="SHS233" s="3"/>
      <c r="SHT233" s="3"/>
      <c r="SHU233" s="3"/>
      <c r="SHV233" s="3"/>
      <c r="SHW233" s="3"/>
      <c r="SHX233" s="3"/>
      <c r="SHY233" s="3"/>
      <c r="SHZ233" s="3"/>
      <c r="SIA233" s="3"/>
      <c r="SIB233" s="3"/>
      <c r="SIC233" s="3"/>
      <c r="SID233" s="3"/>
      <c r="SIE233" s="3"/>
      <c r="SIF233" s="3"/>
      <c r="SIG233" s="3"/>
      <c r="SIH233" s="3"/>
      <c r="SII233" s="3"/>
      <c r="SIJ233" s="3"/>
      <c r="SIK233" s="3"/>
      <c r="SIL233" s="3"/>
      <c r="SIM233" s="3"/>
      <c r="SIN233" s="3"/>
      <c r="SIO233" s="3"/>
      <c r="SIP233" s="3"/>
      <c r="SIQ233" s="3"/>
      <c r="SIR233" s="3"/>
      <c r="SIS233" s="3"/>
      <c r="SIT233" s="3"/>
      <c r="SIU233" s="3"/>
      <c r="SIV233" s="3"/>
      <c r="SIW233" s="3"/>
      <c r="SIX233" s="3"/>
      <c r="SIY233" s="3"/>
      <c r="SIZ233" s="3"/>
      <c r="SJA233" s="3"/>
      <c r="SJB233" s="3"/>
      <c r="SJC233" s="3"/>
      <c r="SJD233" s="3"/>
      <c r="SJE233" s="3"/>
      <c r="SJF233" s="3"/>
      <c r="SJG233" s="3"/>
      <c r="SJH233" s="3"/>
      <c r="SJI233" s="3"/>
      <c r="SJJ233" s="3"/>
      <c r="SJK233" s="3"/>
      <c r="SJL233" s="3"/>
      <c r="SJM233" s="3"/>
      <c r="SJN233" s="3"/>
      <c r="SJO233" s="3"/>
      <c r="SJP233" s="3"/>
      <c r="SJQ233" s="3"/>
      <c r="SJR233" s="3"/>
      <c r="SJS233" s="3"/>
      <c r="SJT233" s="3"/>
      <c r="SJU233" s="3"/>
      <c r="SJV233" s="3"/>
      <c r="SJW233" s="3"/>
      <c r="SJX233" s="3"/>
      <c r="SJY233" s="3"/>
      <c r="SJZ233" s="3"/>
      <c r="SKA233" s="3"/>
      <c r="SKB233" s="3"/>
      <c r="SKC233" s="3"/>
      <c r="SKD233" s="3"/>
      <c r="SKE233" s="3"/>
      <c r="SKF233" s="3"/>
      <c r="SKG233" s="3"/>
      <c r="SKH233" s="3"/>
      <c r="SKI233" s="3"/>
      <c r="SKJ233" s="3"/>
      <c r="SKK233" s="3"/>
      <c r="SKL233" s="3"/>
      <c r="SKM233" s="3"/>
      <c r="SKN233" s="3"/>
      <c r="SKO233" s="3"/>
      <c r="SKP233" s="3"/>
      <c r="SKQ233" s="3"/>
      <c r="SKR233" s="3"/>
      <c r="SKS233" s="3"/>
      <c r="SKT233" s="3"/>
      <c r="SKU233" s="3"/>
      <c r="SKV233" s="3"/>
      <c r="SKW233" s="3"/>
      <c r="SKX233" s="3"/>
      <c r="SKY233" s="3"/>
      <c r="SKZ233" s="3"/>
      <c r="SLA233" s="3"/>
      <c r="SLB233" s="3"/>
      <c r="SLC233" s="3"/>
      <c r="SLD233" s="3"/>
      <c r="SLE233" s="3"/>
      <c r="SLF233" s="3"/>
      <c r="SLG233" s="3"/>
      <c r="SLH233" s="3"/>
      <c r="SLI233" s="3"/>
      <c r="SLJ233" s="3"/>
      <c r="SLK233" s="3"/>
      <c r="SLL233" s="3"/>
      <c r="SLM233" s="3"/>
      <c r="SLN233" s="3"/>
      <c r="SLO233" s="3"/>
      <c r="SLP233" s="3"/>
      <c r="SLQ233" s="3"/>
      <c r="SLR233" s="3"/>
      <c r="SLS233" s="3"/>
      <c r="SLT233" s="3"/>
      <c r="SLU233" s="3"/>
      <c r="SLV233" s="3"/>
      <c r="SLW233" s="3"/>
      <c r="SLX233" s="3"/>
      <c r="SLY233" s="3"/>
      <c r="SLZ233" s="3"/>
      <c r="SMA233" s="3"/>
      <c r="SMB233" s="3"/>
      <c r="SMC233" s="3"/>
      <c r="SMD233" s="3"/>
      <c r="SME233" s="3"/>
      <c r="SMF233" s="3"/>
      <c r="SMG233" s="3"/>
      <c r="SMH233" s="3"/>
      <c r="SMI233" s="3"/>
      <c r="SMJ233" s="3"/>
      <c r="SMK233" s="3"/>
      <c r="SML233" s="3"/>
      <c r="SMM233" s="3"/>
      <c r="SMN233" s="3"/>
      <c r="SMO233" s="3"/>
      <c r="SMP233" s="3"/>
      <c r="SMQ233" s="3"/>
      <c r="SMR233" s="3"/>
      <c r="SMS233" s="3"/>
      <c r="SMT233" s="3"/>
      <c r="SMU233" s="3"/>
      <c r="SMV233" s="3"/>
      <c r="SMW233" s="3"/>
      <c r="SMX233" s="3"/>
      <c r="SMY233" s="3"/>
      <c r="SMZ233" s="3"/>
      <c r="SNA233" s="3"/>
      <c r="SNB233" s="3"/>
      <c r="SNC233" s="3"/>
      <c r="SND233" s="3"/>
      <c r="SNE233" s="3"/>
      <c r="SNF233" s="3"/>
      <c r="SNG233" s="3"/>
      <c r="SNH233" s="3"/>
      <c r="SNI233" s="3"/>
      <c r="SNJ233" s="3"/>
      <c r="SNK233" s="3"/>
      <c r="SNL233" s="3"/>
      <c r="SNM233" s="3"/>
      <c r="SNN233" s="3"/>
      <c r="SNO233" s="3"/>
      <c r="SNP233" s="3"/>
      <c r="SNQ233" s="3"/>
      <c r="SNR233" s="3"/>
      <c r="SNS233" s="3"/>
      <c r="SNT233" s="3"/>
      <c r="SNU233" s="3"/>
      <c r="SNV233" s="3"/>
      <c r="SNW233" s="3"/>
      <c r="SNX233" s="3"/>
      <c r="SNY233" s="3"/>
      <c r="SNZ233" s="3"/>
      <c r="SOA233" s="3"/>
      <c r="SOB233" s="3"/>
      <c r="SOC233" s="3"/>
      <c r="SOD233" s="3"/>
      <c r="SOE233" s="3"/>
      <c r="SOF233" s="3"/>
      <c r="SOG233" s="3"/>
      <c r="SOH233" s="3"/>
      <c r="SOI233" s="3"/>
      <c r="SOJ233" s="3"/>
      <c r="SOK233" s="3"/>
      <c r="SOL233" s="3"/>
      <c r="SOM233" s="3"/>
      <c r="SON233" s="3"/>
      <c r="SOO233" s="3"/>
      <c r="SOP233" s="3"/>
      <c r="SOQ233" s="3"/>
      <c r="SOR233" s="3"/>
      <c r="SOS233" s="3"/>
      <c r="SOT233" s="3"/>
      <c r="SOU233" s="3"/>
      <c r="SOV233" s="3"/>
      <c r="SOW233" s="3"/>
      <c r="SOX233" s="3"/>
      <c r="SOY233" s="3"/>
      <c r="SOZ233" s="3"/>
      <c r="SPA233" s="3"/>
      <c r="SPB233" s="3"/>
      <c r="SPC233" s="3"/>
      <c r="SPD233" s="3"/>
      <c r="SPE233" s="3"/>
      <c r="SPF233" s="3"/>
      <c r="SPG233" s="3"/>
      <c r="SPH233" s="3"/>
      <c r="SPI233" s="3"/>
      <c r="SPJ233" s="3"/>
      <c r="SPK233" s="3"/>
      <c r="SPL233" s="3"/>
      <c r="SPM233" s="3"/>
      <c r="SPN233" s="3"/>
      <c r="SPO233" s="3"/>
      <c r="SPP233" s="3"/>
      <c r="SPQ233" s="3"/>
      <c r="SPR233" s="3"/>
      <c r="SPS233" s="3"/>
      <c r="SPT233" s="3"/>
      <c r="SPU233" s="3"/>
      <c r="SPV233" s="3"/>
      <c r="SPW233" s="3"/>
      <c r="SPX233" s="3"/>
      <c r="SPY233" s="3"/>
      <c r="SPZ233" s="3"/>
      <c r="SQA233" s="3"/>
      <c r="SQB233" s="3"/>
      <c r="SQC233" s="3"/>
      <c r="SQD233" s="3"/>
      <c r="SQE233" s="3"/>
      <c r="SQF233" s="3"/>
      <c r="SQG233" s="3"/>
      <c r="SQH233" s="3"/>
      <c r="SQI233" s="3"/>
      <c r="SQJ233" s="3"/>
      <c r="SQK233" s="3"/>
      <c r="SQL233" s="3"/>
      <c r="SQM233" s="3"/>
      <c r="SQN233" s="3"/>
      <c r="SQO233" s="3"/>
      <c r="SQP233" s="3"/>
      <c r="SQQ233" s="3"/>
      <c r="SQR233" s="3"/>
      <c r="SQS233" s="3"/>
      <c r="SQT233" s="3"/>
      <c r="SQU233" s="3"/>
      <c r="SQV233" s="3"/>
      <c r="SQW233" s="3"/>
      <c r="SQX233" s="3"/>
      <c r="SQY233" s="3"/>
      <c r="SQZ233" s="3"/>
      <c r="SRA233" s="3"/>
      <c r="SRB233" s="3"/>
      <c r="SRC233" s="3"/>
      <c r="SRD233" s="3"/>
      <c r="SRE233" s="3"/>
      <c r="SRF233" s="3"/>
      <c r="SRG233" s="3"/>
      <c r="SRH233" s="3"/>
      <c r="SRI233" s="3"/>
      <c r="SRJ233" s="3"/>
      <c r="SRK233" s="3"/>
      <c r="SRL233" s="3"/>
      <c r="SRM233" s="3"/>
      <c r="SRN233" s="3"/>
      <c r="SRO233" s="3"/>
      <c r="SRP233" s="3"/>
      <c r="SRQ233" s="3"/>
      <c r="SRR233" s="3"/>
      <c r="SRS233" s="3"/>
      <c r="SRT233" s="3"/>
      <c r="SRU233" s="3"/>
      <c r="SRV233" s="3"/>
      <c r="SRW233" s="3"/>
      <c r="SRX233" s="3"/>
      <c r="SRY233" s="3"/>
      <c r="SRZ233" s="3"/>
      <c r="SSA233" s="3"/>
      <c r="SSB233" s="3"/>
      <c r="SSC233" s="3"/>
      <c r="SSD233" s="3"/>
      <c r="SSE233" s="3"/>
      <c r="SSF233" s="3"/>
      <c r="SSG233" s="3"/>
      <c r="SSH233" s="3"/>
      <c r="SSI233" s="3"/>
      <c r="SSJ233" s="3"/>
      <c r="SSK233" s="3"/>
      <c r="SSL233" s="3"/>
      <c r="SSM233" s="3"/>
      <c r="SSN233" s="3"/>
      <c r="SSO233" s="3"/>
      <c r="SSP233" s="3"/>
      <c r="SSQ233" s="3"/>
      <c r="SSR233" s="3"/>
      <c r="SSS233" s="3"/>
      <c r="SST233" s="3"/>
      <c r="SSU233" s="3"/>
      <c r="SSV233" s="3"/>
      <c r="SSW233" s="3"/>
      <c r="SSX233" s="3"/>
      <c r="SSY233" s="3"/>
      <c r="SSZ233" s="3"/>
      <c r="STA233" s="3"/>
      <c r="STB233" s="3"/>
      <c r="STC233" s="3"/>
      <c r="STD233" s="3"/>
      <c r="STE233" s="3"/>
      <c r="STF233" s="3"/>
      <c r="STG233" s="3"/>
      <c r="STH233" s="3"/>
      <c r="STI233" s="3"/>
      <c r="STJ233" s="3"/>
      <c r="STK233" s="3"/>
      <c r="STL233" s="3"/>
      <c r="STM233" s="3"/>
      <c r="STN233" s="3"/>
      <c r="STO233" s="3"/>
      <c r="STP233" s="3"/>
      <c r="STQ233" s="3"/>
      <c r="STR233" s="3"/>
      <c r="STS233" s="3"/>
      <c r="STT233" s="3"/>
      <c r="STU233" s="3"/>
      <c r="STV233" s="3"/>
      <c r="STW233" s="3"/>
      <c r="STX233" s="3"/>
      <c r="STY233" s="3"/>
      <c r="STZ233" s="3"/>
      <c r="SUA233" s="3"/>
      <c r="SUB233" s="3"/>
      <c r="SUC233" s="3"/>
      <c r="SUD233" s="3"/>
      <c r="SUE233" s="3"/>
      <c r="SUF233" s="3"/>
      <c r="SUG233" s="3"/>
      <c r="SUH233" s="3"/>
      <c r="SUI233" s="3"/>
      <c r="SUJ233" s="3"/>
      <c r="SUK233" s="3"/>
      <c r="SUL233" s="3"/>
      <c r="SUM233" s="3"/>
      <c r="SUN233" s="3"/>
      <c r="SUO233" s="3"/>
      <c r="SUP233" s="3"/>
      <c r="SUQ233" s="3"/>
      <c r="SUR233" s="3"/>
      <c r="SUS233" s="3"/>
      <c r="SUT233" s="3"/>
      <c r="SUU233" s="3"/>
      <c r="SUV233" s="3"/>
      <c r="SUW233" s="3"/>
      <c r="SUX233" s="3"/>
      <c r="SUY233" s="3"/>
      <c r="SUZ233" s="3"/>
      <c r="SVA233" s="3"/>
      <c r="SVB233" s="3"/>
      <c r="SVC233" s="3"/>
      <c r="SVD233" s="3"/>
      <c r="SVE233" s="3"/>
      <c r="SVF233" s="3"/>
      <c r="SVG233" s="3"/>
      <c r="SVH233" s="3"/>
      <c r="SVI233" s="3"/>
      <c r="SVJ233" s="3"/>
      <c r="SVK233" s="3"/>
      <c r="SVL233" s="3"/>
      <c r="SVM233" s="3"/>
      <c r="SVN233" s="3"/>
      <c r="SVO233" s="3"/>
      <c r="SVP233" s="3"/>
      <c r="SVQ233" s="3"/>
      <c r="SVR233" s="3"/>
      <c r="SVS233" s="3"/>
      <c r="SVT233" s="3"/>
      <c r="SVU233" s="3"/>
      <c r="SVV233" s="3"/>
      <c r="SVW233" s="3"/>
      <c r="SVX233" s="3"/>
      <c r="SVY233" s="3"/>
      <c r="SVZ233" s="3"/>
      <c r="SWA233" s="3"/>
      <c r="SWB233" s="3"/>
      <c r="SWC233" s="3"/>
      <c r="SWD233" s="3"/>
      <c r="SWE233" s="3"/>
      <c r="SWF233" s="3"/>
      <c r="SWG233" s="3"/>
      <c r="SWH233" s="3"/>
      <c r="SWI233" s="3"/>
      <c r="SWJ233" s="3"/>
      <c r="SWK233" s="3"/>
      <c r="SWL233" s="3"/>
      <c r="SWM233" s="3"/>
      <c r="SWN233" s="3"/>
      <c r="SWO233" s="3"/>
      <c r="SWP233" s="3"/>
      <c r="SWQ233" s="3"/>
      <c r="SWR233" s="3"/>
      <c r="SWS233" s="3"/>
      <c r="SWT233" s="3"/>
      <c r="SWU233" s="3"/>
      <c r="SWV233" s="3"/>
      <c r="SWW233" s="3"/>
      <c r="SWX233" s="3"/>
      <c r="SWY233" s="3"/>
      <c r="SWZ233" s="3"/>
      <c r="SXA233" s="3"/>
      <c r="SXB233" s="3"/>
      <c r="SXC233" s="3"/>
      <c r="SXD233" s="3"/>
      <c r="SXE233" s="3"/>
      <c r="SXF233" s="3"/>
      <c r="SXG233" s="3"/>
      <c r="SXH233" s="3"/>
      <c r="SXI233" s="3"/>
      <c r="SXJ233" s="3"/>
      <c r="SXK233" s="3"/>
      <c r="SXL233" s="3"/>
      <c r="SXM233" s="3"/>
      <c r="SXN233" s="3"/>
      <c r="SXO233" s="3"/>
      <c r="SXP233" s="3"/>
      <c r="SXQ233" s="3"/>
      <c r="SXR233" s="3"/>
      <c r="SXS233" s="3"/>
      <c r="SXT233" s="3"/>
      <c r="SXU233" s="3"/>
      <c r="SXV233" s="3"/>
      <c r="SXW233" s="3"/>
      <c r="SXX233" s="3"/>
      <c r="SXY233" s="3"/>
      <c r="SXZ233" s="3"/>
      <c r="SYA233" s="3"/>
      <c r="SYB233" s="3"/>
      <c r="SYC233" s="3"/>
      <c r="SYD233" s="3"/>
      <c r="SYE233" s="3"/>
      <c r="SYF233" s="3"/>
      <c r="SYG233" s="3"/>
      <c r="SYH233" s="3"/>
      <c r="SYI233" s="3"/>
      <c r="SYJ233" s="3"/>
      <c r="SYK233" s="3"/>
      <c r="SYL233" s="3"/>
      <c r="SYM233" s="3"/>
      <c r="SYN233" s="3"/>
      <c r="SYO233" s="3"/>
      <c r="SYP233" s="3"/>
      <c r="SYQ233" s="3"/>
      <c r="SYR233" s="3"/>
      <c r="SYS233" s="3"/>
      <c r="SYT233" s="3"/>
      <c r="SYU233" s="3"/>
      <c r="SYV233" s="3"/>
      <c r="SYW233" s="3"/>
      <c r="SYX233" s="3"/>
      <c r="SYY233" s="3"/>
      <c r="SYZ233" s="3"/>
      <c r="SZA233" s="3"/>
      <c r="SZB233" s="3"/>
      <c r="SZC233" s="3"/>
      <c r="SZD233" s="3"/>
      <c r="SZE233" s="3"/>
      <c r="SZF233" s="3"/>
      <c r="SZG233" s="3"/>
      <c r="SZH233" s="3"/>
      <c r="SZI233" s="3"/>
      <c r="SZJ233" s="3"/>
      <c r="SZK233" s="3"/>
      <c r="SZL233" s="3"/>
      <c r="SZM233" s="3"/>
      <c r="SZN233" s="3"/>
      <c r="SZO233" s="3"/>
      <c r="SZP233" s="3"/>
      <c r="SZQ233" s="3"/>
      <c r="SZR233" s="3"/>
      <c r="SZS233" s="3"/>
      <c r="SZT233" s="3"/>
      <c r="SZU233" s="3"/>
      <c r="SZV233" s="3"/>
      <c r="SZW233" s="3"/>
      <c r="SZX233" s="3"/>
      <c r="SZY233" s="3"/>
      <c r="SZZ233" s="3"/>
      <c r="TAA233" s="3"/>
      <c r="TAB233" s="3"/>
      <c r="TAC233" s="3"/>
      <c r="TAD233" s="3"/>
      <c r="TAE233" s="3"/>
      <c r="TAF233" s="3"/>
      <c r="TAG233" s="3"/>
      <c r="TAH233" s="3"/>
      <c r="TAI233" s="3"/>
      <c r="TAJ233" s="3"/>
      <c r="TAK233" s="3"/>
      <c r="TAL233" s="3"/>
      <c r="TAM233" s="3"/>
      <c r="TAN233" s="3"/>
      <c r="TAO233" s="3"/>
      <c r="TAP233" s="3"/>
      <c r="TAQ233" s="3"/>
      <c r="TAR233" s="3"/>
      <c r="TAS233" s="3"/>
      <c r="TAT233" s="3"/>
      <c r="TAU233" s="3"/>
      <c r="TAV233" s="3"/>
      <c r="TAW233" s="3"/>
      <c r="TAX233" s="3"/>
      <c r="TAY233" s="3"/>
      <c r="TAZ233" s="3"/>
      <c r="TBA233" s="3"/>
      <c r="TBB233" s="3"/>
      <c r="TBC233" s="3"/>
      <c r="TBD233" s="3"/>
      <c r="TBE233" s="3"/>
      <c r="TBF233" s="3"/>
      <c r="TBG233" s="3"/>
      <c r="TBH233" s="3"/>
      <c r="TBI233" s="3"/>
      <c r="TBJ233" s="3"/>
      <c r="TBK233" s="3"/>
      <c r="TBL233" s="3"/>
      <c r="TBM233" s="3"/>
      <c r="TBN233" s="3"/>
      <c r="TBO233" s="3"/>
      <c r="TBP233" s="3"/>
      <c r="TBQ233" s="3"/>
      <c r="TBR233" s="3"/>
      <c r="TBS233" s="3"/>
      <c r="TBT233" s="3"/>
      <c r="TBU233" s="3"/>
      <c r="TBV233" s="3"/>
      <c r="TBW233" s="3"/>
      <c r="TBX233" s="3"/>
      <c r="TBY233" s="3"/>
      <c r="TBZ233" s="3"/>
      <c r="TCA233" s="3"/>
      <c r="TCB233" s="3"/>
      <c r="TCC233" s="3"/>
      <c r="TCD233" s="3"/>
      <c r="TCE233" s="3"/>
      <c r="TCF233" s="3"/>
      <c r="TCG233" s="3"/>
      <c r="TCH233" s="3"/>
      <c r="TCI233" s="3"/>
      <c r="TCJ233" s="3"/>
      <c r="TCK233" s="3"/>
      <c r="TCL233" s="3"/>
      <c r="TCM233" s="3"/>
      <c r="TCN233" s="3"/>
      <c r="TCO233" s="3"/>
      <c r="TCP233" s="3"/>
      <c r="TCQ233" s="3"/>
      <c r="TCR233" s="3"/>
      <c r="TCS233" s="3"/>
      <c r="TCT233" s="3"/>
      <c r="TCU233" s="3"/>
      <c r="TCV233" s="3"/>
      <c r="TCW233" s="3"/>
      <c r="TCX233" s="3"/>
      <c r="TCY233" s="3"/>
      <c r="TCZ233" s="3"/>
      <c r="TDA233" s="3"/>
      <c r="TDB233" s="3"/>
      <c r="TDC233" s="3"/>
      <c r="TDD233" s="3"/>
      <c r="TDE233" s="3"/>
      <c r="TDF233" s="3"/>
      <c r="TDG233" s="3"/>
      <c r="TDH233" s="3"/>
      <c r="TDI233" s="3"/>
      <c r="TDJ233" s="3"/>
      <c r="TDK233" s="3"/>
      <c r="TDL233" s="3"/>
      <c r="TDM233" s="3"/>
      <c r="TDN233" s="3"/>
      <c r="TDO233" s="3"/>
      <c r="TDP233" s="3"/>
      <c r="TDQ233" s="3"/>
      <c r="TDR233" s="3"/>
      <c r="TDS233" s="3"/>
      <c r="TDT233" s="3"/>
      <c r="TDU233" s="3"/>
      <c r="TDV233" s="3"/>
      <c r="TDW233" s="3"/>
      <c r="TDX233" s="3"/>
      <c r="TDY233" s="3"/>
      <c r="TDZ233" s="3"/>
      <c r="TEA233" s="3"/>
      <c r="TEB233" s="3"/>
      <c r="TEC233" s="3"/>
      <c r="TED233" s="3"/>
      <c r="TEE233" s="3"/>
      <c r="TEF233" s="3"/>
      <c r="TEG233" s="3"/>
      <c r="TEH233" s="3"/>
      <c r="TEI233" s="3"/>
      <c r="TEJ233" s="3"/>
      <c r="TEK233" s="3"/>
      <c r="TEL233" s="3"/>
      <c r="TEM233" s="3"/>
      <c r="TEN233" s="3"/>
      <c r="TEO233" s="3"/>
      <c r="TEP233" s="3"/>
      <c r="TEQ233" s="3"/>
      <c r="TER233" s="3"/>
      <c r="TES233" s="3"/>
      <c r="TET233" s="3"/>
      <c r="TEU233" s="3"/>
      <c r="TEV233" s="3"/>
      <c r="TEW233" s="3"/>
      <c r="TEX233" s="3"/>
      <c r="TEY233" s="3"/>
      <c r="TEZ233" s="3"/>
      <c r="TFA233" s="3"/>
      <c r="TFB233" s="3"/>
      <c r="TFC233" s="3"/>
      <c r="TFD233" s="3"/>
      <c r="TFE233" s="3"/>
      <c r="TFF233" s="3"/>
      <c r="TFG233" s="3"/>
      <c r="TFH233" s="3"/>
      <c r="TFI233" s="3"/>
      <c r="TFJ233" s="3"/>
      <c r="TFK233" s="3"/>
      <c r="TFL233" s="3"/>
      <c r="TFM233" s="3"/>
      <c r="TFN233" s="3"/>
      <c r="TFO233" s="3"/>
      <c r="TFP233" s="3"/>
      <c r="TFQ233" s="3"/>
      <c r="TFR233" s="3"/>
      <c r="TFS233" s="3"/>
      <c r="TFT233" s="3"/>
      <c r="TFU233" s="3"/>
      <c r="TFV233" s="3"/>
      <c r="TFW233" s="3"/>
      <c r="TFX233" s="3"/>
      <c r="TFY233" s="3"/>
      <c r="TFZ233" s="3"/>
      <c r="TGA233" s="3"/>
      <c r="TGB233" s="3"/>
      <c r="TGC233" s="3"/>
      <c r="TGD233" s="3"/>
      <c r="TGE233" s="3"/>
      <c r="TGF233" s="3"/>
      <c r="TGG233" s="3"/>
      <c r="TGH233" s="3"/>
      <c r="TGI233" s="3"/>
      <c r="TGJ233" s="3"/>
      <c r="TGK233" s="3"/>
      <c r="TGL233" s="3"/>
      <c r="TGM233" s="3"/>
      <c r="TGN233" s="3"/>
      <c r="TGO233" s="3"/>
      <c r="TGP233" s="3"/>
      <c r="TGQ233" s="3"/>
      <c r="TGR233" s="3"/>
      <c r="TGS233" s="3"/>
      <c r="TGT233" s="3"/>
      <c r="TGU233" s="3"/>
      <c r="TGV233" s="3"/>
      <c r="TGW233" s="3"/>
      <c r="TGX233" s="3"/>
      <c r="TGY233" s="3"/>
      <c r="TGZ233" s="3"/>
      <c r="THA233" s="3"/>
      <c r="THB233" s="3"/>
      <c r="THC233" s="3"/>
      <c r="THD233" s="3"/>
      <c r="THE233" s="3"/>
      <c r="THF233" s="3"/>
      <c r="THG233" s="3"/>
      <c r="THH233" s="3"/>
      <c r="THI233" s="3"/>
      <c r="THJ233" s="3"/>
      <c r="THK233" s="3"/>
      <c r="THL233" s="3"/>
      <c r="THM233" s="3"/>
      <c r="THN233" s="3"/>
      <c r="THO233" s="3"/>
      <c r="THP233" s="3"/>
      <c r="THQ233" s="3"/>
      <c r="THR233" s="3"/>
      <c r="THS233" s="3"/>
      <c r="THT233" s="3"/>
      <c r="THU233" s="3"/>
      <c r="THV233" s="3"/>
      <c r="THW233" s="3"/>
      <c r="THX233" s="3"/>
      <c r="THY233" s="3"/>
      <c r="THZ233" s="3"/>
      <c r="TIA233" s="3"/>
      <c r="TIB233" s="3"/>
      <c r="TIC233" s="3"/>
      <c r="TID233" s="3"/>
      <c r="TIE233" s="3"/>
      <c r="TIF233" s="3"/>
      <c r="TIG233" s="3"/>
      <c r="TIH233" s="3"/>
      <c r="TII233" s="3"/>
      <c r="TIJ233" s="3"/>
      <c r="TIK233" s="3"/>
      <c r="TIL233" s="3"/>
      <c r="TIM233" s="3"/>
      <c r="TIN233" s="3"/>
      <c r="TIO233" s="3"/>
      <c r="TIP233" s="3"/>
      <c r="TIQ233" s="3"/>
      <c r="TIR233" s="3"/>
      <c r="TIS233" s="3"/>
      <c r="TIT233" s="3"/>
      <c r="TIU233" s="3"/>
      <c r="TIV233" s="3"/>
      <c r="TIW233" s="3"/>
      <c r="TIX233" s="3"/>
      <c r="TIY233" s="3"/>
      <c r="TIZ233" s="3"/>
      <c r="TJA233" s="3"/>
      <c r="TJB233" s="3"/>
      <c r="TJC233" s="3"/>
      <c r="TJD233" s="3"/>
      <c r="TJE233" s="3"/>
      <c r="TJF233" s="3"/>
      <c r="TJG233" s="3"/>
      <c r="TJH233" s="3"/>
      <c r="TJI233" s="3"/>
      <c r="TJJ233" s="3"/>
      <c r="TJK233" s="3"/>
      <c r="TJL233" s="3"/>
      <c r="TJM233" s="3"/>
      <c r="TJN233" s="3"/>
      <c r="TJO233" s="3"/>
      <c r="TJP233" s="3"/>
      <c r="TJQ233" s="3"/>
      <c r="TJR233" s="3"/>
      <c r="TJS233" s="3"/>
      <c r="TJT233" s="3"/>
      <c r="TJU233" s="3"/>
      <c r="TJV233" s="3"/>
      <c r="TJW233" s="3"/>
      <c r="TJX233" s="3"/>
      <c r="TJY233" s="3"/>
      <c r="TJZ233" s="3"/>
      <c r="TKA233" s="3"/>
      <c r="TKB233" s="3"/>
      <c r="TKC233" s="3"/>
      <c r="TKD233" s="3"/>
      <c r="TKE233" s="3"/>
      <c r="TKF233" s="3"/>
      <c r="TKG233" s="3"/>
      <c r="TKH233" s="3"/>
      <c r="TKI233" s="3"/>
      <c r="TKJ233" s="3"/>
      <c r="TKK233" s="3"/>
      <c r="TKL233" s="3"/>
      <c r="TKM233" s="3"/>
      <c r="TKN233" s="3"/>
      <c r="TKO233" s="3"/>
      <c r="TKP233" s="3"/>
      <c r="TKQ233" s="3"/>
      <c r="TKR233" s="3"/>
      <c r="TKS233" s="3"/>
      <c r="TKT233" s="3"/>
      <c r="TKU233" s="3"/>
      <c r="TKV233" s="3"/>
      <c r="TKW233" s="3"/>
      <c r="TKX233" s="3"/>
      <c r="TKY233" s="3"/>
      <c r="TKZ233" s="3"/>
      <c r="TLA233" s="3"/>
      <c r="TLB233" s="3"/>
      <c r="TLC233" s="3"/>
      <c r="TLD233" s="3"/>
      <c r="TLE233" s="3"/>
      <c r="TLF233" s="3"/>
      <c r="TLG233" s="3"/>
      <c r="TLH233" s="3"/>
      <c r="TLI233" s="3"/>
      <c r="TLJ233" s="3"/>
      <c r="TLK233" s="3"/>
      <c r="TLL233" s="3"/>
      <c r="TLM233" s="3"/>
      <c r="TLN233" s="3"/>
      <c r="TLO233" s="3"/>
      <c r="TLP233" s="3"/>
      <c r="TLQ233" s="3"/>
      <c r="TLR233" s="3"/>
      <c r="TLS233" s="3"/>
      <c r="TLT233" s="3"/>
      <c r="TLU233" s="3"/>
      <c r="TLV233" s="3"/>
      <c r="TLW233" s="3"/>
      <c r="TLX233" s="3"/>
      <c r="TLY233" s="3"/>
      <c r="TLZ233" s="3"/>
      <c r="TMA233" s="3"/>
      <c r="TMB233" s="3"/>
      <c r="TMC233" s="3"/>
      <c r="TMD233" s="3"/>
      <c r="TME233" s="3"/>
      <c r="TMF233" s="3"/>
      <c r="TMG233" s="3"/>
      <c r="TMH233" s="3"/>
      <c r="TMI233" s="3"/>
      <c r="TMJ233" s="3"/>
      <c r="TMK233" s="3"/>
      <c r="TML233" s="3"/>
      <c r="TMM233" s="3"/>
      <c r="TMN233" s="3"/>
      <c r="TMO233" s="3"/>
      <c r="TMP233" s="3"/>
      <c r="TMQ233" s="3"/>
      <c r="TMR233" s="3"/>
      <c r="TMS233" s="3"/>
      <c r="TMT233" s="3"/>
      <c r="TMU233" s="3"/>
      <c r="TMV233" s="3"/>
      <c r="TMW233" s="3"/>
      <c r="TMX233" s="3"/>
      <c r="TMY233" s="3"/>
      <c r="TMZ233" s="3"/>
      <c r="TNA233" s="3"/>
      <c r="TNB233" s="3"/>
      <c r="TNC233" s="3"/>
      <c r="TND233" s="3"/>
      <c r="TNE233" s="3"/>
      <c r="TNF233" s="3"/>
      <c r="TNG233" s="3"/>
      <c r="TNH233" s="3"/>
      <c r="TNI233" s="3"/>
      <c r="TNJ233" s="3"/>
      <c r="TNK233" s="3"/>
      <c r="TNL233" s="3"/>
      <c r="TNM233" s="3"/>
      <c r="TNN233" s="3"/>
      <c r="TNO233" s="3"/>
      <c r="TNP233" s="3"/>
      <c r="TNQ233" s="3"/>
      <c r="TNR233" s="3"/>
      <c r="TNS233" s="3"/>
      <c r="TNT233" s="3"/>
      <c r="TNU233" s="3"/>
      <c r="TNV233" s="3"/>
      <c r="TNW233" s="3"/>
      <c r="TNX233" s="3"/>
      <c r="TNY233" s="3"/>
      <c r="TNZ233" s="3"/>
      <c r="TOA233" s="3"/>
      <c r="TOB233" s="3"/>
      <c r="TOC233" s="3"/>
      <c r="TOD233" s="3"/>
      <c r="TOE233" s="3"/>
      <c r="TOF233" s="3"/>
      <c r="TOG233" s="3"/>
      <c r="TOH233" s="3"/>
      <c r="TOI233" s="3"/>
      <c r="TOJ233" s="3"/>
      <c r="TOK233" s="3"/>
      <c r="TOL233" s="3"/>
      <c r="TOM233" s="3"/>
      <c r="TON233" s="3"/>
      <c r="TOO233" s="3"/>
      <c r="TOP233" s="3"/>
      <c r="TOQ233" s="3"/>
      <c r="TOR233" s="3"/>
      <c r="TOS233" s="3"/>
      <c r="TOT233" s="3"/>
      <c r="TOU233" s="3"/>
      <c r="TOV233" s="3"/>
      <c r="TOW233" s="3"/>
      <c r="TOX233" s="3"/>
      <c r="TOY233" s="3"/>
      <c r="TOZ233" s="3"/>
      <c r="TPA233" s="3"/>
      <c r="TPB233" s="3"/>
      <c r="TPC233" s="3"/>
      <c r="TPD233" s="3"/>
      <c r="TPE233" s="3"/>
      <c r="TPF233" s="3"/>
      <c r="TPG233" s="3"/>
      <c r="TPH233" s="3"/>
      <c r="TPI233" s="3"/>
      <c r="TPJ233" s="3"/>
      <c r="TPK233" s="3"/>
      <c r="TPL233" s="3"/>
      <c r="TPM233" s="3"/>
      <c r="TPN233" s="3"/>
      <c r="TPO233" s="3"/>
      <c r="TPP233" s="3"/>
      <c r="TPQ233" s="3"/>
      <c r="TPR233" s="3"/>
      <c r="TPS233" s="3"/>
      <c r="TPT233" s="3"/>
      <c r="TPU233" s="3"/>
      <c r="TPV233" s="3"/>
      <c r="TPW233" s="3"/>
      <c r="TPX233" s="3"/>
      <c r="TPY233" s="3"/>
      <c r="TPZ233" s="3"/>
      <c r="TQA233" s="3"/>
      <c r="TQB233" s="3"/>
      <c r="TQC233" s="3"/>
      <c r="TQD233" s="3"/>
      <c r="TQE233" s="3"/>
      <c r="TQF233" s="3"/>
      <c r="TQG233" s="3"/>
      <c r="TQH233" s="3"/>
      <c r="TQI233" s="3"/>
      <c r="TQJ233" s="3"/>
      <c r="TQK233" s="3"/>
      <c r="TQL233" s="3"/>
      <c r="TQM233" s="3"/>
      <c r="TQN233" s="3"/>
      <c r="TQO233" s="3"/>
      <c r="TQP233" s="3"/>
      <c r="TQQ233" s="3"/>
      <c r="TQR233" s="3"/>
      <c r="TQS233" s="3"/>
      <c r="TQT233" s="3"/>
      <c r="TQU233" s="3"/>
      <c r="TQV233" s="3"/>
      <c r="TQW233" s="3"/>
      <c r="TQX233" s="3"/>
      <c r="TQY233" s="3"/>
      <c r="TQZ233" s="3"/>
      <c r="TRA233" s="3"/>
      <c r="TRB233" s="3"/>
      <c r="TRC233" s="3"/>
      <c r="TRD233" s="3"/>
      <c r="TRE233" s="3"/>
      <c r="TRF233" s="3"/>
      <c r="TRG233" s="3"/>
      <c r="TRH233" s="3"/>
      <c r="TRI233" s="3"/>
      <c r="TRJ233" s="3"/>
      <c r="TRK233" s="3"/>
      <c r="TRL233" s="3"/>
      <c r="TRM233" s="3"/>
      <c r="TRN233" s="3"/>
      <c r="TRO233" s="3"/>
      <c r="TRP233" s="3"/>
      <c r="TRQ233" s="3"/>
      <c r="TRR233" s="3"/>
      <c r="TRS233" s="3"/>
      <c r="TRT233" s="3"/>
      <c r="TRU233" s="3"/>
      <c r="TRV233" s="3"/>
      <c r="TRW233" s="3"/>
      <c r="TRX233" s="3"/>
      <c r="TRY233" s="3"/>
      <c r="TRZ233" s="3"/>
      <c r="TSA233" s="3"/>
      <c r="TSB233" s="3"/>
      <c r="TSC233" s="3"/>
      <c r="TSD233" s="3"/>
      <c r="TSE233" s="3"/>
      <c r="TSF233" s="3"/>
      <c r="TSG233" s="3"/>
      <c r="TSH233" s="3"/>
      <c r="TSI233" s="3"/>
      <c r="TSJ233" s="3"/>
      <c r="TSK233" s="3"/>
      <c r="TSL233" s="3"/>
      <c r="TSM233" s="3"/>
      <c r="TSN233" s="3"/>
      <c r="TSO233" s="3"/>
      <c r="TSP233" s="3"/>
      <c r="TSQ233" s="3"/>
      <c r="TSR233" s="3"/>
      <c r="TSS233" s="3"/>
      <c r="TST233" s="3"/>
      <c r="TSU233" s="3"/>
      <c r="TSV233" s="3"/>
      <c r="TSW233" s="3"/>
      <c r="TSX233" s="3"/>
      <c r="TSY233" s="3"/>
      <c r="TSZ233" s="3"/>
      <c r="TTA233" s="3"/>
      <c r="TTB233" s="3"/>
      <c r="TTC233" s="3"/>
      <c r="TTD233" s="3"/>
      <c r="TTE233" s="3"/>
      <c r="TTF233" s="3"/>
      <c r="TTG233" s="3"/>
      <c r="TTH233" s="3"/>
      <c r="TTI233" s="3"/>
      <c r="TTJ233" s="3"/>
      <c r="TTK233" s="3"/>
      <c r="TTL233" s="3"/>
      <c r="TTM233" s="3"/>
      <c r="TTN233" s="3"/>
      <c r="TTO233" s="3"/>
      <c r="TTP233" s="3"/>
      <c r="TTQ233" s="3"/>
      <c r="TTR233" s="3"/>
      <c r="TTS233" s="3"/>
      <c r="TTT233" s="3"/>
      <c r="TTU233" s="3"/>
      <c r="TTV233" s="3"/>
      <c r="TTW233" s="3"/>
      <c r="TTX233" s="3"/>
      <c r="TTY233" s="3"/>
      <c r="TTZ233" s="3"/>
      <c r="TUA233" s="3"/>
      <c r="TUB233" s="3"/>
      <c r="TUC233" s="3"/>
      <c r="TUD233" s="3"/>
      <c r="TUE233" s="3"/>
      <c r="TUF233" s="3"/>
      <c r="TUG233" s="3"/>
      <c r="TUH233" s="3"/>
      <c r="TUI233" s="3"/>
      <c r="TUJ233" s="3"/>
      <c r="TUK233" s="3"/>
      <c r="TUL233" s="3"/>
      <c r="TUM233" s="3"/>
      <c r="TUN233" s="3"/>
      <c r="TUO233" s="3"/>
      <c r="TUP233" s="3"/>
      <c r="TUQ233" s="3"/>
      <c r="TUR233" s="3"/>
      <c r="TUS233" s="3"/>
      <c r="TUT233" s="3"/>
      <c r="TUU233" s="3"/>
      <c r="TUV233" s="3"/>
      <c r="TUW233" s="3"/>
      <c r="TUX233" s="3"/>
      <c r="TUY233" s="3"/>
      <c r="TUZ233" s="3"/>
      <c r="TVA233" s="3"/>
      <c r="TVB233" s="3"/>
      <c r="TVC233" s="3"/>
      <c r="TVD233" s="3"/>
      <c r="TVE233" s="3"/>
      <c r="TVF233" s="3"/>
      <c r="TVG233" s="3"/>
      <c r="TVH233" s="3"/>
      <c r="TVI233" s="3"/>
      <c r="TVJ233" s="3"/>
      <c r="TVK233" s="3"/>
      <c r="TVL233" s="3"/>
      <c r="TVM233" s="3"/>
      <c r="TVN233" s="3"/>
      <c r="TVO233" s="3"/>
      <c r="TVP233" s="3"/>
      <c r="TVQ233" s="3"/>
      <c r="TVR233" s="3"/>
      <c r="TVS233" s="3"/>
      <c r="TVT233" s="3"/>
      <c r="TVU233" s="3"/>
      <c r="TVV233" s="3"/>
      <c r="TVW233" s="3"/>
      <c r="TVX233" s="3"/>
      <c r="TVY233" s="3"/>
      <c r="TVZ233" s="3"/>
      <c r="TWA233" s="3"/>
      <c r="TWB233" s="3"/>
      <c r="TWC233" s="3"/>
      <c r="TWD233" s="3"/>
      <c r="TWE233" s="3"/>
      <c r="TWF233" s="3"/>
      <c r="TWG233" s="3"/>
      <c r="TWH233" s="3"/>
      <c r="TWI233" s="3"/>
      <c r="TWJ233" s="3"/>
      <c r="TWK233" s="3"/>
      <c r="TWL233" s="3"/>
      <c r="TWM233" s="3"/>
      <c r="TWN233" s="3"/>
      <c r="TWO233" s="3"/>
      <c r="TWP233" s="3"/>
      <c r="TWQ233" s="3"/>
      <c r="TWR233" s="3"/>
      <c r="TWS233" s="3"/>
      <c r="TWT233" s="3"/>
      <c r="TWU233" s="3"/>
      <c r="TWV233" s="3"/>
      <c r="TWW233" s="3"/>
      <c r="TWX233" s="3"/>
      <c r="TWY233" s="3"/>
      <c r="TWZ233" s="3"/>
      <c r="TXA233" s="3"/>
      <c r="TXB233" s="3"/>
      <c r="TXC233" s="3"/>
      <c r="TXD233" s="3"/>
      <c r="TXE233" s="3"/>
      <c r="TXF233" s="3"/>
      <c r="TXG233" s="3"/>
      <c r="TXH233" s="3"/>
      <c r="TXI233" s="3"/>
      <c r="TXJ233" s="3"/>
      <c r="TXK233" s="3"/>
      <c r="TXL233" s="3"/>
      <c r="TXM233" s="3"/>
      <c r="TXN233" s="3"/>
      <c r="TXO233" s="3"/>
      <c r="TXP233" s="3"/>
      <c r="TXQ233" s="3"/>
      <c r="TXR233" s="3"/>
      <c r="TXS233" s="3"/>
      <c r="TXT233" s="3"/>
      <c r="TXU233" s="3"/>
      <c r="TXV233" s="3"/>
      <c r="TXW233" s="3"/>
      <c r="TXX233" s="3"/>
      <c r="TXY233" s="3"/>
      <c r="TXZ233" s="3"/>
      <c r="TYA233" s="3"/>
      <c r="TYB233" s="3"/>
      <c r="TYC233" s="3"/>
      <c r="TYD233" s="3"/>
      <c r="TYE233" s="3"/>
      <c r="TYF233" s="3"/>
      <c r="TYG233" s="3"/>
      <c r="TYH233" s="3"/>
      <c r="TYI233" s="3"/>
      <c r="TYJ233" s="3"/>
      <c r="TYK233" s="3"/>
      <c r="TYL233" s="3"/>
      <c r="TYM233" s="3"/>
      <c r="TYN233" s="3"/>
      <c r="TYO233" s="3"/>
      <c r="TYP233" s="3"/>
      <c r="TYQ233" s="3"/>
      <c r="TYR233" s="3"/>
      <c r="TYS233" s="3"/>
      <c r="TYT233" s="3"/>
      <c r="TYU233" s="3"/>
      <c r="TYV233" s="3"/>
      <c r="TYW233" s="3"/>
      <c r="TYX233" s="3"/>
      <c r="TYY233" s="3"/>
      <c r="TYZ233" s="3"/>
      <c r="TZA233" s="3"/>
      <c r="TZB233" s="3"/>
      <c r="TZC233" s="3"/>
      <c r="TZD233" s="3"/>
      <c r="TZE233" s="3"/>
      <c r="TZF233" s="3"/>
      <c r="TZG233" s="3"/>
      <c r="TZH233" s="3"/>
      <c r="TZI233" s="3"/>
      <c r="TZJ233" s="3"/>
      <c r="TZK233" s="3"/>
      <c r="TZL233" s="3"/>
      <c r="TZM233" s="3"/>
      <c r="TZN233" s="3"/>
      <c r="TZO233" s="3"/>
      <c r="TZP233" s="3"/>
      <c r="TZQ233" s="3"/>
      <c r="TZR233" s="3"/>
      <c r="TZS233" s="3"/>
      <c r="TZT233" s="3"/>
      <c r="TZU233" s="3"/>
      <c r="TZV233" s="3"/>
      <c r="TZW233" s="3"/>
      <c r="TZX233" s="3"/>
      <c r="TZY233" s="3"/>
      <c r="TZZ233" s="3"/>
      <c r="UAA233" s="3"/>
      <c r="UAB233" s="3"/>
      <c r="UAC233" s="3"/>
      <c r="UAD233" s="3"/>
      <c r="UAE233" s="3"/>
      <c r="UAF233" s="3"/>
      <c r="UAG233" s="3"/>
      <c r="UAH233" s="3"/>
      <c r="UAI233" s="3"/>
      <c r="UAJ233" s="3"/>
      <c r="UAK233" s="3"/>
      <c r="UAL233" s="3"/>
      <c r="UAM233" s="3"/>
      <c r="UAN233" s="3"/>
      <c r="UAO233" s="3"/>
      <c r="UAP233" s="3"/>
      <c r="UAQ233" s="3"/>
      <c r="UAR233" s="3"/>
      <c r="UAS233" s="3"/>
      <c r="UAT233" s="3"/>
      <c r="UAU233" s="3"/>
      <c r="UAV233" s="3"/>
      <c r="UAW233" s="3"/>
      <c r="UAX233" s="3"/>
      <c r="UAY233" s="3"/>
      <c r="UAZ233" s="3"/>
      <c r="UBA233" s="3"/>
      <c r="UBB233" s="3"/>
      <c r="UBC233" s="3"/>
      <c r="UBD233" s="3"/>
      <c r="UBE233" s="3"/>
      <c r="UBF233" s="3"/>
      <c r="UBG233" s="3"/>
      <c r="UBH233" s="3"/>
      <c r="UBI233" s="3"/>
      <c r="UBJ233" s="3"/>
      <c r="UBK233" s="3"/>
      <c r="UBL233" s="3"/>
      <c r="UBM233" s="3"/>
      <c r="UBN233" s="3"/>
      <c r="UBO233" s="3"/>
      <c r="UBP233" s="3"/>
      <c r="UBQ233" s="3"/>
      <c r="UBR233" s="3"/>
      <c r="UBS233" s="3"/>
      <c r="UBT233" s="3"/>
      <c r="UBU233" s="3"/>
      <c r="UBV233" s="3"/>
      <c r="UBW233" s="3"/>
      <c r="UBX233" s="3"/>
      <c r="UBY233" s="3"/>
      <c r="UBZ233" s="3"/>
      <c r="UCA233" s="3"/>
      <c r="UCB233" s="3"/>
      <c r="UCC233" s="3"/>
      <c r="UCD233" s="3"/>
      <c r="UCE233" s="3"/>
      <c r="UCF233" s="3"/>
      <c r="UCG233" s="3"/>
      <c r="UCH233" s="3"/>
      <c r="UCI233" s="3"/>
      <c r="UCJ233" s="3"/>
      <c r="UCK233" s="3"/>
      <c r="UCL233" s="3"/>
      <c r="UCM233" s="3"/>
      <c r="UCN233" s="3"/>
      <c r="UCO233" s="3"/>
      <c r="UCP233" s="3"/>
      <c r="UCQ233" s="3"/>
      <c r="UCR233" s="3"/>
      <c r="UCS233" s="3"/>
      <c r="UCT233" s="3"/>
      <c r="UCU233" s="3"/>
      <c r="UCV233" s="3"/>
      <c r="UCW233" s="3"/>
      <c r="UCX233" s="3"/>
      <c r="UCY233" s="3"/>
      <c r="UCZ233" s="3"/>
      <c r="UDA233" s="3"/>
      <c r="UDB233" s="3"/>
      <c r="UDC233" s="3"/>
      <c r="UDD233" s="3"/>
      <c r="UDE233" s="3"/>
      <c r="UDF233" s="3"/>
      <c r="UDG233" s="3"/>
      <c r="UDH233" s="3"/>
      <c r="UDI233" s="3"/>
      <c r="UDJ233" s="3"/>
      <c r="UDK233" s="3"/>
      <c r="UDL233" s="3"/>
      <c r="UDM233" s="3"/>
      <c r="UDN233" s="3"/>
      <c r="UDO233" s="3"/>
      <c r="UDP233" s="3"/>
      <c r="UDQ233" s="3"/>
      <c r="UDR233" s="3"/>
      <c r="UDS233" s="3"/>
      <c r="UDT233" s="3"/>
      <c r="UDU233" s="3"/>
      <c r="UDV233" s="3"/>
      <c r="UDW233" s="3"/>
      <c r="UDX233" s="3"/>
      <c r="UDY233" s="3"/>
      <c r="UDZ233" s="3"/>
      <c r="UEA233" s="3"/>
      <c r="UEB233" s="3"/>
      <c r="UEC233" s="3"/>
      <c r="UED233" s="3"/>
      <c r="UEE233" s="3"/>
      <c r="UEF233" s="3"/>
      <c r="UEG233" s="3"/>
      <c r="UEH233" s="3"/>
      <c r="UEI233" s="3"/>
      <c r="UEJ233" s="3"/>
      <c r="UEK233" s="3"/>
      <c r="UEL233" s="3"/>
      <c r="UEM233" s="3"/>
      <c r="UEN233" s="3"/>
      <c r="UEO233" s="3"/>
      <c r="UEP233" s="3"/>
      <c r="UEQ233" s="3"/>
      <c r="UER233" s="3"/>
      <c r="UES233" s="3"/>
      <c r="UET233" s="3"/>
      <c r="UEU233" s="3"/>
      <c r="UEV233" s="3"/>
      <c r="UEW233" s="3"/>
      <c r="UEX233" s="3"/>
      <c r="UEY233" s="3"/>
      <c r="UEZ233" s="3"/>
      <c r="UFA233" s="3"/>
      <c r="UFB233" s="3"/>
      <c r="UFC233" s="3"/>
      <c r="UFD233" s="3"/>
      <c r="UFE233" s="3"/>
      <c r="UFF233" s="3"/>
      <c r="UFG233" s="3"/>
      <c r="UFH233" s="3"/>
      <c r="UFI233" s="3"/>
      <c r="UFJ233" s="3"/>
      <c r="UFK233" s="3"/>
      <c r="UFL233" s="3"/>
      <c r="UFM233" s="3"/>
      <c r="UFN233" s="3"/>
      <c r="UFO233" s="3"/>
      <c r="UFP233" s="3"/>
      <c r="UFQ233" s="3"/>
      <c r="UFR233" s="3"/>
      <c r="UFS233" s="3"/>
      <c r="UFT233" s="3"/>
      <c r="UFU233" s="3"/>
      <c r="UFV233" s="3"/>
      <c r="UFW233" s="3"/>
      <c r="UFX233" s="3"/>
      <c r="UFY233" s="3"/>
      <c r="UFZ233" s="3"/>
      <c r="UGA233" s="3"/>
      <c r="UGB233" s="3"/>
      <c r="UGC233" s="3"/>
      <c r="UGD233" s="3"/>
      <c r="UGE233" s="3"/>
      <c r="UGF233" s="3"/>
      <c r="UGG233" s="3"/>
      <c r="UGH233" s="3"/>
      <c r="UGI233" s="3"/>
      <c r="UGJ233" s="3"/>
      <c r="UGK233" s="3"/>
      <c r="UGL233" s="3"/>
      <c r="UGM233" s="3"/>
      <c r="UGN233" s="3"/>
      <c r="UGO233" s="3"/>
      <c r="UGP233" s="3"/>
      <c r="UGQ233" s="3"/>
      <c r="UGR233" s="3"/>
      <c r="UGS233" s="3"/>
      <c r="UGT233" s="3"/>
      <c r="UGU233" s="3"/>
      <c r="UGV233" s="3"/>
      <c r="UGW233" s="3"/>
      <c r="UGX233" s="3"/>
      <c r="UGY233" s="3"/>
      <c r="UGZ233" s="3"/>
      <c r="UHA233" s="3"/>
      <c r="UHB233" s="3"/>
      <c r="UHC233" s="3"/>
      <c r="UHD233" s="3"/>
      <c r="UHE233" s="3"/>
      <c r="UHF233" s="3"/>
      <c r="UHG233" s="3"/>
      <c r="UHH233" s="3"/>
      <c r="UHI233" s="3"/>
      <c r="UHJ233" s="3"/>
      <c r="UHK233" s="3"/>
      <c r="UHL233" s="3"/>
      <c r="UHM233" s="3"/>
      <c r="UHN233" s="3"/>
      <c r="UHO233" s="3"/>
      <c r="UHP233" s="3"/>
      <c r="UHQ233" s="3"/>
      <c r="UHR233" s="3"/>
      <c r="UHS233" s="3"/>
      <c r="UHT233" s="3"/>
      <c r="UHU233" s="3"/>
      <c r="UHV233" s="3"/>
      <c r="UHW233" s="3"/>
      <c r="UHX233" s="3"/>
      <c r="UHY233" s="3"/>
      <c r="UHZ233" s="3"/>
      <c r="UIA233" s="3"/>
      <c r="UIB233" s="3"/>
      <c r="UIC233" s="3"/>
      <c r="UID233" s="3"/>
      <c r="UIE233" s="3"/>
      <c r="UIF233" s="3"/>
      <c r="UIG233" s="3"/>
      <c r="UIH233" s="3"/>
      <c r="UII233" s="3"/>
      <c r="UIJ233" s="3"/>
      <c r="UIK233" s="3"/>
      <c r="UIL233" s="3"/>
      <c r="UIM233" s="3"/>
      <c r="UIN233" s="3"/>
      <c r="UIO233" s="3"/>
      <c r="UIP233" s="3"/>
      <c r="UIQ233" s="3"/>
      <c r="UIR233" s="3"/>
      <c r="UIS233" s="3"/>
      <c r="UIT233" s="3"/>
      <c r="UIU233" s="3"/>
      <c r="UIV233" s="3"/>
      <c r="UIW233" s="3"/>
      <c r="UIX233" s="3"/>
      <c r="UIY233" s="3"/>
      <c r="UIZ233" s="3"/>
      <c r="UJA233" s="3"/>
      <c r="UJB233" s="3"/>
      <c r="UJC233" s="3"/>
      <c r="UJD233" s="3"/>
      <c r="UJE233" s="3"/>
      <c r="UJF233" s="3"/>
      <c r="UJG233" s="3"/>
      <c r="UJH233" s="3"/>
      <c r="UJI233" s="3"/>
      <c r="UJJ233" s="3"/>
      <c r="UJK233" s="3"/>
      <c r="UJL233" s="3"/>
      <c r="UJM233" s="3"/>
      <c r="UJN233" s="3"/>
      <c r="UJO233" s="3"/>
      <c r="UJP233" s="3"/>
      <c r="UJQ233" s="3"/>
      <c r="UJR233" s="3"/>
      <c r="UJS233" s="3"/>
      <c r="UJT233" s="3"/>
      <c r="UJU233" s="3"/>
      <c r="UJV233" s="3"/>
      <c r="UJW233" s="3"/>
      <c r="UJX233" s="3"/>
      <c r="UJY233" s="3"/>
      <c r="UJZ233" s="3"/>
      <c r="UKA233" s="3"/>
      <c r="UKB233" s="3"/>
      <c r="UKC233" s="3"/>
      <c r="UKD233" s="3"/>
      <c r="UKE233" s="3"/>
      <c r="UKF233" s="3"/>
      <c r="UKG233" s="3"/>
      <c r="UKH233" s="3"/>
      <c r="UKI233" s="3"/>
      <c r="UKJ233" s="3"/>
      <c r="UKK233" s="3"/>
      <c r="UKL233" s="3"/>
      <c r="UKM233" s="3"/>
      <c r="UKN233" s="3"/>
      <c r="UKO233" s="3"/>
      <c r="UKP233" s="3"/>
      <c r="UKQ233" s="3"/>
      <c r="UKR233" s="3"/>
      <c r="UKS233" s="3"/>
      <c r="UKT233" s="3"/>
      <c r="UKU233" s="3"/>
      <c r="UKV233" s="3"/>
      <c r="UKW233" s="3"/>
      <c r="UKX233" s="3"/>
      <c r="UKY233" s="3"/>
      <c r="UKZ233" s="3"/>
      <c r="ULA233" s="3"/>
      <c r="ULB233" s="3"/>
      <c r="ULC233" s="3"/>
      <c r="ULD233" s="3"/>
      <c r="ULE233" s="3"/>
      <c r="ULF233" s="3"/>
      <c r="ULG233" s="3"/>
      <c r="ULH233" s="3"/>
      <c r="ULI233" s="3"/>
      <c r="ULJ233" s="3"/>
      <c r="ULK233" s="3"/>
      <c r="ULL233" s="3"/>
      <c r="ULM233" s="3"/>
      <c r="ULN233" s="3"/>
      <c r="ULO233" s="3"/>
      <c r="ULP233" s="3"/>
      <c r="ULQ233" s="3"/>
      <c r="ULR233" s="3"/>
      <c r="ULS233" s="3"/>
      <c r="ULT233" s="3"/>
      <c r="ULU233" s="3"/>
      <c r="ULV233" s="3"/>
      <c r="ULW233" s="3"/>
      <c r="ULX233" s="3"/>
      <c r="ULY233" s="3"/>
      <c r="ULZ233" s="3"/>
      <c r="UMA233" s="3"/>
      <c r="UMB233" s="3"/>
      <c r="UMC233" s="3"/>
      <c r="UMD233" s="3"/>
      <c r="UME233" s="3"/>
      <c r="UMF233" s="3"/>
      <c r="UMG233" s="3"/>
      <c r="UMH233" s="3"/>
      <c r="UMI233" s="3"/>
      <c r="UMJ233" s="3"/>
      <c r="UMK233" s="3"/>
      <c r="UML233" s="3"/>
      <c r="UMM233" s="3"/>
      <c r="UMN233" s="3"/>
      <c r="UMO233" s="3"/>
      <c r="UMP233" s="3"/>
      <c r="UMQ233" s="3"/>
      <c r="UMR233" s="3"/>
      <c r="UMS233" s="3"/>
      <c r="UMT233" s="3"/>
      <c r="UMU233" s="3"/>
      <c r="UMV233" s="3"/>
      <c r="UMW233" s="3"/>
      <c r="UMX233" s="3"/>
      <c r="UMY233" s="3"/>
      <c r="UMZ233" s="3"/>
      <c r="UNA233" s="3"/>
      <c r="UNB233" s="3"/>
      <c r="UNC233" s="3"/>
      <c r="UND233" s="3"/>
      <c r="UNE233" s="3"/>
      <c r="UNF233" s="3"/>
      <c r="UNG233" s="3"/>
      <c r="UNH233" s="3"/>
      <c r="UNI233" s="3"/>
      <c r="UNJ233" s="3"/>
      <c r="UNK233" s="3"/>
      <c r="UNL233" s="3"/>
      <c r="UNM233" s="3"/>
      <c r="UNN233" s="3"/>
      <c r="UNO233" s="3"/>
      <c r="UNP233" s="3"/>
      <c r="UNQ233" s="3"/>
      <c r="UNR233" s="3"/>
      <c r="UNS233" s="3"/>
      <c r="UNT233" s="3"/>
      <c r="UNU233" s="3"/>
      <c r="UNV233" s="3"/>
      <c r="UNW233" s="3"/>
      <c r="UNX233" s="3"/>
      <c r="UNY233" s="3"/>
      <c r="UNZ233" s="3"/>
      <c r="UOA233" s="3"/>
      <c r="UOB233" s="3"/>
      <c r="UOC233" s="3"/>
      <c r="UOD233" s="3"/>
      <c r="UOE233" s="3"/>
      <c r="UOF233" s="3"/>
      <c r="UOG233" s="3"/>
      <c r="UOH233" s="3"/>
      <c r="UOI233" s="3"/>
      <c r="UOJ233" s="3"/>
      <c r="UOK233" s="3"/>
      <c r="UOL233" s="3"/>
      <c r="UOM233" s="3"/>
      <c r="UON233" s="3"/>
      <c r="UOO233" s="3"/>
      <c r="UOP233" s="3"/>
      <c r="UOQ233" s="3"/>
      <c r="UOR233" s="3"/>
      <c r="UOS233" s="3"/>
      <c r="UOT233" s="3"/>
      <c r="UOU233" s="3"/>
      <c r="UOV233" s="3"/>
      <c r="UOW233" s="3"/>
      <c r="UOX233" s="3"/>
      <c r="UOY233" s="3"/>
      <c r="UOZ233" s="3"/>
      <c r="UPA233" s="3"/>
      <c r="UPB233" s="3"/>
      <c r="UPC233" s="3"/>
      <c r="UPD233" s="3"/>
      <c r="UPE233" s="3"/>
      <c r="UPF233" s="3"/>
      <c r="UPG233" s="3"/>
      <c r="UPH233" s="3"/>
      <c r="UPI233" s="3"/>
      <c r="UPJ233" s="3"/>
      <c r="UPK233" s="3"/>
      <c r="UPL233" s="3"/>
      <c r="UPM233" s="3"/>
      <c r="UPN233" s="3"/>
      <c r="UPO233" s="3"/>
      <c r="UPP233" s="3"/>
      <c r="UPQ233" s="3"/>
      <c r="UPR233" s="3"/>
      <c r="UPS233" s="3"/>
      <c r="UPT233" s="3"/>
      <c r="UPU233" s="3"/>
      <c r="UPV233" s="3"/>
      <c r="UPW233" s="3"/>
      <c r="UPX233" s="3"/>
      <c r="UPY233" s="3"/>
      <c r="UPZ233" s="3"/>
      <c r="UQA233" s="3"/>
      <c r="UQB233" s="3"/>
      <c r="UQC233" s="3"/>
      <c r="UQD233" s="3"/>
      <c r="UQE233" s="3"/>
      <c r="UQF233" s="3"/>
      <c r="UQG233" s="3"/>
      <c r="UQH233" s="3"/>
      <c r="UQI233" s="3"/>
      <c r="UQJ233" s="3"/>
      <c r="UQK233" s="3"/>
      <c r="UQL233" s="3"/>
      <c r="UQM233" s="3"/>
      <c r="UQN233" s="3"/>
      <c r="UQO233" s="3"/>
      <c r="UQP233" s="3"/>
      <c r="UQQ233" s="3"/>
      <c r="UQR233" s="3"/>
      <c r="UQS233" s="3"/>
      <c r="UQT233" s="3"/>
      <c r="UQU233" s="3"/>
      <c r="UQV233" s="3"/>
      <c r="UQW233" s="3"/>
      <c r="UQX233" s="3"/>
      <c r="UQY233" s="3"/>
      <c r="UQZ233" s="3"/>
      <c r="URA233" s="3"/>
      <c r="URB233" s="3"/>
      <c r="URC233" s="3"/>
      <c r="URD233" s="3"/>
      <c r="URE233" s="3"/>
      <c r="URF233" s="3"/>
      <c r="URG233" s="3"/>
      <c r="URH233" s="3"/>
      <c r="URI233" s="3"/>
      <c r="URJ233" s="3"/>
      <c r="URK233" s="3"/>
      <c r="URL233" s="3"/>
      <c r="URM233" s="3"/>
      <c r="URN233" s="3"/>
      <c r="URO233" s="3"/>
      <c r="URP233" s="3"/>
      <c r="URQ233" s="3"/>
      <c r="URR233" s="3"/>
      <c r="URS233" s="3"/>
      <c r="URT233" s="3"/>
      <c r="URU233" s="3"/>
      <c r="URV233" s="3"/>
      <c r="URW233" s="3"/>
      <c r="URX233" s="3"/>
      <c r="URY233" s="3"/>
      <c r="URZ233" s="3"/>
      <c r="USA233" s="3"/>
      <c r="USB233" s="3"/>
      <c r="USC233" s="3"/>
      <c r="USD233" s="3"/>
      <c r="USE233" s="3"/>
      <c r="USF233" s="3"/>
      <c r="USG233" s="3"/>
      <c r="USH233" s="3"/>
      <c r="USI233" s="3"/>
      <c r="USJ233" s="3"/>
      <c r="USK233" s="3"/>
      <c r="USL233" s="3"/>
      <c r="USM233" s="3"/>
      <c r="USN233" s="3"/>
      <c r="USO233" s="3"/>
      <c r="USP233" s="3"/>
      <c r="USQ233" s="3"/>
      <c r="USR233" s="3"/>
      <c r="USS233" s="3"/>
      <c r="UST233" s="3"/>
      <c r="USU233" s="3"/>
      <c r="USV233" s="3"/>
      <c r="USW233" s="3"/>
      <c r="USX233" s="3"/>
      <c r="USY233" s="3"/>
      <c r="USZ233" s="3"/>
      <c r="UTA233" s="3"/>
      <c r="UTB233" s="3"/>
      <c r="UTC233" s="3"/>
      <c r="UTD233" s="3"/>
      <c r="UTE233" s="3"/>
      <c r="UTF233" s="3"/>
      <c r="UTG233" s="3"/>
      <c r="UTH233" s="3"/>
      <c r="UTI233" s="3"/>
      <c r="UTJ233" s="3"/>
      <c r="UTK233" s="3"/>
      <c r="UTL233" s="3"/>
      <c r="UTM233" s="3"/>
      <c r="UTN233" s="3"/>
      <c r="UTO233" s="3"/>
      <c r="UTP233" s="3"/>
      <c r="UTQ233" s="3"/>
      <c r="UTR233" s="3"/>
      <c r="UTS233" s="3"/>
      <c r="UTT233" s="3"/>
      <c r="UTU233" s="3"/>
      <c r="UTV233" s="3"/>
      <c r="UTW233" s="3"/>
      <c r="UTX233" s="3"/>
      <c r="UTY233" s="3"/>
      <c r="UTZ233" s="3"/>
      <c r="UUA233" s="3"/>
      <c r="UUB233" s="3"/>
      <c r="UUC233" s="3"/>
      <c r="UUD233" s="3"/>
      <c r="UUE233" s="3"/>
      <c r="UUF233" s="3"/>
      <c r="UUG233" s="3"/>
      <c r="UUH233" s="3"/>
      <c r="UUI233" s="3"/>
      <c r="UUJ233" s="3"/>
      <c r="UUK233" s="3"/>
      <c r="UUL233" s="3"/>
      <c r="UUM233" s="3"/>
      <c r="UUN233" s="3"/>
      <c r="UUO233" s="3"/>
      <c r="UUP233" s="3"/>
      <c r="UUQ233" s="3"/>
      <c r="UUR233" s="3"/>
      <c r="UUS233" s="3"/>
      <c r="UUT233" s="3"/>
      <c r="UUU233" s="3"/>
      <c r="UUV233" s="3"/>
      <c r="UUW233" s="3"/>
      <c r="UUX233" s="3"/>
      <c r="UUY233" s="3"/>
      <c r="UUZ233" s="3"/>
      <c r="UVA233" s="3"/>
      <c r="UVB233" s="3"/>
      <c r="UVC233" s="3"/>
      <c r="UVD233" s="3"/>
      <c r="UVE233" s="3"/>
      <c r="UVF233" s="3"/>
      <c r="UVG233" s="3"/>
      <c r="UVH233" s="3"/>
      <c r="UVI233" s="3"/>
      <c r="UVJ233" s="3"/>
      <c r="UVK233" s="3"/>
      <c r="UVL233" s="3"/>
      <c r="UVM233" s="3"/>
      <c r="UVN233" s="3"/>
      <c r="UVO233" s="3"/>
      <c r="UVP233" s="3"/>
      <c r="UVQ233" s="3"/>
      <c r="UVR233" s="3"/>
      <c r="UVS233" s="3"/>
      <c r="UVT233" s="3"/>
      <c r="UVU233" s="3"/>
      <c r="UVV233" s="3"/>
      <c r="UVW233" s="3"/>
      <c r="UVX233" s="3"/>
      <c r="UVY233" s="3"/>
      <c r="UVZ233" s="3"/>
      <c r="UWA233" s="3"/>
      <c r="UWB233" s="3"/>
      <c r="UWC233" s="3"/>
      <c r="UWD233" s="3"/>
      <c r="UWE233" s="3"/>
      <c r="UWF233" s="3"/>
      <c r="UWG233" s="3"/>
      <c r="UWH233" s="3"/>
      <c r="UWI233" s="3"/>
      <c r="UWJ233" s="3"/>
      <c r="UWK233" s="3"/>
      <c r="UWL233" s="3"/>
      <c r="UWM233" s="3"/>
      <c r="UWN233" s="3"/>
      <c r="UWO233" s="3"/>
      <c r="UWP233" s="3"/>
      <c r="UWQ233" s="3"/>
      <c r="UWR233" s="3"/>
      <c r="UWS233" s="3"/>
      <c r="UWT233" s="3"/>
      <c r="UWU233" s="3"/>
      <c r="UWV233" s="3"/>
      <c r="UWW233" s="3"/>
      <c r="UWX233" s="3"/>
      <c r="UWY233" s="3"/>
      <c r="UWZ233" s="3"/>
      <c r="UXA233" s="3"/>
      <c r="UXB233" s="3"/>
      <c r="UXC233" s="3"/>
      <c r="UXD233" s="3"/>
      <c r="UXE233" s="3"/>
      <c r="UXF233" s="3"/>
      <c r="UXG233" s="3"/>
      <c r="UXH233" s="3"/>
      <c r="UXI233" s="3"/>
      <c r="UXJ233" s="3"/>
      <c r="UXK233" s="3"/>
      <c r="UXL233" s="3"/>
      <c r="UXM233" s="3"/>
      <c r="UXN233" s="3"/>
      <c r="UXO233" s="3"/>
      <c r="UXP233" s="3"/>
      <c r="UXQ233" s="3"/>
      <c r="UXR233" s="3"/>
      <c r="UXS233" s="3"/>
      <c r="UXT233" s="3"/>
      <c r="UXU233" s="3"/>
      <c r="UXV233" s="3"/>
      <c r="UXW233" s="3"/>
      <c r="UXX233" s="3"/>
      <c r="UXY233" s="3"/>
      <c r="UXZ233" s="3"/>
      <c r="UYA233" s="3"/>
      <c r="UYB233" s="3"/>
      <c r="UYC233" s="3"/>
      <c r="UYD233" s="3"/>
      <c r="UYE233" s="3"/>
      <c r="UYF233" s="3"/>
      <c r="UYG233" s="3"/>
      <c r="UYH233" s="3"/>
      <c r="UYI233" s="3"/>
      <c r="UYJ233" s="3"/>
      <c r="UYK233" s="3"/>
      <c r="UYL233" s="3"/>
      <c r="UYM233" s="3"/>
      <c r="UYN233" s="3"/>
      <c r="UYO233" s="3"/>
      <c r="UYP233" s="3"/>
      <c r="UYQ233" s="3"/>
      <c r="UYR233" s="3"/>
      <c r="UYS233" s="3"/>
      <c r="UYT233" s="3"/>
      <c r="UYU233" s="3"/>
      <c r="UYV233" s="3"/>
      <c r="UYW233" s="3"/>
      <c r="UYX233" s="3"/>
      <c r="UYY233" s="3"/>
      <c r="UYZ233" s="3"/>
      <c r="UZA233" s="3"/>
      <c r="UZB233" s="3"/>
      <c r="UZC233" s="3"/>
      <c r="UZD233" s="3"/>
      <c r="UZE233" s="3"/>
      <c r="UZF233" s="3"/>
      <c r="UZG233" s="3"/>
      <c r="UZH233" s="3"/>
      <c r="UZI233" s="3"/>
      <c r="UZJ233" s="3"/>
      <c r="UZK233" s="3"/>
      <c r="UZL233" s="3"/>
      <c r="UZM233" s="3"/>
      <c r="UZN233" s="3"/>
      <c r="UZO233" s="3"/>
      <c r="UZP233" s="3"/>
      <c r="UZQ233" s="3"/>
      <c r="UZR233" s="3"/>
      <c r="UZS233" s="3"/>
      <c r="UZT233" s="3"/>
      <c r="UZU233" s="3"/>
      <c r="UZV233" s="3"/>
      <c r="UZW233" s="3"/>
      <c r="UZX233" s="3"/>
      <c r="UZY233" s="3"/>
      <c r="UZZ233" s="3"/>
      <c r="VAA233" s="3"/>
      <c r="VAB233" s="3"/>
      <c r="VAC233" s="3"/>
      <c r="VAD233" s="3"/>
      <c r="VAE233" s="3"/>
      <c r="VAF233" s="3"/>
      <c r="VAG233" s="3"/>
      <c r="VAH233" s="3"/>
      <c r="VAI233" s="3"/>
      <c r="VAJ233" s="3"/>
      <c r="VAK233" s="3"/>
      <c r="VAL233" s="3"/>
      <c r="VAM233" s="3"/>
      <c r="VAN233" s="3"/>
      <c r="VAO233" s="3"/>
      <c r="VAP233" s="3"/>
      <c r="VAQ233" s="3"/>
      <c r="VAR233" s="3"/>
      <c r="VAS233" s="3"/>
      <c r="VAT233" s="3"/>
      <c r="VAU233" s="3"/>
      <c r="VAV233" s="3"/>
      <c r="VAW233" s="3"/>
      <c r="VAX233" s="3"/>
      <c r="VAY233" s="3"/>
      <c r="VAZ233" s="3"/>
      <c r="VBA233" s="3"/>
      <c r="VBB233" s="3"/>
      <c r="VBC233" s="3"/>
      <c r="VBD233" s="3"/>
      <c r="VBE233" s="3"/>
      <c r="VBF233" s="3"/>
      <c r="VBG233" s="3"/>
      <c r="VBH233" s="3"/>
      <c r="VBI233" s="3"/>
      <c r="VBJ233" s="3"/>
      <c r="VBK233" s="3"/>
      <c r="VBL233" s="3"/>
      <c r="VBM233" s="3"/>
      <c r="VBN233" s="3"/>
      <c r="VBO233" s="3"/>
      <c r="VBP233" s="3"/>
      <c r="VBQ233" s="3"/>
      <c r="VBR233" s="3"/>
      <c r="VBS233" s="3"/>
      <c r="VBT233" s="3"/>
      <c r="VBU233" s="3"/>
      <c r="VBV233" s="3"/>
      <c r="VBW233" s="3"/>
      <c r="VBX233" s="3"/>
      <c r="VBY233" s="3"/>
      <c r="VBZ233" s="3"/>
      <c r="VCA233" s="3"/>
      <c r="VCB233" s="3"/>
      <c r="VCC233" s="3"/>
      <c r="VCD233" s="3"/>
      <c r="VCE233" s="3"/>
      <c r="VCF233" s="3"/>
      <c r="VCG233" s="3"/>
      <c r="VCH233" s="3"/>
      <c r="VCI233" s="3"/>
      <c r="VCJ233" s="3"/>
      <c r="VCK233" s="3"/>
      <c r="VCL233" s="3"/>
      <c r="VCM233" s="3"/>
      <c r="VCN233" s="3"/>
      <c r="VCO233" s="3"/>
      <c r="VCP233" s="3"/>
      <c r="VCQ233" s="3"/>
      <c r="VCR233" s="3"/>
      <c r="VCS233" s="3"/>
      <c r="VCT233" s="3"/>
      <c r="VCU233" s="3"/>
      <c r="VCV233" s="3"/>
      <c r="VCW233" s="3"/>
      <c r="VCX233" s="3"/>
      <c r="VCY233" s="3"/>
      <c r="VCZ233" s="3"/>
      <c r="VDA233" s="3"/>
      <c r="VDB233" s="3"/>
      <c r="VDC233" s="3"/>
      <c r="VDD233" s="3"/>
      <c r="VDE233" s="3"/>
      <c r="VDF233" s="3"/>
      <c r="VDG233" s="3"/>
      <c r="VDH233" s="3"/>
      <c r="VDI233" s="3"/>
      <c r="VDJ233" s="3"/>
      <c r="VDK233" s="3"/>
      <c r="VDL233" s="3"/>
      <c r="VDM233" s="3"/>
      <c r="VDN233" s="3"/>
      <c r="VDO233" s="3"/>
      <c r="VDP233" s="3"/>
      <c r="VDQ233" s="3"/>
      <c r="VDR233" s="3"/>
      <c r="VDS233" s="3"/>
      <c r="VDT233" s="3"/>
      <c r="VDU233" s="3"/>
      <c r="VDV233" s="3"/>
      <c r="VDW233" s="3"/>
      <c r="VDX233" s="3"/>
      <c r="VDY233" s="3"/>
      <c r="VDZ233" s="3"/>
      <c r="VEA233" s="3"/>
      <c r="VEB233" s="3"/>
      <c r="VEC233" s="3"/>
      <c r="VED233" s="3"/>
      <c r="VEE233" s="3"/>
      <c r="VEF233" s="3"/>
      <c r="VEG233" s="3"/>
      <c r="VEH233" s="3"/>
      <c r="VEI233" s="3"/>
      <c r="VEJ233" s="3"/>
      <c r="VEK233" s="3"/>
      <c r="VEL233" s="3"/>
      <c r="VEM233" s="3"/>
      <c r="VEN233" s="3"/>
      <c r="VEO233" s="3"/>
      <c r="VEP233" s="3"/>
      <c r="VEQ233" s="3"/>
      <c r="VER233" s="3"/>
      <c r="VES233" s="3"/>
      <c r="VET233" s="3"/>
      <c r="VEU233" s="3"/>
      <c r="VEV233" s="3"/>
      <c r="VEW233" s="3"/>
      <c r="VEX233" s="3"/>
      <c r="VEY233" s="3"/>
      <c r="VEZ233" s="3"/>
      <c r="VFA233" s="3"/>
      <c r="VFB233" s="3"/>
      <c r="VFC233" s="3"/>
      <c r="VFD233" s="3"/>
      <c r="VFE233" s="3"/>
      <c r="VFF233" s="3"/>
      <c r="VFG233" s="3"/>
      <c r="VFH233" s="3"/>
      <c r="VFI233" s="3"/>
      <c r="VFJ233" s="3"/>
      <c r="VFK233" s="3"/>
      <c r="VFL233" s="3"/>
      <c r="VFM233" s="3"/>
      <c r="VFN233" s="3"/>
      <c r="VFO233" s="3"/>
      <c r="VFP233" s="3"/>
      <c r="VFQ233" s="3"/>
      <c r="VFR233" s="3"/>
      <c r="VFS233" s="3"/>
      <c r="VFT233" s="3"/>
      <c r="VFU233" s="3"/>
      <c r="VFV233" s="3"/>
      <c r="VFW233" s="3"/>
      <c r="VFX233" s="3"/>
      <c r="VFY233" s="3"/>
      <c r="VFZ233" s="3"/>
      <c r="VGA233" s="3"/>
      <c r="VGB233" s="3"/>
      <c r="VGC233" s="3"/>
      <c r="VGD233" s="3"/>
      <c r="VGE233" s="3"/>
      <c r="VGF233" s="3"/>
      <c r="VGG233" s="3"/>
      <c r="VGH233" s="3"/>
      <c r="VGI233" s="3"/>
      <c r="VGJ233" s="3"/>
      <c r="VGK233" s="3"/>
      <c r="VGL233" s="3"/>
      <c r="VGM233" s="3"/>
      <c r="VGN233" s="3"/>
      <c r="VGO233" s="3"/>
      <c r="VGP233" s="3"/>
      <c r="VGQ233" s="3"/>
      <c r="VGR233" s="3"/>
      <c r="VGS233" s="3"/>
      <c r="VGT233" s="3"/>
      <c r="VGU233" s="3"/>
      <c r="VGV233" s="3"/>
      <c r="VGW233" s="3"/>
      <c r="VGX233" s="3"/>
      <c r="VGY233" s="3"/>
      <c r="VGZ233" s="3"/>
      <c r="VHA233" s="3"/>
      <c r="VHB233" s="3"/>
      <c r="VHC233" s="3"/>
      <c r="VHD233" s="3"/>
      <c r="VHE233" s="3"/>
      <c r="VHF233" s="3"/>
      <c r="VHG233" s="3"/>
      <c r="VHH233" s="3"/>
      <c r="VHI233" s="3"/>
      <c r="VHJ233" s="3"/>
      <c r="VHK233" s="3"/>
      <c r="VHL233" s="3"/>
      <c r="VHM233" s="3"/>
      <c r="VHN233" s="3"/>
      <c r="VHO233" s="3"/>
      <c r="VHP233" s="3"/>
      <c r="VHQ233" s="3"/>
      <c r="VHR233" s="3"/>
      <c r="VHS233" s="3"/>
      <c r="VHT233" s="3"/>
      <c r="VHU233" s="3"/>
      <c r="VHV233" s="3"/>
      <c r="VHW233" s="3"/>
      <c r="VHX233" s="3"/>
      <c r="VHY233" s="3"/>
      <c r="VHZ233" s="3"/>
      <c r="VIA233" s="3"/>
      <c r="VIB233" s="3"/>
      <c r="VIC233" s="3"/>
      <c r="VID233" s="3"/>
      <c r="VIE233" s="3"/>
      <c r="VIF233" s="3"/>
      <c r="VIG233" s="3"/>
      <c r="VIH233" s="3"/>
      <c r="VII233" s="3"/>
      <c r="VIJ233" s="3"/>
      <c r="VIK233" s="3"/>
      <c r="VIL233" s="3"/>
      <c r="VIM233" s="3"/>
      <c r="VIN233" s="3"/>
      <c r="VIO233" s="3"/>
      <c r="VIP233" s="3"/>
      <c r="VIQ233" s="3"/>
      <c r="VIR233" s="3"/>
      <c r="VIS233" s="3"/>
      <c r="VIT233" s="3"/>
      <c r="VIU233" s="3"/>
      <c r="VIV233" s="3"/>
      <c r="VIW233" s="3"/>
      <c r="VIX233" s="3"/>
      <c r="VIY233" s="3"/>
      <c r="VIZ233" s="3"/>
      <c r="VJA233" s="3"/>
      <c r="VJB233" s="3"/>
      <c r="VJC233" s="3"/>
      <c r="VJD233" s="3"/>
      <c r="VJE233" s="3"/>
      <c r="VJF233" s="3"/>
      <c r="VJG233" s="3"/>
      <c r="VJH233" s="3"/>
      <c r="VJI233" s="3"/>
      <c r="VJJ233" s="3"/>
      <c r="VJK233" s="3"/>
      <c r="VJL233" s="3"/>
      <c r="VJM233" s="3"/>
      <c r="VJN233" s="3"/>
      <c r="VJO233" s="3"/>
      <c r="VJP233" s="3"/>
      <c r="VJQ233" s="3"/>
      <c r="VJR233" s="3"/>
      <c r="VJS233" s="3"/>
      <c r="VJT233" s="3"/>
      <c r="VJU233" s="3"/>
      <c r="VJV233" s="3"/>
      <c r="VJW233" s="3"/>
      <c r="VJX233" s="3"/>
      <c r="VJY233" s="3"/>
      <c r="VJZ233" s="3"/>
      <c r="VKA233" s="3"/>
      <c r="VKB233" s="3"/>
      <c r="VKC233" s="3"/>
      <c r="VKD233" s="3"/>
      <c r="VKE233" s="3"/>
      <c r="VKF233" s="3"/>
      <c r="VKG233" s="3"/>
      <c r="VKH233" s="3"/>
      <c r="VKI233" s="3"/>
      <c r="VKJ233" s="3"/>
      <c r="VKK233" s="3"/>
      <c r="VKL233" s="3"/>
      <c r="VKM233" s="3"/>
      <c r="VKN233" s="3"/>
      <c r="VKO233" s="3"/>
      <c r="VKP233" s="3"/>
      <c r="VKQ233" s="3"/>
      <c r="VKR233" s="3"/>
      <c r="VKS233" s="3"/>
      <c r="VKT233" s="3"/>
      <c r="VKU233" s="3"/>
      <c r="VKV233" s="3"/>
      <c r="VKW233" s="3"/>
      <c r="VKX233" s="3"/>
      <c r="VKY233" s="3"/>
      <c r="VKZ233" s="3"/>
      <c r="VLA233" s="3"/>
      <c r="VLB233" s="3"/>
      <c r="VLC233" s="3"/>
      <c r="VLD233" s="3"/>
      <c r="VLE233" s="3"/>
      <c r="VLF233" s="3"/>
      <c r="VLG233" s="3"/>
      <c r="VLH233" s="3"/>
      <c r="VLI233" s="3"/>
      <c r="VLJ233" s="3"/>
      <c r="VLK233" s="3"/>
      <c r="VLL233" s="3"/>
      <c r="VLM233" s="3"/>
      <c r="VLN233" s="3"/>
      <c r="VLO233" s="3"/>
      <c r="VLP233" s="3"/>
      <c r="VLQ233" s="3"/>
      <c r="VLR233" s="3"/>
      <c r="VLS233" s="3"/>
      <c r="VLT233" s="3"/>
      <c r="VLU233" s="3"/>
      <c r="VLV233" s="3"/>
      <c r="VLW233" s="3"/>
      <c r="VLX233" s="3"/>
      <c r="VLY233" s="3"/>
      <c r="VLZ233" s="3"/>
      <c r="VMA233" s="3"/>
      <c r="VMB233" s="3"/>
      <c r="VMC233" s="3"/>
      <c r="VMD233" s="3"/>
      <c r="VME233" s="3"/>
      <c r="VMF233" s="3"/>
      <c r="VMG233" s="3"/>
      <c r="VMH233" s="3"/>
      <c r="VMI233" s="3"/>
      <c r="VMJ233" s="3"/>
      <c r="VMK233" s="3"/>
      <c r="VML233" s="3"/>
      <c r="VMM233" s="3"/>
      <c r="VMN233" s="3"/>
      <c r="VMO233" s="3"/>
      <c r="VMP233" s="3"/>
      <c r="VMQ233" s="3"/>
      <c r="VMR233" s="3"/>
      <c r="VMS233" s="3"/>
      <c r="VMT233" s="3"/>
      <c r="VMU233" s="3"/>
      <c r="VMV233" s="3"/>
      <c r="VMW233" s="3"/>
      <c r="VMX233" s="3"/>
      <c r="VMY233" s="3"/>
      <c r="VMZ233" s="3"/>
      <c r="VNA233" s="3"/>
      <c r="VNB233" s="3"/>
      <c r="VNC233" s="3"/>
      <c r="VND233" s="3"/>
      <c r="VNE233" s="3"/>
      <c r="VNF233" s="3"/>
      <c r="VNG233" s="3"/>
      <c r="VNH233" s="3"/>
      <c r="VNI233" s="3"/>
      <c r="VNJ233" s="3"/>
      <c r="VNK233" s="3"/>
      <c r="VNL233" s="3"/>
      <c r="VNM233" s="3"/>
      <c r="VNN233" s="3"/>
      <c r="VNO233" s="3"/>
      <c r="VNP233" s="3"/>
      <c r="VNQ233" s="3"/>
      <c r="VNR233" s="3"/>
      <c r="VNS233" s="3"/>
      <c r="VNT233" s="3"/>
      <c r="VNU233" s="3"/>
      <c r="VNV233" s="3"/>
      <c r="VNW233" s="3"/>
      <c r="VNX233" s="3"/>
      <c r="VNY233" s="3"/>
      <c r="VNZ233" s="3"/>
      <c r="VOA233" s="3"/>
      <c r="VOB233" s="3"/>
      <c r="VOC233" s="3"/>
      <c r="VOD233" s="3"/>
      <c r="VOE233" s="3"/>
      <c r="VOF233" s="3"/>
      <c r="VOG233" s="3"/>
      <c r="VOH233" s="3"/>
      <c r="VOI233" s="3"/>
      <c r="VOJ233" s="3"/>
      <c r="VOK233" s="3"/>
      <c r="VOL233" s="3"/>
      <c r="VOM233" s="3"/>
      <c r="VON233" s="3"/>
      <c r="VOO233" s="3"/>
      <c r="VOP233" s="3"/>
      <c r="VOQ233" s="3"/>
      <c r="VOR233" s="3"/>
      <c r="VOS233" s="3"/>
      <c r="VOT233" s="3"/>
      <c r="VOU233" s="3"/>
      <c r="VOV233" s="3"/>
      <c r="VOW233" s="3"/>
      <c r="VOX233" s="3"/>
      <c r="VOY233" s="3"/>
      <c r="VOZ233" s="3"/>
      <c r="VPA233" s="3"/>
      <c r="VPB233" s="3"/>
      <c r="VPC233" s="3"/>
      <c r="VPD233" s="3"/>
      <c r="VPE233" s="3"/>
      <c r="VPF233" s="3"/>
      <c r="VPG233" s="3"/>
      <c r="VPH233" s="3"/>
      <c r="VPI233" s="3"/>
      <c r="VPJ233" s="3"/>
      <c r="VPK233" s="3"/>
      <c r="VPL233" s="3"/>
      <c r="VPM233" s="3"/>
      <c r="VPN233" s="3"/>
      <c r="VPO233" s="3"/>
      <c r="VPP233" s="3"/>
      <c r="VPQ233" s="3"/>
      <c r="VPR233" s="3"/>
      <c r="VPS233" s="3"/>
      <c r="VPT233" s="3"/>
      <c r="VPU233" s="3"/>
      <c r="VPV233" s="3"/>
      <c r="VPW233" s="3"/>
      <c r="VPX233" s="3"/>
      <c r="VPY233" s="3"/>
      <c r="VPZ233" s="3"/>
      <c r="VQA233" s="3"/>
      <c r="VQB233" s="3"/>
      <c r="VQC233" s="3"/>
      <c r="VQD233" s="3"/>
      <c r="VQE233" s="3"/>
      <c r="VQF233" s="3"/>
      <c r="VQG233" s="3"/>
      <c r="VQH233" s="3"/>
      <c r="VQI233" s="3"/>
      <c r="VQJ233" s="3"/>
      <c r="VQK233" s="3"/>
      <c r="VQL233" s="3"/>
      <c r="VQM233" s="3"/>
      <c r="VQN233" s="3"/>
      <c r="VQO233" s="3"/>
      <c r="VQP233" s="3"/>
      <c r="VQQ233" s="3"/>
      <c r="VQR233" s="3"/>
      <c r="VQS233" s="3"/>
      <c r="VQT233" s="3"/>
      <c r="VQU233" s="3"/>
      <c r="VQV233" s="3"/>
      <c r="VQW233" s="3"/>
      <c r="VQX233" s="3"/>
      <c r="VQY233" s="3"/>
      <c r="VQZ233" s="3"/>
      <c r="VRA233" s="3"/>
      <c r="VRB233" s="3"/>
      <c r="VRC233" s="3"/>
      <c r="VRD233" s="3"/>
      <c r="VRE233" s="3"/>
      <c r="VRF233" s="3"/>
      <c r="VRG233" s="3"/>
      <c r="VRH233" s="3"/>
      <c r="VRI233" s="3"/>
      <c r="VRJ233" s="3"/>
      <c r="VRK233" s="3"/>
      <c r="VRL233" s="3"/>
      <c r="VRM233" s="3"/>
      <c r="VRN233" s="3"/>
      <c r="VRO233" s="3"/>
      <c r="VRP233" s="3"/>
      <c r="VRQ233" s="3"/>
      <c r="VRR233" s="3"/>
      <c r="VRS233" s="3"/>
      <c r="VRT233" s="3"/>
      <c r="VRU233" s="3"/>
      <c r="VRV233" s="3"/>
      <c r="VRW233" s="3"/>
      <c r="VRX233" s="3"/>
      <c r="VRY233" s="3"/>
      <c r="VRZ233" s="3"/>
      <c r="VSA233" s="3"/>
      <c r="VSB233" s="3"/>
      <c r="VSC233" s="3"/>
      <c r="VSD233" s="3"/>
      <c r="VSE233" s="3"/>
      <c r="VSF233" s="3"/>
      <c r="VSG233" s="3"/>
      <c r="VSH233" s="3"/>
      <c r="VSI233" s="3"/>
      <c r="VSJ233" s="3"/>
      <c r="VSK233" s="3"/>
      <c r="VSL233" s="3"/>
      <c r="VSM233" s="3"/>
      <c r="VSN233" s="3"/>
      <c r="VSO233" s="3"/>
      <c r="VSP233" s="3"/>
      <c r="VSQ233" s="3"/>
      <c r="VSR233" s="3"/>
      <c r="VSS233" s="3"/>
      <c r="VST233" s="3"/>
      <c r="VSU233" s="3"/>
      <c r="VSV233" s="3"/>
      <c r="VSW233" s="3"/>
      <c r="VSX233" s="3"/>
      <c r="VSY233" s="3"/>
      <c r="VSZ233" s="3"/>
      <c r="VTA233" s="3"/>
      <c r="VTB233" s="3"/>
      <c r="VTC233" s="3"/>
      <c r="VTD233" s="3"/>
      <c r="VTE233" s="3"/>
      <c r="VTF233" s="3"/>
      <c r="VTG233" s="3"/>
      <c r="VTH233" s="3"/>
      <c r="VTI233" s="3"/>
      <c r="VTJ233" s="3"/>
      <c r="VTK233" s="3"/>
      <c r="VTL233" s="3"/>
      <c r="VTM233" s="3"/>
      <c r="VTN233" s="3"/>
      <c r="VTO233" s="3"/>
      <c r="VTP233" s="3"/>
      <c r="VTQ233" s="3"/>
      <c r="VTR233" s="3"/>
      <c r="VTS233" s="3"/>
      <c r="VTT233" s="3"/>
      <c r="VTU233" s="3"/>
      <c r="VTV233" s="3"/>
      <c r="VTW233" s="3"/>
      <c r="VTX233" s="3"/>
      <c r="VTY233" s="3"/>
      <c r="VTZ233" s="3"/>
      <c r="VUA233" s="3"/>
      <c r="VUB233" s="3"/>
      <c r="VUC233" s="3"/>
      <c r="VUD233" s="3"/>
      <c r="VUE233" s="3"/>
      <c r="VUF233" s="3"/>
      <c r="VUG233" s="3"/>
      <c r="VUH233" s="3"/>
      <c r="VUI233" s="3"/>
      <c r="VUJ233" s="3"/>
      <c r="VUK233" s="3"/>
      <c r="VUL233" s="3"/>
      <c r="VUM233" s="3"/>
      <c r="VUN233" s="3"/>
      <c r="VUO233" s="3"/>
      <c r="VUP233" s="3"/>
      <c r="VUQ233" s="3"/>
      <c r="VUR233" s="3"/>
      <c r="VUS233" s="3"/>
      <c r="VUT233" s="3"/>
      <c r="VUU233" s="3"/>
      <c r="VUV233" s="3"/>
      <c r="VUW233" s="3"/>
      <c r="VUX233" s="3"/>
      <c r="VUY233" s="3"/>
      <c r="VUZ233" s="3"/>
      <c r="VVA233" s="3"/>
      <c r="VVB233" s="3"/>
      <c r="VVC233" s="3"/>
      <c r="VVD233" s="3"/>
      <c r="VVE233" s="3"/>
      <c r="VVF233" s="3"/>
      <c r="VVG233" s="3"/>
      <c r="VVH233" s="3"/>
      <c r="VVI233" s="3"/>
      <c r="VVJ233" s="3"/>
      <c r="VVK233" s="3"/>
      <c r="VVL233" s="3"/>
      <c r="VVM233" s="3"/>
      <c r="VVN233" s="3"/>
      <c r="VVO233" s="3"/>
      <c r="VVP233" s="3"/>
      <c r="VVQ233" s="3"/>
      <c r="VVR233" s="3"/>
      <c r="VVS233" s="3"/>
      <c r="VVT233" s="3"/>
      <c r="VVU233" s="3"/>
      <c r="VVV233" s="3"/>
      <c r="VVW233" s="3"/>
      <c r="VVX233" s="3"/>
      <c r="VVY233" s="3"/>
      <c r="VVZ233" s="3"/>
      <c r="VWA233" s="3"/>
      <c r="VWB233" s="3"/>
      <c r="VWC233" s="3"/>
      <c r="VWD233" s="3"/>
      <c r="VWE233" s="3"/>
      <c r="VWF233" s="3"/>
      <c r="VWG233" s="3"/>
      <c r="VWH233" s="3"/>
      <c r="VWI233" s="3"/>
      <c r="VWJ233" s="3"/>
      <c r="VWK233" s="3"/>
      <c r="VWL233" s="3"/>
      <c r="VWM233" s="3"/>
      <c r="VWN233" s="3"/>
      <c r="VWO233" s="3"/>
      <c r="VWP233" s="3"/>
      <c r="VWQ233" s="3"/>
      <c r="VWR233" s="3"/>
      <c r="VWS233" s="3"/>
      <c r="VWT233" s="3"/>
      <c r="VWU233" s="3"/>
      <c r="VWV233" s="3"/>
      <c r="VWW233" s="3"/>
      <c r="VWX233" s="3"/>
      <c r="VWY233" s="3"/>
      <c r="VWZ233" s="3"/>
      <c r="VXA233" s="3"/>
      <c r="VXB233" s="3"/>
      <c r="VXC233" s="3"/>
      <c r="VXD233" s="3"/>
      <c r="VXE233" s="3"/>
      <c r="VXF233" s="3"/>
      <c r="VXG233" s="3"/>
      <c r="VXH233" s="3"/>
      <c r="VXI233" s="3"/>
      <c r="VXJ233" s="3"/>
      <c r="VXK233" s="3"/>
      <c r="VXL233" s="3"/>
      <c r="VXM233" s="3"/>
      <c r="VXN233" s="3"/>
      <c r="VXO233" s="3"/>
      <c r="VXP233" s="3"/>
      <c r="VXQ233" s="3"/>
      <c r="VXR233" s="3"/>
      <c r="VXS233" s="3"/>
      <c r="VXT233" s="3"/>
      <c r="VXU233" s="3"/>
      <c r="VXV233" s="3"/>
      <c r="VXW233" s="3"/>
      <c r="VXX233" s="3"/>
      <c r="VXY233" s="3"/>
      <c r="VXZ233" s="3"/>
      <c r="VYA233" s="3"/>
      <c r="VYB233" s="3"/>
      <c r="VYC233" s="3"/>
      <c r="VYD233" s="3"/>
      <c r="VYE233" s="3"/>
      <c r="VYF233" s="3"/>
      <c r="VYG233" s="3"/>
      <c r="VYH233" s="3"/>
      <c r="VYI233" s="3"/>
      <c r="VYJ233" s="3"/>
      <c r="VYK233" s="3"/>
      <c r="VYL233" s="3"/>
      <c r="VYM233" s="3"/>
      <c r="VYN233" s="3"/>
      <c r="VYO233" s="3"/>
      <c r="VYP233" s="3"/>
      <c r="VYQ233" s="3"/>
      <c r="VYR233" s="3"/>
      <c r="VYS233" s="3"/>
      <c r="VYT233" s="3"/>
      <c r="VYU233" s="3"/>
      <c r="VYV233" s="3"/>
      <c r="VYW233" s="3"/>
      <c r="VYX233" s="3"/>
      <c r="VYY233" s="3"/>
      <c r="VYZ233" s="3"/>
      <c r="VZA233" s="3"/>
      <c r="VZB233" s="3"/>
      <c r="VZC233" s="3"/>
      <c r="VZD233" s="3"/>
      <c r="VZE233" s="3"/>
      <c r="VZF233" s="3"/>
      <c r="VZG233" s="3"/>
      <c r="VZH233" s="3"/>
      <c r="VZI233" s="3"/>
      <c r="VZJ233" s="3"/>
      <c r="VZK233" s="3"/>
      <c r="VZL233" s="3"/>
      <c r="VZM233" s="3"/>
      <c r="VZN233" s="3"/>
      <c r="VZO233" s="3"/>
      <c r="VZP233" s="3"/>
      <c r="VZQ233" s="3"/>
      <c r="VZR233" s="3"/>
      <c r="VZS233" s="3"/>
      <c r="VZT233" s="3"/>
      <c r="VZU233" s="3"/>
      <c r="VZV233" s="3"/>
      <c r="VZW233" s="3"/>
      <c r="VZX233" s="3"/>
      <c r="VZY233" s="3"/>
      <c r="VZZ233" s="3"/>
      <c r="WAA233" s="3"/>
      <c r="WAB233" s="3"/>
      <c r="WAC233" s="3"/>
      <c r="WAD233" s="3"/>
      <c r="WAE233" s="3"/>
      <c r="WAF233" s="3"/>
      <c r="WAG233" s="3"/>
      <c r="WAH233" s="3"/>
      <c r="WAI233" s="3"/>
      <c r="WAJ233" s="3"/>
      <c r="WAK233" s="3"/>
      <c r="WAL233" s="3"/>
      <c r="WAM233" s="3"/>
      <c r="WAN233" s="3"/>
      <c r="WAO233" s="3"/>
      <c r="WAP233" s="3"/>
      <c r="WAQ233" s="3"/>
      <c r="WAR233" s="3"/>
      <c r="WAS233" s="3"/>
      <c r="WAT233" s="3"/>
      <c r="WAU233" s="3"/>
      <c r="WAV233" s="3"/>
      <c r="WAW233" s="3"/>
      <c r="WAX233" s="3"/>
      <c r="WAY233" s="3"/>
      <c r="WAZ233" s="3"/>
      <c r="WBA233" s="3"/>
      <c r="WBB233" s="3"/>
      <c r="WBC233" s="3"/>
      <c r="WBD233" s="3"/>
      <c r="WBE233" s="3"/>
      <c r="WBF233" s="3"/>
      <c r="WBG233" s="3"/>
      <c r="WBH233" s="3"/>
      <c r="WBI233" s="3"/>
      <c r="WBJ233" s="3"/>
      <c r="WBK233" s="3"/>
      <c r="WBL233" s="3"/>
      <c r="WBM233" s="3"/>
      <c r="WBN233" s="3"/>
      <c r="WBO233" s="3"/>
      <c r="WBP233" s="3"/>
      <c r="WBQ233" s="3"/>
      <c r="WBR233" s="3"/>
      <c r="WBS233" s="3"/>
      <c r="WBT233" s="3"/>
      <c r="WBU233" s="3"/>
      <c r="WBV233" s="3"/>
      <c r="WBW233" s="3"/>
      <c r="WBX233" s="3"/>
      <c r="WBY233" s="3"/>
      <c r="WBZ233" s="3"/>
      <c r="WCA233" s="3"/>
      <c r="WCB233" s="3"/>
      <c r="WCC233" s="3"/>
      <c r="WCD233" s="3"/>
      <c r="WCE233" s="3"/>
      <c r="WCF233" s="3"/>
      <c r="WCG233" s="3"/>
      <c r="WCH233" s="3"/>
      <c r="WCI233" s="3"/>
      <c r="WCJ233" s="3"/>
      <c r="WCK233" s="3"/>
      <c r="WCL233" s="3"/>
      <c r="WCM233" s="3"/>
      <c r="WCN233" s="3"/>
      <c r="WCO233" s="3"/>
      <c r="WCP233" s="3"/>
      <c r="WCQ233" s="3"/>
      <c r="WCR233" s="3"/>
      <c r="WCS233" s="3"/>
      <c r="WCT233" s="3"/>
      <c r="WCU233" s="3"/>
      <c r="WCV233" s="3"/>
      <c r="WCW233" s="3"/>
      <c r="WCX233" s="3"/>
      <c r="WCY233" s="3"/>
      <c r="WCZ233" s="3"/>
      <c r="WDA233" s="3"/>
      <c r="WDB233" s="3"/>
      <c r="WDC233" s="3"/>
      <c r="WDD233" s="3"/>
      <c r="WDE233" s="3"/>
      <c r="WDF233" s="3"/>
      <c r="WDG233" s="3"/>
      <c r="WDH233" s="3"/>
      <c r="WDI233" s="3"/>
      <c r="WDJ233" s="3"/>
      <c r="WDK233" s="3"/>
      <c r="WDL233" s="3"/>
      <c r="WDM233" s="3"/>
      <c r="WDN233" s="3"/>
      <c r="WDO233" s="3"/>
      <c r="WDP233" s="3"/>
      <c r="WDQ233" s="3"/>
      <c r="WDR233" s="3"/>
      <c r="WDS233" s="3"/>
      <c r="WDT233" s="3"/>
      <c r="WDU233" s="3"/>
      <c r="WDV233" s="3"/>
      <c r="WDW233" s="3"/>
      <c r="WDX233" s="3"/>
      <c r="WDY233" s="3"/>
      <c r="WDZ233" s="3"/>
      <c r="WEA233" s="3"/>
      <c r="WEB233" s="3"/>
      <c r="WEC233" s="3"/>
      <c r="WED233" s="3"/>
      <c r="WEE233" s="3"/>
      <c r="WEF233" s="3"/>
      <c r="WEG233" s="3"/>
      <c r="WEH233" s="3"/>
      <c r="WEI233" s="3"/>
      <c r="WEJ233" s="3"/>
      <c r="WEK233" s="3"/>
      <c r="WEL233" s="3"/>
      <c r="WEM233" s="3"/>
      <c r="WEN233" s="3"/>
      <c r="WEO233" s="3"/>
      <c r="WEP233" s="3"/>
      <c r="WEQ233" s="3"/>
      <c r="WER233" s="3"/>
      <c r="WES233" s="3"/>
      <c r="WET233" s="3"/>
      <c r="WEU233" s="3"/>
      <c r="WEV233" s="3"/>
      <c r="WEW233" s="3"/>
      <c r="WEX233" s="3"/>
      <c r="WEY233" s="3"/>
      <c r="WEZ233" s="3"/>
      <c r="WFA233" s="3"/>
      <c r="WFB233" s="3"/>
      <c r="WFC233" s="3"/>
      <c r="WFD233" s="3"/>
      <c r="WFE233" s="3"/>
      <c r="WFF233" s="3"/>
      <c r="WFG233" s="3"/>
      <c r="WFH233" s="3"/>
      <c r="WFI233" s="3"/>
      <c r="WFJ233" s="3"/>
      <c r="WFK233" s="3"/>
      <c r="WFL233" s="3"/>
      <c r="WFM233" s="3"/>
      <c r="WFN233" s="3"/>
      <c r="WFO233" s="3"/>
      <c r="WFP233" s="3"/>
      <c r="WFQ233" s="3"/>
      <c r="WFR233" s="3"/>
      <c r="WFS233" s="3"/>
      <c r="WFT233" s="3"/>
      <c r="WFU233" s="3"/>
      <c r="WFV233" s="3"/>
      <c r="WFW233" s="3"/>
      <c r="WFX233" s="3"/>
      <c r="WFY233" s="3"/>
      <c r="WFZ233" s="3"/>
      <c r="WGA233" s="3"/>
      <c r="WGB233" s="3"/>
      <c r="WGC233" s="3"/>
      <c r="WGD233" s="3"/>
      <c r="WGE233" s="3"/>
      <c r="WGF233" s="3"/>
      <c r="WGG233" s="3"/>
      <c r="WGH233" s="3"/>
      <c r="WGI233" s="3"/>
      <c r="WGJ233" s="3"/>
      <c r="WGK233" s="3"/>
      <c r="WGL233" s="3"/>
      <c r="WGM233" s="3"/>
      <c r="WGN233" s="3"/>
      <c r="WGO233" s="3"/>
      <c r="WGP233" s="3"/>
      <c r="WGQ233" s="3"/>
      <c r="WGR233" s="3"/>
      <c r="WGS233" s="3"/>
      <c r="WGT233" s="3"/>
      <c r="WGU233" s="3"/>
      <c r="WGV233" s="3"/>
      <c r="WGW233" s="3"/>
      <c r="WGX233" s="3"/>
      <c r="WGY233" s="3"/>
      <c r="WGZ233" s="3"/>
      <c r="WHA233" s="3"/>
      <c r="WHB233" s="3"/>
      <c r="WHC233" s="3"/>
      <c r="WHD233" s="3"/>
      <c r="WHE233" s="3"/>
      <c r="WHF233" s="3"/>
      <c r="WHG233" s="3"/>
      <c r="WHH233" s="3"/>
      <c r="WHI233" s="3"/>
      <c r="WHJ233" s="3"/>
      <c r="WHK233" s="3"/>
      <c r="WHL233" s="3"/>
      <c r="WHM233" s="3"/>
      <c r="WHN233" s="3"/>
      <c r="WHO233" s="3"/>
      <c r="WHP233" s="3"/>
      <c r="WHQ233" s="3"/>
      <c r="WHR233" s="3"/>
      <c r="WHS233" s="3"/>
      <c r="WHT233" s="3"/>
      <c r="WHU233" s="3"/>
      <c r="WHV233" s="3"/>
      <c r="WHW233" s="3"/>
      <c r="WHX233" s="3"/>
      <c r="WHY233" s="3"/>
      <c r="WHZ233" s="3"/>
      <c r="WIA233" s="3"/>
      <c r="WIB233" s="3"/>
      <c r="WIC233" s="3"/>
      <c r="WID233" s="3"/>
      <c r="WIE233" s="3"/>
      <c r="WIF233" s="3"/>
      <c r="WIG233" s="3"/>
      <c r="WIH233" s="3"/>
      <c r="WII233" s="3"/>
      <c r="WIJ233" s="3"/>
      <c r="WIK233" s="3"/>
      <c r="WIL233" s="3"/>
      <c r="WIM233" s="3"/>
      <c r="WIN233" s="3"/>
      <c r="WIO233" s="3"/>
      <c r="WIP233" s="3"/>
      <c r="WIQ233" s="3"/>
      <c r="WIR233" s="3"/>
      <c r="WIS233" s="3"/>
      <c r="WIT233" s="3"/>
      <c r="WIU233" s="3"/>
      <c r="WIV233" s="3"/>
      <c r="WIW233" s="3"/>
      <c r="WIX233" s="3"/>
      <c r="WIY233" s="3"/>
      <c r="WIZ233" s="3"/>
      <c r="WJA233" s="3"/>
      <c r="WJB233" s="3"/>
      <c r="WJC233" s="3"/>
      <c r="WJD233" s="3"/>
      <c r="WJE233" s="3"/>
      <c r="WJF233" s="3"/>
      <c r="WJG233" s="3"/>
      <c r="WJH233" s="3"/>
      <c r="WJI233" s="3"/>
      <c r="WJJ233" s="3"/>
      <c r="WJK233" s="3"/>
      <c r="WJL233" s="3"/>
      <c r="WJM233" s="3"/>
      <c r="WJN233" s="3"/>
      <c r="WJO233" s="3"/>
      <c r="WJP233" s="3"/>
      <c r="WJQ233" s="3"/>
      <c r="WJR233" s="3"/>
      <c r="WJS233" s="3"/>
      <c r="WJT233" s="3"/>
      <c r="WJU233" s="3"/>
      <c r="WJV233" s="3"/>
      <c r="WJW233" s="3"/>
      <c r="WJX233" s="3"/>
      <c r="WJY233" s="3"/>
      <c r="WJZ233" s="3"/>
      <c r="WKA233" s="3"/>
      <c r="WKB233" s="3"/>
      <c r="WKC233" s="3"/>
      <c r="WKD233" s="3"/>
      <c r="WKE233" s="3"/>
      <c r="WKF233" s="3"/>
      <c r="WKG233" s="3"/>
      <c r="WKH233" s="3"/>
      <c r="WKI233" s="3"/>
      <c r="WKJ233" s="3"/>
      <c r="WKK233" s="3"/>
      <c r="WKL233" s="3"/>
      <c r="WKM233" s="3"/>
      <c r="WKN233" s="3"/>
      <c r="WKO233" s="3"/>
      <c r="WKP233" s="3"/>
      <c r="WKQ233" s="3"/>
      <c r="WKR233" s="3"/>
      <c r="WKS233" s="3"/>
      <c r="WKT233" s="3"/>
      <c r="WKU233" s="3"/>
      <c r="WKV233" s="3"/>
      <c r="WKW233" s="3"/>
      <c r="WKX233" s="3"/>
      <c r="WKY233" s="3"/>
      <c r="WKZ233" s="3"/>
      <c r="WLA233" s="3"/>
      <c r="WLB233" s="3"/>
      <c r="WLC233" s="3"/>
      <c r="WLD233" s="3"/>
      <c r="WLE233" s="3"/>
      <c r="WLF233" s="3"/>
      <c r="WLG233" s="3"/>
      <c r="WLH233" s="3"/>
      <c r="WLI233" s="3"/>
      <c r="WLJ233" s="3"/>
      <c r="WLK233" s="3"/>
      <c r="WLL233" s="3"/>
      <c r="WLM233" s="3"/>
      <c r="WLN233" s="3"/>
      <c r="WLO233" s="3"/>
      <c r="WLP233" s="3"/>
      <c r="WLQ233" s="3"/>
      <c r="WLR233" s="3"/>
      <c r="WLS233" s="3"/>
      <c r="WLT233" s="3"/>
      <c r="WLU233" s="3"/>
      <c r="WLV233" s="3"/>
      <c r="WLW233" s="3"/>
      <c r="WLX233" s="3"/>
      <c r="WLY233" s="3"/>
      <c r="WLZ233" s="3"/>
      <c r="WMA233" s="3"/>
      <c r="WMB233" s="3"/>
      <c r="WMC233" s="3"/>
      <c r="WMD233" s="3"/>
      <c r="WME233" s="3"/>
      <c r="WMF233" s="3"/>
      <c r="WMG233" s="3"/>
      <c r="WMH233" s="3"/>
      <c r="WMI233" s="3"/>
      <c r="WMJ233" s="3"/>
      <c r="WMK233" s="3"/>
      <c r="WML233" s="3"/>
      <c r="WMM233" s="3"/>
      <c r="WMN233" s="3"/>
      <c r="WMO233" s="3"/>
      <c r="WMP233" s="3"/>
      <c r="WMQ233" s="3"/>
      <c r="WMR233" s="3"/>
      <c r="WMS233" s="3"/>
      <c r="WMT233" s="3"/>
      <c r="WMU233" s="3"/>
      <c r="WMV233" s="3"/>
      <c r="WMW233" s="3"/>
      <c r="WMX233" s="3"/>
      <c r="WMY233" s="3"/>
      <c r="WMZ233" s="3"/>
      <c r="WNA233" s="3"/>
      <c r="WNB233" s="3"/>
      <c r="WNC233" s="3"/>
      <c r="WND233" s="3"/>
      <c r="WNE233" s="3"/>
      <c r="WNF233" s="3"/>
      <c r="WNG233" s="3"/>
      <c r="WNH233" s="3"/>
      <c r="WNI233" s="3"/>
      <c r="WNJ233" s="3"/>
      <c r="WNK233" s="3"/>
      <c r="WNL233" s="3"/>
      <c r="WNM233" s="3"/>
      <c r="WNN233" s="3"/>
      <c r="WNO233" s="3"/>
      <c r="WNP233" s="3"/>
      <c r="WNQ233" s="3"/>
      <c r="WNR233" s="3"/>
      <c r="WNS233" s="3"/>
      <c r="WNT233" s="3"/>
      <c r="WNU233" s="3"/>
      <c r="WNV233" s="3"/>
      <c r="WNW233" s="3"/>
      <c r="WNX233" s="3"/>
      <c r="WNY233" s="3"/>
      <c r="WNZ233" s="3"/>
      <c r="WOA233" s="3"/>
      <c r="WOB233" s="3"/>
      <c r="WOC233" s="3"/>
      <c r="WOD233" s="3"/>
      <c r="WOE233" s="3"/>
      <c r="WOF233" s="3"/>
      <c r="WOG233" s="3"/>
      <c r="WOH233" s="3"/>
      <c r="WOI233" s="3"/>
      <c r="WOJ233" s="3"/>
      <c r="WOK233" s="3"/>
      <c r="WOL233" s="3"/>
      <c r="WOM233" s="3"/>
      <c r="WON233" s="3"/>
      <c r="WOO233" s="3"/>
      <c r="WOP233" s="3"/>
      <c r="WOQ233" s="3"/>
      <c r="WOR233" s="3"/>
      <c r="WOS233" s="3"/>
      <c r="WOT233" s="3"/>
      <c r="WOU233" s="3"/>
      <c r="WOV233" s="3"/>
      <c r="WOW233" s="3"/>
      <c r="WOX233" s="3"/>
      <c r="WOY233" s="3"/>
      <c r="WOZ233" s="3"/>
      <c r="WPA233" s="3"/>
      <c r="WPB233" s="3"/>
      <c r="WPC233" s="3"/>
      <c r="WPD233" s="3"/>
      <c r="WPE233" s="3"/>
      <c r="WPF233" s="3"/>
      <c r="WPG233" s="3"/>
      <c r="WPH233" s="3"/>
      <c r="WPI233" s="3"/>
      <c r="WPJ233" s="3"/>
      <c r="WPK233" s="3"/>
      <c r="WPL233" s="3"/>
      <c r="WPM233" s="3"/>
      <c r="WPN233" s="3"/>
      <c r="WPO233" s="3"/>
      <c r="WPP233" s="3"/>
      <c r="WPQ233" s="3"/>
      <c r="WPR233" s="3"/>
      <c r="WPS233" s="3"/>
      <c r="WPT233" s="3"/>
      <c r="WPU233" s="3"/>
      <c r="WPV233" s="3"/>
      <c r="WPW233" s="3"/>
      <c r="WPX233" s="3"/>
      <c r="WPY233" s="3"/>
      <c r="WPZ233" s="3"/>
      <c r="WQA233" s="3"/>
      <c r="WQB233" s="3"/>
      <c r="WQC233" s="3"/>
      <c r="WQD233" s="3"/>
      <c r="WQE233" s="3"/>
      <c r="WQF233" s="3"/>
      <c r="WQG233" s="3"/>
      <c r="WQH233" s="3"/>
      <c r="WQI233" s="3"/>
      <c r="WQJ233" s="3"/>
      <c r="WQK233" s="3"/>
      <c r="WQL233" s="3"/>
      <c r="WQM233" s="3"/>
      <c r="WQN233" s="3"/>
      <c r="WQO233" s="3"/>
      <c r="WQP233" s="3"/>
      <c r="WQQ233" s="3"/>
      <c r="WQR233" s="3"/>
      <c r="WQS233" s="3"/>
      <c r="WQT233" s="3"/>
      <c r="WQU233" s="3"/>
      <c r="WQV233" s="3"/>
      <c r="WQW233" s="3"/>
      <c r="WQX233" s="3"/>
      <c r="WQY233" s="3"/>
      <c r="WQZ233" s="3"/>
      <c r="WRA233" s="3"/>
      <c r="WRB233" s="3"/>
      <c r="WRC233" s="3"/>
      <c r="WRD233" s="3"/>
      <c r="WRE233" s="3"/>
      <c r="WRF233" s="3"/>
      <c r="WRG233" s="3"/>
      <c r="WRH233" s="3"/>
      <c r="WRI233" s="3"/>
      <c r="WRJ233" s="3"/>
      <c r="WRK233" s="3"/>
      <c r="WRL233" s="3"/>
      <c r="WRM233" s="3"/>
      <c r="WRN233" s="3"/>
      <c r="WRO233" s="3"/>
      <c r="WRP233" s="3"/>
      <c r="WRQ233" s="3"/>
      <c r="WRR233" s="3"/>
      <c r="WRS233" s="3"/>
      <c r="WRT233" s="3"/>
      <c r="WRU233" s="3"/>
      <c r="WRV233" s="3"/>
      <c r="WRW233" s="3"/>
      <c r="WRX233" s="3"/>
      <c r="WRY233" s="3"/>
      <c r="WRZ233" s="3"/>
      <c r="WSA233" s="3"/>
      <c r="WSB233" s="3"/>
      <c r="WSC233" s="3"/>
      <c r="WSD233" s="3"/>
      <c r="WSE233" s="3"/>
      <c r="WSF233" s="3"/>
      <c r="WSG233" s="3"/>
      <c r="WSH233" s="3"/>
      <c r="WSI233" s="3"/>
      <c r="WSJ233" s="3"/>
      <c r="WSK233" s="3"/>
      <c r="WSL233" s="3"/>
      <c r="WSM233" s="3"/>
      <c r="WSN233" s="3"/>
      <c r="WSO233" s="3"/>
      <c r="WSP233" s="3"/>
      <c r="WSQ233" s="3"/>
      <c r="WSR233" s="3"/>
      <c r="WSS233" s="3"/>
      <c r="WST233" s="3"/>
      <c r="WSU233" s="3"/>
      <c r="WSV233" s="3"/>
      <c r="WSW233" s="3"/>
      <c r="WSX233" s="3"/>
      <c r="WSY233" s="3"/>
      <c r="WSZ233" s="3"/>
      <c r="WTA233" s="3"/>
      <c r="WTB233" s="3"/>
      <c r="WTC233" s="3"/>
      <c r="WTD233" s="3"/>
      <c r="WTE233" s="3"/>
      <c r="WTF233" s="3"/>
      <c r="WTG233" s="3"/>
      <c r="WTH233" s="3"/>
      <c r="WTI233" s="3"/>
      <c r="WTJ233" s="3"/>
      <c r="WTK233" s="3"/>
      <c r="WTL233" s="3"/>
      <c r="WTM233" s="3"/>
      <c r="WTN233" s="3"/>
      <c r="WTO233" s="3"/>
      <c r="WTP233" s="3"/>
      <c r="WTQ233" s="3"/>
      <c r="WTR233" s="3"/>
      <c r="WTS233" s="3"/>
      <c r="WTT233" s="3"/>
      <c r="WTU233" s="3"/>
      <c r="WTV233" s="3"/>
      <c r="WTW233" s="3"/>
      <c r="WTX233" s="3"/>
      <c r="WTY233" s="3"/>
      <c r="WTZ233" s="3"/>
      <c r="WUA233" s="3"/>
      <c r="WUB233" s="3"/>
      <c r="WUC233" s="3"/>
      <c r="WUD233" s="3"/>
      <c r="WUE233" s="3"/>
      <c r="WUF233" s="3"/>
      <c r="WUG233" s="3"/>
      <c r="WUH233" s="3"/>
      <c r="WUI233" s="3"/>
      <c r="WUJ233" s="3"/>
      <c r="WUK233" s="3"/>
      <c r="WUL233" s="3"/>
      <c r="WUM233" s="3"/>
      <c r="WUN233" s="3"/>
      <c r="WUO233" s="3"/>
      <c r="WUP233" s="3"/>
      <c r="WUQ233" s="3"/>
      <c r="WUR233" s="3"/>
      <c r="WUS233" s="3"/>
      <c r="WUT233" s="3"/>
      <c r="WUU233" s="3"/>
      <c r="WUV233" s="3"/>
      <c r="WUW233" s="3"/>
      <c r="WUX233" s="3"/>
      <c r="WUY233" s="3"/>
      <c r="WUZ233" s="3"/>
      <c r="WVA233" s="3"/>
      <c r="WVB233" s="3"/>
      <c r="WVC233" s="3"/>
      <c r="WVD233" s="3"/>
      <c r="WVE233" s="3"/>
      <c r="WVF233" s="3"/>
      <c r="WVG233" s="3"/>
      <c r="WVH233" s="3"/>
      <c r="WVI233" s="3"/>
      <c r="WVJ233" s="3"/>
      <c r="WVK233" s="3"/>
      <c r="WVL233" s="3"/>
      <c r="WVM233" s="3"/>
      <c r="WVN233" s="3"/>
      <c r="WVO233" s="3"/>
      <c r="WVP233" s="3"/>
      <c r="WVQ233" s="3"/>
      <c r="WVR233" s="3"/>
      <c r="WVS233" s="3"/>
      <c r="WVT233" s="3"/>
      <c r="WVU233" s="3"/>
      <c r="WVV233" s="3"/>
      <c r="WVW233" s="3"/>
      <c r="WVX233" s="3"/>
      <c r="WVY233" s="3"/>
      <c r="WVZ233" s="3"/>
      <c r="WWA233" s="3"/>
      <c r="WWB233" s="3"/>
      <c r="WWC233" s="3"/>
      <c r="WWD233" s="3"/>
      <c r="WWE233" s="3"/>
      <c r="WWF233" s="3"/>
      <c r="WWG233" s="3"/>
      <c r="WWH233" s="3"/>
      <c r="WWI233" s="3"/>
      <c r="WWJ233" s="3"/>
      <c r="WWK233" s="3"/>
      <c r="WWL233" s="3"/>
      <c r="WWM233" s="3"/>
      <c r="WWN233" s="3"/>
      <c r="WWO233" s="3"/>
      <c r="WWP233" s="3"/>
      <c r="WWQ233" s="3"/>
      <c r="WWR233" s="3"/>
      <c r="WWS233" s="3"/>
      <c r="WWT233" s="3"/>
      <c r="WWU233" s="3"/>
      <c r="WWV233" s="3"/>
      <c r="WWW233" s="3"/>
      <c r="WWX233" s="3"/>
      <c r="WWY233" s="3"/>
      <c r="WWZ233" s="3"/>
      <c r="WXA233" s="3"/>
      <c r="WXB233" s="3"/>
      <c r="WXC233" s="3"/>
      <c r="WXD233" s="3"/>
      <c r="WXE233" s="3"/>
      <c r="WXF233" s="3"/>
      <c r="WXG233" s="3"/>
      <c r="WXH233" s="3"/>
      <c r="WXI233" s="3"/>
      <c r="WXJ233" s="3"/>
      <c r="WXK233" s="3"/>
      <c r="WXL233" s="3"/>
      <c r="WXM233" s="3"/>
      <c r="WXN233" s="3"/>
      <c r="WXO233" s="3"/>
      <c r="WXP233" s="3"/>
      <c r="WXQ233" s="3"/>
      <c r="WXR233" s="3"/>
      <c r="WXS233" s="3"/>
      <c r="WXT233" s="3"/>
      <c r="WXU233" s="3"/>
      <c r="WXV233" s="3"/>
      <c r="WXW233" s="3"/>
      <c r="WXX233" s="3"/>
      <c r="WXY233" s="3"/>
      <c r="WXZ233" s="3"/>
      <c r="WYA233" s="3"/>
      <c r="WYB233" s="3"/>
      <c r="WYC233" s="3"/>
    </row>
    <row r="234" spans="1:16201" ht="34.5" customHeight="1" x14ac:dyDescent="0.3">
      <c r="A234" s="147"/>
      <c r="B234" s="129"/>
      <c r="C234" s="130"/>
      <c r="D234" s="87" t="s">
        <v>10</v>
      </c>
      <c r="E234" s="85">
        <f t="shared" si="59"/>
        <v>0</v>
      </c>
      <c r="F234" s="131">
        <f>F236</f>
        <v>0</v>
      </c>
      <c r="G234" s="131"/>
      <c r="H234" s="131"/>
      <c r="I234" s="131"/>
      <c r="J234" s="131"/>
      <c r="K234" s="85">
        <f>K236</f>
        <v>0</v>
      </c>
      <c r="L234" s="85">
        <f t="shared" ref="L234:M234" si="60">L236</f>
        <v>0</v>
      </c>
      <c r="M234" s="85">
        <f t="shared" si="60"/>
        <v>0</v>
      </c>
      <c r="N234" s="85">
        <v>0</v>
      </c>
      <c r="O234" s="130"/>
    </row>
    <row r="235" spans="1:16201" ht="38.25" customHeight="1" x14ac:dyDescent="0.3">
      <c r="A235" s="147"/>
      <c r="B235" s="129"/>
      <c r="C235" s="130"/>
      <c r="D235" s="87" t="s">
        <v>18</v>
      </c>
      <c r="E235" s="85">
        <f t="shared" si="59"/>
        <v>0</v>
      </c>
      <c r="F235" s="131">
        <f>F237</f>
        <v>0</v>
      </c>
      <c r="G235" s="131"/>
      <c r="H235" s="131"/>
      <c r="I235" s="131"/>
      <c r="J235" s="131"/>
      <c r="K235" s="85">
        <f>K237</f>
        <v>0</v>
      </c>
      <c r="L235" s="85">
        <f t="shared" ref="L235:M235" si="61">L237</f>
        <v>0</v>
      </c>
      <c r="M235" s="85">
        <f t="shared" si="61"/>
        <v>0</v>
      </c>
      <c r="N235" s="85">
        <v>0</v>
      </c>
      <c r="O235" s="130"/>
    </row>
    <row r="236" spans="1:16201" ht="27" customHeight="1" x14ac:dyDescent="0.3">
      <c r="A236" s="128" t="s">
        <v>50</v>
      </c>
      <c r="B236" s="129" t="s">
        <v>37</v>
      </c>
      <c r="C236" s="147" t="s">
        <v>349</v>
      </c>
      <c r="D236" s="87" t="s">
        <v>14</v>
      </c>
      <c r="E236" s="85">
        <f t="shared" ref="E236:E238" si="62">F236+K236+L236+M236+N236</f>
        <v>0</v>
      </c>
      <c r="F236" s="138">
        <v>0</v>
      </c>
      <c r="G236" s="139"/>
      <c r="H236" s="139"/>
      <c r="I236" s="139"/>
      <c r="J236" s="140"/>
      <c r="K236" s="85">
        <v>0</v>
      </c>
      <c r="L236" s="85">
        <v>0</v>
      </c>
      <c r="M236" s="91">
        <v>0</v>
      </c>
      <c r="N236" s="85">
        <v>0</v>
      </c>
      <c r="O236" s="130" t="s">
        <v>411</v>
      </c>
    </row>
    <row r="237" spans="1:16201" ht="35.25" customHeight="1" x14ac:dyDescent="0.3">
      <c r="A237" s="128"/>
      <c r="B237" s="129"/>
      <c r="C237" s="147"/>
      <c r="D237" s="87" t="s">
        <v>10</v>
      </c>
      <c r="E237" s="85">
        <f t="shared" si="62"/>
        <v>0</v>
      </c>
      <c r="F237" s="138">
        <v>0</v>
      </c>
      <c r="G237" s="139"/>
      <c r="H237" s="139"/>
      <c r="I237" s="139"/>
      <c r="J237" s="140"/>
      <c r="K237" s="85">
        <v>0</v>
      </c>
      <c r="L237" s="85">
        <v>0</v>
      </c>
      <c r="M237" s="91">
        <v>0</v>
      </c>
      <c r="N237" s="85">
        <v>0</v>
      </c>
      <c r="O237" s="130"/>
    </row>
    <row r="238" spans="1:16201" ht="35.25" customHeight="1" x14ac:dyDescent="0.3">
      <c r="A238" s="128"/>
      <c r="B238" s="129"/>
      <c r="C238" s="147"/>
      <c r="D238" s="87" t="s">
        <v>18</v>
      </c>
      <c r="E238" s="85">
        <f t="shared" si="62"/>
        <v>0</v>
      </c>
      <c r="F238" s="138">
        <v>0</v>
      </c>
      <c r="G238" s="139"/>
      <c r="H238" s="139"/>
      <c r="I238" s="139"/>
      <c r="J238" s="140"/>
      <c r="K238" s="85">
        <v>0</v>
      </c>
      <c r="L238" s="85">
        <v>0</v>
      </c>
      <c r="M238" s="91">
        <v>0</v>
      </c>
      <c r="N238" s="85">
        <v>0</v>
      </c>
      <c r="O238" s="130"/>
    </row>
    <row r="239" spans="1:16201" ht="23.25" customHeight="1" x14ac:dyDescent="0.3">
      <c r="A239" s="128"/>
      <c r="B239" s="129" t="s">
        <v>196</v>
      </c>
      <c r="C239" s="148" t="s">
        <v>80</v>
      </c>
      <c r="D239" s="148" t="s">
        <v>80</v>
      </c>
      <c r="E239" s="131" t="s">
        <v>81</v>
      </c>
      <c r="F239" s="152" t="s">
        <v>345</v>
      </c>
      <c r="G239" s="138" t="s">
        <v>207</v>
      </c>
      <c r="H239" s="139"/>
      <c r="I239" s="139"/>
      <c r="J239" s="140"/>
      <c r="K239" s="131" t="s">
        <v>84</v>
      </c>
      <c r="L239" s="159" t="s">
        <v>346</v>
      </c>
      <c r="M239" s="152" t="s">
        <v>348</v>
      </c>
      <c r="N239" s="156" t="s">
        <v>347</v>
      </c>
      <c r="O239" s="130"/>
    </row>
    <row r="240" spans="1:16201" ht="23.25" customHeight="1" x14ac:dyDescent="0.3">
      <c r="A240" s="128"/>
      <c r="B240" s="129"/>
      <c r="C240" s="148"/>
      <c r="D240" s="148"/>
      <c r="E240" s="131"/>
      <c r="F240" s="131"/>
      <c r="G240" s="93" t="s">
        <v>202</v>
      </c>
      <c r="H240" s="93" t="s">
        <v>203</v>
      </c>
      <c r="I240" s="93" t="s">
        <v>204</v>
      </c>
      <c r="J240" s="93" t="s">
        <v>205</v>
      </c>
      <c r="K240" s="131"/>
      <c r="L240" s="157"/>
      <c r="M240" s="131"/>
      <c r="N240" s="157"/>
      <c r="O240" s="130"/>
    </row>
    <row r="241" spans="1:15" ht="29.25" customHeight="1" x14ac:dyDescent="0.3">
      <c r="A241" s="128"/>
      <c r="B241" s="129"/>
      <c r="C241" s="148"/>
      <c r="D241" s="148"/>
      <c r="E241" s="65">
        <f>F241+K241+L241+M241+N241</f>
        <v>0</v>
      </c>
      <c r="F241" s="65">
        <v>0</v>
      </c>
      <c r="G241" s="65">
        <v>0</v>
      </c>
      <c r="H241" s="65">
        <v>0</v>
      </c>
      <c r="I241" s="65">
        <v>0</v>
      </c>
      <c r="J241" s="65">
        <v>0</v>
      </c>
      <c r="K241" s="65">
        <v>0</v>
      </c>
      <c r="L241" s="65">
        <v>0</v>
      </c>
      <c r="M241" s="65">
        <v>0</v>
      </c>
      <c r="N241" s="65">
        <v>0</v>
      </c>
      <c r="O241" s="130"/>
    </row>
    <row r="242" spans="1:15" ht="35.25" customHeight="1" x14ac:dyDescent="0.3">
      <c r="A242" s="147" t="s">
        <v>129</v>
      </c>
      <c r="B242" s="129" t="s">
        <v>357</v>
      </c>
      <c r="C242" s="130" t="s">
        <v>349</v>
      </c>
      <c r="D242" s="87" t="s">
        <v>8</v>
      </c>
      <c r="E242" s="94">
        <f t="shared" ref="E242:E245" si="63">F242+K242+L242+M242+N242</f>
        <v>55500</v>
      </c>
      <c r="F242" s="152">
        <f>F243+F244</f>
        <v>15500</v>
      </c>
      <c r="G242" s="152"/>
      <c r="H242" s="152"/>
      <c r="I242" s="152"/>
      <c r="J242" s="152"/>
      <c r="K242" s="94">
        <f t="shared" ref="K242:N242" si="64">K243+K244</f>
        <v>10000</v>
      </c>
      <c r="L242" s="94">
        <f t="shared" si="64"/>
        <v>10000</v>
      </c>
      <c r="M242" s="94">
        <f t="shared" si="64"/>
        <v>10000</v>
      </c>
      <c r="N242" s="94">
        <f t="shared" si="64"/>
        <v>10000</v>
      </c>
      <c r="O242" s="130"/>
    </row>
    <row r="243" spans="1:15" ht="36" customHeight="1" x14ac:dyDescent="0.3">
      <c r="A243" s="147"/>
      <c r="B243" s="129"/>
      <c r="C243" s="130"/>
      <c r="D243" s="87" t="s">
        <v>10</v>
      </c>
      <c r="E243" s="94">
        <f t="shared" si="63"/>
        <v>0</v>
      </c>
      <c r="F243" s="152">
        <v>0</v>
      </c>
      <c r="G243" s="152"/>
      <c r="H243" s="152"/>
      <c r="I243" s="152"/>
      <c r="J243" s="152"/>
      <c r="K243" s="94">
        <v>0</v>
      </c>
      <c r="L243" s="94">
        <v>0</v>
      </c>
      <c r="M243" s="94">
        <v>0</v>
      </c>
      <c r="N243" s="94">
        <v>0</v>
      </c>
      <c r="O243" s="130"/>
    </row>
    <row r="244" spans="1:15" ht="46.5" customHeight="1" x14ac:dyDescent="0.3">
      <c r="A244" s="147"/>
      <c r="B244" s="129"/>
      <c r="C244" s="130"/>
      <c r="D244" s="87" t="s">
        <v>18</v>
      </c>
      <c r="E244" s="94">
        <f t="shared" si="63"/>
        <v>55500</v>
      </c>
      <c r="F244" s="152">
        <f>F245+F255+F259</f>
        <v>15500</v>
      </c>
      <c r="G244" s="152"/>
      <c r="H244" s="152"/>
      <c r="I244" s="152"/>
      <c r="J244" s="152"/>
      <c r="K244" s="94">
        <f>K245+K255+K259</f>
        <v>10000</v>
      </c>
      <c r="L244" s="94">
        <f>L245+L255+L259</f>
        <v>10000</v>
      </c>
      <c r="M244" s="94">
        <f>M245+M255+M259</f>
        <v>10000</v>
      </c>
      <c r="N244" s="94">
        <f t="shared" ref="N244" si="65">N245+N255+N259</f>
        <v>10000</v>
      </c>
      <c r="O244" s="130"/>
    </row>
    <row r="245" spans="1:15" ht="89.25" customHeight="1" x14ac:dyDescent="0.3">
      <c r="A245" s="128" t="s">
        <v>215</v>
      </c>
      <c r="B245" s="87" t="s">
        <v>421</v>
      </c>
      <c r="C245" s="88" t="s">
        <v>349</v>
      </c>
      <c r="D245" s="87" t="s">
        <v>18</v>
      </c>
      <c r="E245" s="94">
        <f t="shared" si="63"/>
        <v>28500</v>
      </c>
      <c r="F245" s="152">
        <f>5000+3500</f>
        <v>8500</v>
      </c>
      <c r="G245" s="152"/>
      <c r="H245" s="152"/>
      <c r="I245" s="152"/>
      <c r="J245" s="152"/>
      <c r="K245" s="94">
        <v>5000</v>
      </c>
      <c r="L245" s="94">
        <v>5000</v>
      </c>
      <c r="M245" s="94">
        <v>5000</v>
      </c>
      <c r="N245" s="94">
        <v>5000</v>
      </c>
      <c r="O245" s="130" t="s">
        <v>17</v>
      </c>
    </row>
    <row r="246" spans="1:15" ht="21" customHeight="1" x14ac:dyDescent="0.3">
      <c r="A246" s="128"/>
      <c r="B246" s="129" t="s">
        <v>97</v>
      </c>
      <c r="C246" s="148" t="s">
        <v>80</v>
      </c>
      <c r="D246" s="148" t="s">
        <v>80</v>
      </c>
      <c r="E246" s="131" t="s">
        <v>81</v>
      </c>
      <c r="F246" s="152" t="s">
        <v>345</v>
      </c>
      <c r="G246" s="131" t="s">
        <v>207</v>
      </c>
      <c r="H246" s="131"/>
      <c r="I246" s="131"/>
      <c r="J246" s="131"/>
      <c r="K246" s="131" t="s">
        <v>84</v>
      </c>
      <c r="L246" s="152" t="s">
        <v>346</v>
      </c>
      <c r="M246" s="152" t="s">
        <v>348</v>
      </c>
      <c r="N246" s="131" t="s">
        <v>347</v>
      </c>
      <c r="O246" s="130"/>
    </row>
    <row r="247" spans="1:15" ht="21" customHeight="1" x14ac:dyDescent="0.3">
      <c r="A247" s="128"/>
      <c r="B247" s="129"/>
      <c r="C247" s="148"/>
      <c r="D247" s="148"/>
      <c r="E247" s="131"/>
      <c r="F247" s="131"/>
      <c r="G247" s="85" t="s">
        <v>202</v>
      </c>
      <c r="H247" s="85" t="s">
        <v>203</v>
      </c>
      <c r="I247" s="85" t="s">
        <v>204</v>
      </c>
      <c r="J247" s="85" t="s">
        <v>205</v>
      </c>
      <c r="K247" s="131"/>
      <c r="L247" s="131"/>
      <c r="M247" s="131"/>
      <c r="N247" s="131"/>
      <c r="O247" s="130"/>
    </row>
    <row r="248" spans="1:15" ht="21.75" customHeight="1" x14ac:dyDescent="0.3">
      <c r="A248" s="128"/>
      <c r="B248" s="129"/>
      <c r="C248" s="148"/>
      <c r="D248" s="148"/>
      <c r="E248" s="65">
        <v>1</v>
      </c>
      <c r="F248" s="65">
        <v>1</v>
      </c>
      <c r="G248" s="65">
        <v>0</v>
      </c>
      <c r="H248" s="65">
        <v>0</v>
      </c>
      <c r="I248" s="65">
        <v>0</v>
      </c>
      <c r="J248" s="65">
        <v>1</v>
      </c>
      <c r="K248" s="65">
        <v>1</v>
      </c>
      <c r="L248" s="65">
        <v>1</v>
      </c>
      <c r="M248" s="65">
        <v>1</v>
      </c>
      <c r="N248" s="65">
        <v>1</v>
      </c>
      <c r="O248" s="130"/>
    </row>
    <row r="249" spans="1:15" ht="34.5" customHeight="1" x14ac:dyDescent="0.3">
      <c r="A249" s="128" t="s">
        <v>216</v>
      </c>
      <c r="B249" s="129" t="s">
        <v>525</v>
      </c>
      <c r="C249" s="147" t="s">
        <v>349</v>
      </c>
      <c r="D249" s="87" t="s">
        <v>14</v>
      </c>
      <c r="E249" s="85">
        <f t="shared" ref="E249:E251" si="66">F249+K249+L249+M249+N249</f>
        <v>0</v>
      </c>
      <c r="F249" s="138">
        <v>0</v>
      </c>
      <c r="G249" s="139"/>
      <c r="H249" s="139"/>
      <c r="I249" s="139"/>
      <c r="J249" s="140"/>
      <c r="K249" s="85">
        <v>0</v>
      </c>
      <c r="L249" s="85">
        <v>0</v>
      </c>
      <c r="M249" s="91">
        <v>0</v>
      </c>
      <c r="N249" s="85">
        <v>0</v>
      </c>
      <c r="O249" s="130" t="s">
        <v>411</v>
      </c>
    </row>
    <row r="250" spans="1:15" ht="35.25" customHeight="1" x14ac:dyDescent="0.3">
      <c r="A250" s="128"/>
      <c r="B250" s="129"/>
      <c r="C250" s="147"/>
      <c r="D250" s="87" t="s">
        <v>10</v>
      </c>
      <c r="E250" s="85">
        <f t="shared" si="66"/>
        <v>0</v>
      </c>
      <c r="F250" s="138">
        <v>0</v>
      </c>
      <c r="G250" s="139"/>
      <c r="H250" s="139"/>
      <c r="I250" s="139"/>
      <c r="J250" s="140"/>
      <c r="K250" s="85">
        <v>0</v>
      </c>
      <c r="L250" s="85">
        <v>0</v>
      </c>
      <c r="M250" s="91">
        <v>0</v>
      </c>
      <c r="N250" s="85">
        <v>0</v>
      </c>
      <c r="O250" s="130"/>
    </row>
    <row r="251" spans="1:15" ht="35.25" customHeight="1" x14ac:dyDescent="0.3">
      <c r="A251" s="128"/>
      <c r="B251" s="129"/>
      <c r="C251" s="147"/>
      <c r="D251" s="87" t="s">
        <v>18</v>
      </c>
      <c r="E251" s="85">
        <f t="shared" si="66"/>
        <v>0</v>
      </c>
      <c r="F251" s="138">
        <v>0</v>
      </c>
      <c r="G251" s="139"/>
      <c r="H251" s="139"/>
      <c r="I251" s="139"/>
      <c r="J251" s="140"/>
      <c r="K251" s="85">
        <v>0</v>
      </c>
      <c r="L251" s="85">
        <v>0</v>
      </c>
      <c r="M251" s="91">
        <v>0</v>
      </c>
      <c r="N251" s="85">
        <v>0</v>
      </c>
      <c r="O251" s="130"/>
    </row>
    <row r="252" spans="1:15" ht="23.25" customHeight="1" x14ac:dyDescent="0.3">
      <c r="A252" s="128"/>
      <c r="B252" s="129" t="s">
        <v>526</v>
      </c>
      <c r="C252" s="148" t="s">
        <v>80</v>
      </c>
      <c r="D252" s="148" t="s">
        <v>80</v>
      </c>
      <c r="E252" s="131" t="s">
        <v>81</v>
      </c>
      <c r="F252" s="152" t="s">
        <v>345</v>
      </c>
      <c r="G252" s="138" t="s">
        <v>207</v>
      </c>
      <c r="H252" s="139"/>
      <c r="I252" s="139"/>
      <c r="J252" s="140"/>
      <c r="K252" s="131" t="s">
        <v>84</v>
      </c>
      <c r="L252" s="159" t="s">
        <v>346</v>
      </c>
      <c r="M252" s="152" t="s">
        <v>348</v>
      </c>
      <c r="N252" s="156" t="s">
        <v>347</v>
      </c>
      <c r="O252" s="130"/>
    </row>
    <row r="253" spans="1:15" ht="23.25" customHeight="1" x14ac:dyDescent="0.3">
      <c r="A253" s="128"/>
      <c r="B253" s="129"/>
      <c r="C253" s="148"/>
      <c r="D253" s="148"/>
      <c r="E253" s="131"/>
      <c r="F253" s="131"/>
      <c r="G253" s="93" t="s">
        <v>202</v>
      </c>
      <c r="H253" s="93" t="s">
        <v>203</v>
      </c>
      <c r="I253" s="93" t="s">
        <v>204</v>
      </c>
      <c r="J253" s="93" t="s">
        <v>205</v>
      </c>
      <c r="K253" s="131"/>
      <c r="L253" s="157"/>
      <c r="M253" s="131"/>
      <c r="N253" s="157"/>
      <c r="O253" s="130"/>
    </row>
    <row r="254" spans="1:15" ht="29.25" customHeight="1" x14ac:dyDescent="0.3">
      <c r="A254" s="128"/>
      <c r="B254" s="129"/>
      <c r="C254" s="148"/>
      <c r="D254" s="148"/>
      <c r="E254" s="65">
        <f>F254+K254+L254+M254+N254</f>
        <v>0</v>
      </c>
      <c r="F254" s="65">
        <v>0</v>
      </c>
      <c r="G254" s="65">
        <v>0</v>
      </c>
      <c r="H254" s="65">
        <v>0</v>
      </c>
      <c r="I254" s="65">
        <v>0</v>
      </c>
      <c r="J254" s="65">
        <v>0</v>
      </c>
      <c r="K254" s="65">
        <v>0</v>
      </c>
      <c r="L254" s="65">
        <v>0</v>
      </c>
      <c r="M254" s="65">
        <v>0</v>
      </c>
      <c r="N254" s="65">
        <v>0</v>
      </c>
      <c r="O254" s="130"/>
    </row>
    <row r="255" spans="1:15" ht="71.25" customHeight="1" x14ac:dyDescent="0.3">
      <c r="A255" s="128" t="s">
        <v>217</v>
      </c>
      <c r="B255" s="87" t="s">
        <v>321</v>
      </c>
      <c r="C255" s="88" t="s">
        <v>349</v>
      </c>
      <c r="D255" s="87" t="s">
        <v>18</v>
      </c>
      <c r="E255" s="94">
        <f>F255+K255+L255+M255+N255</f>
        <v>0</v>
      </c>
      <c r="F255" s="149">
        <v>0</v>
      </c>
      <c r="G255" s="150"/>
      <c r="H255" s="150"/>
      <c r="I255" s="150"/>
      <c r="J255" s="151"/>
      <c r="K255" s="94">
        <v>0</v>
      </c>
      <c r="L255" s="94">
        <v>0</v>
      </c>
      <c r="M255" s="96">
        <v>0</v>
      </c>
      <c r="N255" s="94">
        <v>0</v>
      </c>
      <c r="O255" s="130" t="s">
        <v>29</v>
      </c>
    </row>
    <row r="256" spans="1:15" ht="23.25" customHeight="1" x14ac:dyDescent="0.3">
      <c r="A256" s="128"/>
      <c r="B256" s="129" t="s">
        <v>99</v>
      </c>
      <c r="C256" s="194" t="s">
        <v>80</v>
      </c>
      <c r="D256" s="148" t="s">
        <v>80</v>
      </c>
      <c r="E256" s="131" t="s">
        <v>81</v>
      </c>
      <c r="F256" s="152" t="s">
        <v>345</v>
      </c>
      <c r="G256" s="138" t="s">
        <v>207</v>
      </c>
      <c r="H256" s="139"/>
      <c r="I256" s="139"/>
      <c r="J256" s="140"/>
      <c r="K256" s="131" t="s">
        <v>84</v>
      </c>
      <c r="L256" s="159" t="s">
        <v>346</v>
      </c>
      <c r="M256" s="152" t="s">
        <v>348</v>
      </c>
      <c r="N256" s="156" t="s">
        <v>347</v>
      </c>
      <c r="O256" s="130"/>
    </row>
    <row r="257" spans="1:16" ht="23.25" customHeight="1" x14ac:dyDescent="0.3">
      <c r="A257" s="128"/>
      <c r="B257" s="129"/>
      <c r="C257" s="195"/>
      <c r="D257" s="148"/>
      <c r="E257" s="131"/>
      <c r="F257" s="131"/>
      <c r="G257" s="85" t="s">
        <v>202</v>
      </c>
      <c r="H257" s="85" t="s">
        <v>203</v>
      </c>
      <c r="I257" s="85" t="s">
        <v>204</v>
      </c>
      <c r="J257" s="85" t="s">
        <v>205</v>
      </c>
      <c r="K257" s="131"/>
      <c r="L257" s="157"/>
      <c r="M257" s="131"/>
      <c r="N257" s="157"/>
      <c r="O257" s="130"/>
      <c r="P257" s="11"/>
    </row>
    <row r="258" spans="1:16" ht="27.75" customHeight="1" x14ac:dyDescent="0.3">
      <c r="A258" s="128"/>
      <c r="B258" s="129"/>
      <c r="C258" s="196"/>
      <c r="D258" s="148"/>
      <c r="E258" s="65">
        <v>1</v>
      </c>
      <c r="F258" s="65">
        <v>1</v>
      </c>
      <c r="G258" s="65">
        <v>0</v>
      </c>
      <c r="H258" s="65">
        <v>0</v>
      </c>
      <c r="I258" s="65">
        <v>0</v>
      </c>
      <c r="J258" s="65">
        <v>1</v>
      </c>
      <c r="K258" s="65">
        <v>1</v>
      </c>
      <c r="L258" s="65">
        <v>1</v>
      </c>
      <c r="M258" s="65">
        <v>1</v>
      </c>
      <c r="N258" s="65">
        <v>1</v>
      </c>
      <c r="O258" s="130"/>
      <c r="P258" s="67"/>
    </row>
    <row r="259" spans="1:16" ht="98.25" customHeight="1" x14ac:dyDescent="0.3">
      <c r="A259" s="128" t="s">
        <v>355</v>
      </c>
      <c r="B259" s="87" t="s">
        <v>420</v>
      </c>
      <c r="C259" s="88" t="s">
        <v>349</v>
      </c>
      <c r="D259" s="87" t="s">
        <v>18</v>
      </c>
      <c r="E259" s="94">
        <f>F259+K259+L259+M259+N259</f>
        <v>27000</v>
      </c>
      <c r="F259" s="152">
        <f>5000-3500+5500</f>
        <v>7000</v>
      </c>
      <c r="G259" s="152"/>
      <c r="H259" s="152"/>
      <c r="I259" s="152"/>
      <c r="J259" s="152"/>
      <c r="K259" s="94">
        <v>5000</v>
      </c>
      <c r="L259" s="94">
        <v>5000</v>
      </c>
      <c r="M259" s="94">
        <v>5000</v>
      </c>
      <c r="N259" s="94">
        <v>5000</v>
      </c>
      <c r="O259" s="130" t="s">
        <v>29</v>
      </c>
    </row>
    <row r="260" spans="1:16" ht="20.25" customHeight="1" x14ac:dyDescent="0.3">
      <c r="A260" s="128"/>
      <c r="B260" s="129" t="s">
        <v>98</v>
      </c>
      <c r="C260" s="148" t="s">
        <v>80</v>
      </c>
      <c r="D260" s="148" t="s">
        <v>80</v>
      </c>
      <c r="E260" s="131" t="s">
        <v>81</v>
      </c>
      <c r="F260" s="152" t="s">
        <v>345</v>
      </c>
      <c r="G260" s="131" t="s">
        <v>207</v>
      </c>
      <c r="H260" s="131"/>
      <c r="I260" s="131"/>
      <c r="J260" s="131"/>
      <c r="K260" s="131" t="s">
        <v>84</v>
      </c>
      <c r="L260" s="152" t="s">
        <v>346</v>
      </c>
      <c r="M260" s="152" t="s">
        <v>348</v>
      </c>
      <c r="N260" s="131" t="s">
        <v>347</v>
      </c>
      <c r="O260" s="130"/>
    </row>
    <row r="261" spans="1:16" ht="24" customHeight="1" x14ac:dyDescent="0.3">
      <c r="A261" s="128"/>
      <c r="B261" s="129"/>
      <c r="C261" s="148"/>
      <c r="D261" s="148"/>
      <c r="E261" s="131"/>
      <c r="F261" s="131"/>
      <c r="G261" s="85" t="s">
        <v>202</v>
      </c>
      <c r="H261" s="85" t="s">
        <v>203</v>
      </c>
      <c r="I261" s="85" t="s">
        <v>204</v>
      </c>
      <c r="J261" s="85" t="s">
        <v>205</v>
      </c>
      <c r="K261" s="131"/>
      <c r="L261" s="131"/>
      <c r="M261" s="131"/>
      <c r="N261" s="131"/>
      <c r="O261" s="130"/>
    </row>
    <row r="262" spans="1:16" ht="37.5" customHeight="1" x14ac:dyDescent="0.3">
      <c r="A262" s="128"/>
      <c r="B262" s="129"/>
      <c r="C262" s="148"/>
      <c r="D262" s="148"/>
      <c r="E262" s="65">
        <v>1</v>
      </c>
      <c r="F262" s="65">
        <v>1</v>
      </c>
      <c r="G262" s="65">
        <v>0</v>
      </c>
      <c r="H262" s="65">
        <v>0</v>
      </c>
      <c r="I262" s="65">
        <v>0</v>
      </c>
      <c r="J262" s="65">
        <v>1</v>
      </c>
      <c r="K262" s="65">
        <v>1</v>
      </c>
      <c r="L262" s="65">
        <v>1</v>
      </c>
      <c r="M262" s="65">
        <v>1</v>
      </c>
      <c r="N262" s="65">
        <v>1</v>
      </c>
      <c r="O262" s="130"/>
      <c r="P262" s="67"/>
    </row>
    <row r="263" spans="1:16" ht="24.75" customHeight="1" x14ac:dyDescent="0.3">
      <c r="A263" s="147" t="s">
        <v>524</v>
      </c>
      <c r="B263" s="129" t="s">
        <v>353</v>
      </c>
      <c r="C263" s="130" t="s">
        <v>349</v>
      </c>
      <c r="D263" s="87" t="s">
        <v>14</v>
      </c>
      <c r="E263" s="85">
        <f t="shared" ref="E263:E266" si="67">F263+K263+L263+M263+N263</f>
        <v>0</v>
      </c>
      <c r="F263" s="131">
        <v>0</v>
      </c>
      <c r="G263" s="131"/>
      <c r="H263" s="131"/>
      <c r="I263" s="131"/>
      <c r="J263" s="131"/>
      <c r="K263" s="85">
        <v>0</v>
      </c>
      <c r="L263" s="85">
        <v>0</v>
      </c>
      <c r="M263" s="85">
        <v>0</v>
      </c>
      <c r="N263" s="85">
        <v>0</v>
      </c>
      <c r="O263" s="130" t="s">
        <v>411</v>
      </c>
    </row>
    <row r="264" spans="1:16" ht="36.75" customHeight="1" x14ac:dyDescent="0.3">
      <c r="A264" s="147"/>
      <c r="B264" s="129"/>
      <c r="C264" s="130"/>
      <c r="D264" s="87" t="s">
        <v>10</v>
      </c>
      <c r="E264" s="85">
        <f t="shared" si="67"/>
        <v>0</v>
      </c>
      <c r="F264" s="131">
        <v>0</v>
      </c>
      <c r="G264" s="131"/>
      <c r="H264" s="131"/>
      <c r="I264" s="131"/>
      <c r="J264" s="131"/>
      <c r="K264" s="85">
        <v>0</v>
      </c>
      <c r="L264" s="85">
        <v>0</v>
      </c>
      <c r="M264" s="85">
        <v>0</v>
      </c>
      <c r="N264" s="85">
        <v>0</v>
      </c>
      <c r="O264" s="130"/>
    </row>
    <row r="265" spans="1:16" ht="37.5" customHeight="1" x14ac:dyDescent="0.3">
      <c r="A265" s="147"/>
      <c r="B265" s="129"/>
      <c r="C265" s="130"/>
      <c r="D265" s="87" t="s">
        <v>18</v>
      </c>
      <c r="E265" s="94">
        <f t="shared" si="67"/>
        <v>0</v>
      </c>
      <c r="F265" s="152">
        <v>0</v>
      </c>
      <c r="G265" s="152"/>
      <c r="H265" s="152"/>
      <c r="I265" s="152"/>
      <c r="J265" s="152"/>
      <c r="K265" s="94">
        <v>0</v>
      </c>
      <c r="L265" s="94">
        <v>0</v>
      </c>
      <c r="M265" s="94">
        <v>0</v>
      </c>
      <c r="N265" s="94">
        <v>0</v>
      </c>
      <c r="O265" s="130"/>
      <c r="P265" s="68"/>
    </row>
    <row r="266" spans="1:16" ht="30" customHeight="1" x14ac:dyDescent="0.3">
      <c r="A266" s="147"/>
      <c r="B266" s="129"/>
      <c r="C266" s="130"/>
      <c r="D266" s="87" t="s">
        <v>12</v>
      </c>
      <c r="E266" s="94">
        <f t="shared" si="67"/>
        <v>0</v>
      </c>
      <c r="F266" s="152">
        <v>0</v>
      </c>
      <c r="G266" s="152"/>
      <c r="H266" s="152"/>
      <c r="I266" s="152"/>
      <c r="J266" s="152"/>
      <c r="K266" s="94">
        <v>0</v>
      </c>
      <c r="L266" s="94">
        <v>0</v>
      </c>
      <c r="M266" s="94">
        <v>0</v>
      </c>
      <c r="N266" s="94">
        <v>0</v>
      </c>
      <c r="O266" s="130"/>
      <c r="P266" s="68"/>
    </row>
    <row r="267" spans="1:16" ht="27.6" customHeight="1" x14ac:dyDescent="0.3">
      <c r="A267" s="147"/>
      <c r="B267" s="129" t="s">
        <v>354</v>
      </c>
      <c r="C267" s="148" t="s">
        <v>80</v>
      </c>
      <c r="D267" s="148" t="s">
        <v>80</v>
      </c>
      <c r="E267" s="131" t="s">
        <v>81</v>
      </c>
      <c r="F267" s="152" t="s">
        <v>345</v>
      </c>
      <c r="G267" s="131" t="s">
        <v>207</v>
      </c>
      <c r="H267" s="131"/>
      <c r="I267" s="131"/>
      <c r="J267" s="131"/>
      <c r="K267" s="131" t="s">
        <v>84</v>
      </c>
      <c r="L267" s="152" t="s">
        <v>346</v>
      </c>
      <c r="M267" s="152" t="s">
        <v>348</v>
      </c>
      <c r="N267" s="131" t="s">
        <v>347</v>
      </c>
      <c r="O267" s="130"/>
    </row>
    <row r="268" spans="1:16" ht="22.9" customHeight="1" x14ac:dyDescent="0.3">
      <c r="A268" s="147"/>
      <c r="B268" s="129"/>
      <c r="C268" s="148"/>
      <c r="D268" s="148"/>
      <c r="E268" s="131"/>
      <c r="F268" s="131"/>
      <c r="G268" s="85" t="s">
        <v>202</v>
      </c>
      <c r="H268" s="85" t="s">
        <v>203</v>
      </c>
      <c r="I268" s="85" t="s">
        <v>204</v>
      </c>
      <c r="J268" s="85" t="s">
        <v>205</v>
      </c>
      <c r="K268" s="131"/>
      <c r="L268" s="131"/>
      <c r="M268" s="131"/>
      <c r="N268" s="131"/>
      <c r="O268" s="130"/>
    </row>
    <row r="269" spans="1:16" ht="30" customHeight="1" x14ac:dyDescent="0.3">
      <c r="A269" s="147"/>
      <c r="B269" s="129"/>
      <c r="C269" s="148"/>
      <c r="D269" s="148"/>
      <c r="E269" s="65">
        <f>F269+K269+L269+M269+N269</f>
        <v>0</v>
      </c>
      <c r="F269" s="65">
        <v>0</v>
      </c>
      <c r="G269" s="65">
        <v>0</v>
      </c>
      <c r="H269" s="65">
        <v>0</v>
      </c>
      <c r="I269" s="65">
        <v>0</v>
      </c>
      <c r="J269" s="65">
        <v>0</v>
      </c>
      <c r="K269" s="65">
        <v>0</v>
      </c>
      <c r="L269" s="65">
        <v>0</v>
      </c>
      <c r="M269" s="65">
        <v>0</v>
      </c>
      <c r="N269" s="65">
        <v>0</v>
      </c>
      <c r="O269" s="130"/>
    </row>
    <row r="270" spans="1:16" ht="23.25" customHeight="1" x14ac:dyDescent="0.3">
      <c r="A270" s="147" t="s">
        <v>310</v>
      </c>
      <c r="B270" s="129" t="s">
        <v>422</v>
      </c>
      <c r="C270" s="147" t="s">
        <v>349</v>
      </c>
      <c r="D270" s="87" t="s">
        <v>14</v>
      </c>
      <c r="E270" s="85">
        <f t="shared" ref="E270:E279" si="68">F270+K270+L270+M270+N270</f>
        <v>0</v>
      </c>
      <c r="F270" s="131">
        <f>SUM(F272:F274)</f>
        <v>0</v>
      </c>
      <c r="G270" s="131"/>
      <c r="H270" s="131"/>
      <c r="I270" s="131"/>
      <c r="J270" s="131"/>
      <c r="K270" s="85">
        <f>SUM(K272:K274)</f>
        <v>0</v>
      </c>
      <c r="L270" s="85">
        <f>SUM(L272:L274)</f>
        <v>0</v>
      </c>
      <c r="M270" s="85">
        <f>SUM(M272:M274)</f>
        <v>0</v>
      </c>
      <c r="N270" s="85">
        <f>SUM(N273:N274)</f>
        <v>0</v>
      </c>
      <c r="O270" s="130"/>
    </row>
    <row r="271" spans="1:16" ht="23.25" customHeight="1" x14ac:dyDescent="0.3">
      <c r="A271" s="147"/>
      <c r="B271" s="129"/>
      <c r="C271" s="147"/>
      <c r="D271" s="87" t="s">
        <v>9</v>
      </c>
      <c r="E271" s="85">
        <f t="shared" si="68"/>
        <v>0</v>
      </c>
      <c r="F271" s="131">
        <v>0</v>
      </c>
      <c r="G271" s="131"/>
      <c r="H271" s="131"/>
      <c r="I271" s="131"/>
      <c r="J271" s="131"/>
      <c r="K271" s="85">
        <v>0</v>
      </c>
      <c r="L271" s="85">
        <v>0</v>
      </c>
      <c r="M271" s="85">
        <v>0</v>
      </c>
      <c r="N271" s="85">
        <v>0</v>
      </c>
      <c r="O271" s="130"/>
    </row>
    <row r="272" spans="1:16" ht="36" customHeight="1" x14ac:dyDescent="0.3">
      <c r="A272" s="147"/>
      <c r="B272" s="129"/>
      <c r="C272" s="147"/>
      <c r="D272" s="87" t="s">
        <v>10</v>
      </c>
      <c r="E272" s="85">
        <f t="shared" si="68"/>
        <v>0</v>
      </c>
      <c r="F272" s="131">
        <v>0</v>
      </c>
      <c r="G272" s="131"/>
      <c r="H272" s="131"/>
      <c r="I272" s="131"/>
      <c r="J272" s="131"/>
      <c r="K272" s="85">
        <v>0</v>
      </c>
      <c r="L272" s="85">
        <v>0</v>
      </c>
      <c r="M272" s="85">
        <v>0</v>
      </c>
      <c r="N272" s="85">
        <v>0</v>
      </c>
      <c r="O272" s="130"/>
    </row>
    <row r="273" spans="1:16" ht="35.25" customHeight="1" x14ac:dyDescent="0.3">
      <c r="A273" s="147"/>
      <c r="B273" s="129"/>
      <c r="C273" s="147"/>
      <c r="D273" s="87" t="s">
        <v>18</v>
      </c>
      <c r="E273" s="85">
        <f t="shared" si="68"/>
        <v>0</v>
      </c>
      <c r="F273" s="131">
        <f t="shared" ref="F273" si="69">F278</f>
        <v>0</v>
      </c>
      <c r="G273" s="131"/>
      <c r="H273" s="131"/>
      <c r="I273" s="131"/>
      <c r="J273" s="131"/>
      <c r="K273" s="85">
        <f>K278</f>
        <v>0</v>
      </c>
      <c r="L273" s="85">
        <f t="shared" ref="L273:M273" si="70">L278</f>
        <v>0</v>
      </c>
      <c r="M273" s="85">
        <f t="shared" si="70"/>
        <v>0</v>
      </c>
      <c r="N273" s="85">
        <f t="shared" ref="N273" si="71">N278</f>
        <v>0</v>
      </c>
      <c r="O273" s="210"/>
    </row>
    <row r="274" spans="1:16" ht="24.75" customHeight="1" x14ac:dyDescent="0.3">
      <c r="A274" s="147"/>
      <c r="B274" s="129"/>
      <c r="C274" s="147"/>
      <c r="D274" s="87" t="s">
        <v>12</v>
      </c>
      <c r="E274" s="85">
        <f t="shared" si="68"/>
        <v>0</v>
      </c>
      <c r="F274" s="131">
        <v>0</v>
      </c>
      <c r="G274" s="131"/>
      <c r="H274" s="131"/>
      <c r="I274" s="131"/>
      <c r="J274" s="131"/>
      <c r="K274" s="85">
        <v>0</v>
      </c>
      <c r="L274" s="85">
        <v>0</v>
      </c>
      <c r="M274" s="85">
        <v>0</v>
      </c>
      <c r="N274" s="85">
        <v>0</v>
      </c>
      <c r="O274" s="210"/>
    </row>
    <row r="275" spans="1:16" ht="24.75" customHeight="1" x14ac:dyDescent="0.3">
      <c r="A275" s="147" t="s">
        <v>312</v>
      </c>
      <c r="B275" s="129" t="s">
        <v>311</v>
      </c>
      <c r="C275" s="130" t="s">
        <v>349</v>
      </c>
      <c r="D275" s="87" t="s">
        <v>14</v>
      </c>
      <c r="E275" s="85">
        <f t="shared" si="68"/>
        <v>0</v>
      </c>
      <c r="F275" s="131">
        <v>0</v>
      </c>
      <c r="G275" s="131"/>
      <c r="H275" s="131"/>
      <c r="I275" s="131"/>
      <c r="J275" s="131"/>
      <c r="K275" s="85">
        <v>0</v>
      </c>
      <c r="L275" s="85">
        <v>0</v>
      </c>
      <c r="M275" s="85">
        <v>0</v>
      </c>
      <c r="N275" s="85">
        <v>0</v>
      </c>
      <c r="O275" s="130" t="s">
        <v>411</v>
      </c>
    </row>
    <row r="276" spans="1:16" ht="24.75" customHeight="1" x14ac:dyDescent="0.3">
      <c r="A276" s="147"/>
      <c r="B276" s="129"/>
      <c r="C276" s="130"/>
      <c r="D276" s="87" t="s">
        <v>9</v>
      </c>
      <c r="E276" s="85">
        <f t="shared" si="68"/>
        <v>0</v>
      </c>
      <c r="F276" s="131">
        <v>0</v>
      </c>
      <c r="G276" s="131"/>
      <c r="H276" s="131"/>
      <c r="I276" s="131"/>
      <c r="J276" s="131"/>
      <c r="K276" s="85">
        <v>0</v>
      </c>
      <c r="L276" s="85">
        <v>0</v>
      </c>
      <c r="M276" s="85">
        <v>0</v>
      </c>
      <c r="N276" s="85">
        <v>0</v>
      </c>
      <c r="O276" s="130"/>
    </row>
    <row r="277" spans="1:16" ht="36.75" customHeight="1" x14ac:dyDescent="0.3">
      <c r="A277" s="147"/>
      <c r="B277" s="129"/>
      <c r="C277" s="130"/>
      <c r="D277" s="87" t="s">
        <v>10</v>
      </c>
      <c r="E277" s="85">
        <f t="shared" si="68"/>
        <v>0</v>
      </c>
      <c r="F277" s="131">
        <v>0</v>
      </c>
      <c r="G277" s="131"/>
      <c r="H277" s="131"/>
      <c r="I277" s="131"/>
      <c r="J277" s="131"/>
      <c r="K277" s="85">
        <v>0</v>
      </c>
      <c r="L277" s="85">
        <v>0</v>
      </c>
      <c r="M277" s="85">
        <v>0</v>
      </c>
      <c r="N277" s="85">
        <v>0</v>
      </c>
      <c r="O277" s="130"/>
    </row>
    <row r="278" spans="1:16" ht="40.5" customHeight="1" x14ac:dyDescent="0.3">
      <c r="A278" s="147"/>
      <c r="B278" s="129"/>
      <c r="C278" s="130"/>
      <c r="D278" s="87" t="s">
        <v>18</v>
      </c>
      <c r="E278" s="94">
        <f t="shared" si="68"/>
        <v>0</v>
      </c>
      <c r="F278" s="152">
        <v>0</v>
      </c>
      <c r="G278" s="152"/>
      <c r="H278" s="152"/>
      <c r="I278" s="152"/>
      <c r="J278" s="152"/>
      <c r="K278" s="94">
        <v>0</v>
      </c>
      <c r="L278" s="94">
        <v>0</v>
      </c>
      <c r="M278" s="94">
        <v>0</v>
      </c>
      <c r="N278" s="94">
        <v>0</v>
      </c>
      <c r="O278" s="130"/>
      <c r="P278" s="68"/>
    </row>
    <row r="279" spans="1:16" ht="30" customHeight="1" x14ac:dyDescent="0.3">
      <c r="A279" s="147"/>
      <c r="B279" s="129"/>
      <c r="C279" s="130"/>
      <c r="D279" s="87" t="s">
        <v>12</v>
      </c>
      <c r="E279" s="94">
        <f t="shared" si="68"/>
        <v>0</v>
      </c>
      <c r="F279" s="152">
        <v>0</v>
      </c>
      <c r="G279" s="152"/>
      <c r="H279" s="152"/>
      <c r="I279" s="152"/>
      <c r="J279" s="152"/>
      <c r="K279" s="94">
        <v>0</v>
      </c>
      <c r="L279" s="94">
        <v>0</v>
      </c>
      <c r="M279" s="94">
        <v>0</v>
      </c>
      <c r="N279" s="94">
        <v>0</v>
      </c>
      <c r="O279" s="130"/>
      <c r="P279" s="68"/>
    </row>
    <row r="280" spans="1:16" ht="35.25" customHeight="1" x14ac:dyDescent="0.3">
      <c r="A280" s="147"/>
      <c r="B280" s="129" t="s">
        <v>318</v>
      </c>
      <c r="C280" s="148" t="s">
        <v>80</v>
      </c>
      <c r="D280" s="148" t="s">
        <v>80</v>
      </c>
      <c r="E280" s="131" t="s">
        <v>81</v>
      </c>
      <c r="F280" s="152" t="s">
        <v>345</v>
      </c>
      <c r="G280" s="131" t="s">
        <v>207</v>
      </c>
      <c r="H280" s="131"/>
      <c r="I280" s="131"/>
      <c r="J280" s="131"/>
      <c r="K280" s="131" t="s">
        <v>84</v>
      </c>
      <c r="L280" s="152" t="s">
        <v>346</v>
      </c>
      <c r="M280" s="152" t="s">
        <v>348</v>
      </c>
      <c r="N280" s="131" t="s">
        <v>347</v>
      </c>
      <c r="O280" s="130"/>
    </row>
    <row r="281" spans="1:16" ht="34.5" customHeight="1" x14ac:dyDescent="0.3">
      <c r="A281" s="147"/>
      <c r="B281" s="129"/>
      <c r="C281" s="148"/>
      <c r="D281" s="148"/>
      <c r="E281" s="131"/>
      <c r="F281" s="131"/>
      <c r="G281" s="85" t="s">
        <v>202</v>
      </c>
      <c r="H281" s="85" t="s">
        <v>203</v>
      </c>
      <c r="I281" s="85" t="s">
        <v>204</v>
      </c>
      <c r="J281" s="85" t="s">
        <v>205</v>
      </c>
      <c r="K281" s="131"/>
      <c r="L281" s="131"/>
      <c r="M281" s="131"/>
      <c r="N281" s="131"/>
      <c r="O281" s="130"/>
    </row>
    <row r="282" spans="1:16" ht="33" customHeight="1" x14ac:dyDescent="0.3">
      <c r="A282" s="147"/>
      <c r="B282" s="129"/>
      <c r="C282" s="148"/>
      <c r="D282" s="148"/>
      <c r="E282" s="65">
        <f>F282+K282+L282+M282+N282</f>
        <v>0</v>
      </c>
      <c r="F282" s="65">
        <v>0</v>
      </c>
      <c r="G282" s="65">
        <v>0</v>
      </c>
      <c r="H282" s="65">
        <v>0</v>
      </c>
      <c r="I282" s="65">
        <v>0</v>
      </c>
      <c r="J282" s="65">
        <v>0</v>
      </c>
      <c r="K282" s="65">
        <v>0</v>
      </c>
      <c r="L282" s="65">
        <v>0</v>
      </c>
      <c r="M282" s="65">
        <v>0</v>
      </c>
      <c r="N282" s="65">
        <v>0</v>
      </c>
      <c r="O282" s="130"/>
    </row>
    <row r="283" spans="1:16" ht="30" customHeight="1" x14ac:dyDescent="0.3">
      <c r="A283" s="147" t="s">
        <v>314</v>
      </c>
      <c r="B283" s="129" t="s">
        <v>313</v>
      </c>
      <c r="C283" s="130" t="s">
        <v>349</v>
      </c>
      <c r="D283" s="87" t="s">
        <v>14</v>
      </c>
      <c r="E283" s="85">
        <f t="shared" ref="E283:E287" si="72">F283+K283+L283+M283+N283</f>
        <v>0</v>
      </c>
      <c r="F283" s="152">
        <v>0</v>
      </c>
      <c r="G283" s="152"/>
      <c r="H283" s="152"/>
      <c r="I283" s="152"/>
      <c r="J283" s="152"/>
      <c r="K283" s="85">
        <v>0</v>
      </c>
      <c r="L283" s="85">
        <v>0</v>
      </c>
      <c r="M283" s="85">
        <v>0</v>
      </c>
      <c r="N283" s="85">
        <v>0</v>
      </c>
      <c r="O283" s="130" t="s">
        <v>411</v>
      </c>
    </row>
    <row r="284" spans="1:16" ht="25.5" customHeight="1" x14ac:dyDescent="0.3">
      <c r="A284" s="147"/>
      <c r="B284" s="129"/>
      <c r="C284" s="130"/>
      <c r="D284" s="87" t="s">
        <v>9</v>
      </c>
      <c r="E284" s="85">
        <f t="shared" si="72"/>
        <v>0</v>
      </c>
      <c r="F284" s="152">
        <v>0</v>
      </c>
      <c r="G284" s="152"/>
      <c r="H284" s="152"/>
      <c r="I284" s="152"/>
      <c r="J284" s="152"/>
      <c r="K284" s="85">
        <v>0</v>
      </c>
      <c r="L284" s="85">
        <v>0</v>
      </c>
      <c r="M284" s="85">
        <v>0</v>
      </c>
      <c r="N284" s="85">
        <v>0</v>
      </c>
      <c r="O284" s="130"/>
    </row>
    <row r="285" spans="1:16" ht="36" customHeight="1" x14ac:dyDescent="0.3">
      <c r="A285" s="147"/>
      <c r="B285" s="129"/>
      <c r="C285" s="130"/>
      <c r="D285" s="87" t="s">
        <v>10</v>
      </c>
      <c r="E285" s="85">
        <f t="shared" si="72"/>
        <v>0</v>
      </c>
      <c r="F285" s="152">
        <v>0</v>
      </c>
      <c r="G285" s="152"/>
      <c r="H285" s="152"/>
      <c r="I285" s="152"/>
      <c r="J285" s="152"/>
      <c r="K285" s="85">
        <v>0</v>
      </c>
      <c r="L285" s="85">
        <v>0</v>
      </c>
      <c r="M285" s="85">
        <v>0</v>
      </c>
      <c r="N285" s="85">
        <v>0</v>
      </c>
      <c r="O285" s="130"/>
    </row>
    <row r="286" spans="1:16" ht="38.25" customHeight="1" x14ac:dyDescent="0.3">
      <c r="A286" s="147"/>
      <c r="B286" s="129"/>
      <c r="C286" s="130"/>
      <c r="D286" s="87" t="s">
        <v>18</v>
      </c>
      <c r="E286" s="85">
        <f t="shared" si="72"/>
        <v>0</v>
      </c>
      <c r="F286" s="152">
        <v>0</v>
      </c>
      <c r="G286" s="152"/>
      <c r="H286" s="152"/>
      <c r="I286" s="152"/>
      <c r="J286" s="152"/>
      <c r="K286" s="85">
        <v>0</v>
      </c>
      <c r="L286" s="85">
        <v>0</v>
      </c>
      <c r="M286" s="85">
        <v>0</v>
      </c>
      <c r="N286" s="85">
        <v>0</v>
      </c>
      <c r="O286" s="130"/>
    </row>
    <row r="287" spans="1:16" ht="24.75" customHeight="1" x14ac:dyDescent="0.3">
      <c r="A287" s="147"/>
      <c r="B287" s="129"/>
      <c r="C287" s="130"/>
      <c r="D287" s="87" t="s">
        <v>12</v>
      </c>
      <c r="E287" s="94">
        <f t="shared" si="72"/>
        <v>0</v>
      </c>
      <c r="F287" s="152">
        <v>0</v>
      </c>
      <c r="G287" s="152"/>
      <c r="H287" s="152"/>
      <c r="I287" s="152"/>
      <c r="J287" s="152"/>
      <c r="K287" s="94">
        <v>0</v>
      </c>
      <c r="L287" s="94">
        <v>0</v>
      </c>
      <c r="M287" s="94">
        <v>0</v>
      </c>
      <c r="N287" s="94">
        <v>0</v>
      </c>
      <c r="O287" s="130"/>
      <c r="P287" s="68"/>
    </row>
    <row r="288" spans="1:16" ht="27" customHeight="1" x14ac:dyDescent="0.3">
      <c r="A288" s="147"/>
      <c r="B288" s="129" t="s">
        <v>317</v>
      </c>
      <c r="C288" s="148" t="s">
        <v>80</v>
      </c>
      <c r="D288" s="148" t="s">
        <v>80</v>
      </c>
      <c r="E288" s="131" t="s">
        <v>81</v>
      </c>
      <c r="F288" s="152" t="s">
        <v>345</v>
      </c>
      <c r="G288" s="131" t="s">
        <v>207</v>
      </c>
      <c r="H288" s="131"/>
      <c r="I288" s="131"/>
      <c r="J288" s="131"/>
      <c r="K288" s="131" t="s">
        <v>84</v>
      </c>
      <c r="L288" s="152" t="s">
        <v>346</v>
      </c>
      <c r="M288" s="152" t="s">
        <v>348</v>
      </c>
      <c r="N288" s="131" t="s">
        <v>347</v>
      </c>
      <c r="O288" s="130"/>
    </row>
    <row r="289" spans="1:15" ht="27.75" customHeight="1" x14ac:dyDescent="0.3">
      <c r="A289" s="147"/>
      <c r="B289" s="129"/>
      <c r="C289" s="148"/>
      <c r="D289" s="148"/>
      <c r="E289" s="131"/>
      <c r="F289" s="131"/>
      <c r="G289" s="85" t="s">
        <v>202</v>
      </c>
      <c r="H289" s="85" t="s">
        <v>203</v>
      </c>
      <c r="I289" s="85" t="s">
        <v>204</v>
      </c>
      <c r="J289" s="85" t="s">
        <v>205</v>
      </c>
      <c r="K289" s="131"/>
      <c r="L289" s="131"/>
      <c r="M289" s="131"/>
      <c r="N289" s="131"/>
      <c r="O289" s="130"/>
    </row>
    <row r="290" spans="1:15" ht="30.75" customHeight="1" x14ac:dyDescent="0.3">
      <c r="A290" s="147"/>
      <c r="B290" s="129"/>
      <c r="C290" s="148"/>
      <c r="D290" s="148"/>
      <c r="E290" s="65">
        <f>F290+K290+L290+M290+N290</f>
        <v>0</v>
      </c>
      <c r="F290" s="65">
        <v>0</v>
      </c>
      <c r="G290" s="65">
        <v>0</v>
      </c>
      <c r="H290" s="65">
        <v>0</v>
      </c>
      <c r="I290" s="65">
        <v>0</v>
      </c>
      <c r="J290" s="65">
        <v>0</v>
      </c>
      <c r="K290" s="65">
        <v>0</v>
      </c>
      <c r="L290" s="65">
        <v>0</v>
      </c>
      <c r="M290" s="65">
        <v>0</v>
      </c>
      <c r="N290" s="65">
        <v>0</v>
      </c>
      <c r="O290" s="130"/>
    </row>
    <row r="291" spans="1:15" ht="27.75" customHeight="1" x14ac:dyDescent="0.3">
      <c r="A291" s="200"/>
      <c r="B291" s="173" t="s">
        <v>197</v>
      </c>
      <c r="C291" s="147"/>
      <c r="D291" s="69" t="s">
        <v>198</v>
      </c>
      <c r="E291" s="104">
        <f t="shared" ref="E291:E295" si="73">F291+K291+L291+M291+N291</f>
        <v>5561256.99309</v>
      </c>
      <c r="F291" s="197">
        <f>SUM(F293:F295)</f>
        <v>2705381.3994300002</v>
      </c>
      <c r="G291" s="198"/>
      <c r="H291" s="198"/>
      <c r="I291" s="198"/>
      <c r="J291" s="199"/>
      <c r="K291" s="104">
        <f>K293+K294+K295</f>
        <v>2227139.7536599999</v>
      </c>
      <c r="L291" s="104">
        <f>SUM(L293:L295)</f>
        <v>586090.64</v>
      </c>
      <c r="M291" s="103">
        <f>SUM(M293:M295)</f>
        <v>32645.199999999997</v>
      </c>
      <c r="N291" s="104">
        <f t="shared" ref="N291" si="74">SUM(N293:N295)</f>
        <v>10000</v>
      </c>
      <c r="O291" s="130"/>
    </row>
    <row r="292" spans="1:15" ht="34.5" customHeight="1" x14ac:dyDescent="0.3">
      <c r="A292" s="200"/>
      <c r="B292" s="173"/>
      <c r="C292" s="147"/>
      <c r="D292" s="69" t="s">
        <v>9</v>
      </c>
      <c r="E292" s="104">
        <f t="shared" si="73"/>
        <v>0</v>
      </c>
      <c r="F292" s="197">
        <v>0</v>
      </c>
      <c r="G292" s="198"/>
      <c r="H292" s="198"/>
      <c r="I292" s="198"/>
      <c r="J292" s="199"/>
      <c r="K292" s="104">
        <v>0</v>
      </c>
      <c r="L292" s="104">
        <v>0</v>
      </c>
      <c r="M292" s="103">
        <v>0</v>
      </c>
      <c r="N292" s="104">
        <v>0</v>
      </c>
      <c r="O292" s="130"/>
    </row>
    <row r="293" spans="1:15" ht="34.5" customHeight="1" x14ac:dyDescent="0.3">
      <c r="A293" s="200"/>
      <c r="B293" s="173"/>
      <c r="C293" s="147"/>
      <c r="D293" s="116" t="s">
        <v>10</v>
      </c>
      <c r="E293" s="104">
        <f t="shared" si="73"/>
        <v>3539698.33</v>
      </c>
      <c r="F293" s="197">
        <f>F234+F130+F174</f>
        <v>1667345.7800000003</v>
      </c>
      <c r="G293" s="198"/>
      <c r="H293" s="198"/>
      <c r="I293" s="198"/>
      <c r="J293" s="199"/>
      <c r="K293" s="104">
        <f>K234+K130+K174</f>
        <v>1431168.3</v>
      </c>
      <c r="L293" s="104">
        <f>L234+L130+L174</f>
        <v>427098.94</v>
      </c>
      <c r="M293" s="103">
        <f>M234+M130+M174</f>
        <v>14085.31</v>
      </c>
      <c r="N293" s="104">
        <f>N234+N130+N174</f>
        <v>0</v>
      </c>
      <c r="O293" s="130"/>
    </row>
    <row r="294" spans="1:15" ht="37.5" customHeight="1" x14ac:dyDescent="0.3">
      <c r="A294" s="200"/>
      <c r="B294" s="173"/>
      <c r="C294" s="147"/>
      <c r="D294" s="69" t="s">
        <v>18</v>
      </c>
      <c r="E294" s="104">
        <f t="shared" si="73"/>
        <v>2021558.6630899999</v>
      </c>
      <c r="F294" s="197">
        <f>F235+F131+F175+F242</f>
        <v>1038035.61943</v>
      </c>
      <c r="G294" s="198"/>
      <c r="H294" s="198"/>
      <c r="I294" s="198"/>
      <c r="J294" s="199"/>
      <c r="K294" s="104">
        <f>K235+K131+K175+K244</f>
        <v>795971.45366</v>
      </c>
      <c r="L294" s="104">
        <f>L235+L131+L175+L244</f>
        <v>158991.69999999998</v>
      </c>
      <c r="M294" s="103">
        <f>M235+M131+M175+M242</f>
        <v>18559.89</v>
      </c>
      <c r="N294" s="104">
        <f>N235+N131+N175+N242</f>
        <v>10000</v>
      </c>
      <c r="O294" s="130"/>
    </row>
    <row r="295" spans="1:15" ht="31.5" customHeight="1" x14ac:dyDescent="0.3">
      <c r="A295" s="200"/>
      <c r="B295" s="173"/>
      <c r="C295" s="147"/>
      <c r="D295" s="69" t="s">
        <v>12</v>
      </c>
      <c r="E295" s="104">
        <f t="shared" si="73"/>
        <v>0</v>
      </c>
      <c r="F295" s="197">
        <f t="shared" ref="F295:N295" si="75">F176</f>
        <v>0</v>
      </c>
      <c r="G295" s="198">
        <f t="shared" si="75"/>
        <v>0</v>
      </c>
      <c r="H295" s="198">
        <f t="shared" si="75"/>
        <v>0</v>
      </c>
      <c r="I295" s="198">
        <f t="shared" si="75"/>
        <v>0</v>
      </c>
      <c r="J295" s="199">
        <f t="shared" si="75"/>
        <v>0</v>
      </c>
      <c r="K295" s="104">
        <f t="shared" si="75"/>
        <v>0</v>
      </c>
      <c r="L295" s="104">
        <f t="shared" si="75"/>
        <v>0</v>
      </c>
      <c r="M295" s="103">
        <f t="shared" si="75"/>
        <v>0</v>
      </c>
      <c r="N295" s="104">
        <f t="shared" si="75"/>
        <v>0</v>
      </c>
      <c r="O295" s="130"/>
    </row>
    <row r="296" spans="1:15" ht="24.75" customHeight="1" x14ac:dyDescent="0.3">
      <c r="A296" s="163" t="s">
        <v>539</v>
      </c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O296" s="163"/>
    </row>
    <row r="297" spans="1:15" ht="34.5" customHeight="1" x14ac:dyDescent="0.3">
      <c r="A297" s="147" t="s">
        <v>6</v>
      </c>
      <c r="B297" s="129" t="s">
        <v>57</v>
      </c>
      <c r="C297" s="147" t="s">
        <v>349</v>
      </c>
      <c r="D297" s="64" t="s">
        <v>8</v>
      </c>
      <c r="E297" s="85">
        <f t="shared" ref="E297:E335" si="76">F297+K297+L297+M297+N297</f>
        <v>0</v>
      </c>
      <c r="F297" s="138">
        <f t="shared" ref="F297:N297" si="77">F298</f>
        <v>0</v>
      </c>
      <c r="G297" s="139"/>
      <c r="H297" s="139"/>
      <c r="I297" s="139"/>
      <c r="J297" s="140"/>
      <c r="K297" s="91">
        <f t="shared" si="77"/>
        <v>0</v>
      </c>
      <c r="L297" s="91">
        <f t="shared" si="77"/>
        <v>0</v>
      </c>
      <c r="M297" s="91">
        <f t="shared" si="77"/>
        <v>0</v>
      </c>
      <c r="N297" s="85">
        <f t="shared" si="77"/>
        <v>0</v>
      </c>
      <c r="O297" s="130"/>
    </row>
    <row r="298" spans="1:15" ht="33.75" customHeight="1" x14ac:dyDescent="0.3">
      <c r="A298" s="147"/>
      <c r="B298" s="129"/>
      <c r="C298" s="147"/>
      <c r="D298" s="70" t="s">
        <v>18</v>
      </c>
      <c r="E298" s="85">
        <f t="shared" si="76"/>
        <v>0</v>
      </c>
      <c r="F298" s="138">
        <f t="shared" ref="F298" si="78">F299+F303+F307+F311+F315+F319+F323+F327+F331+F335</f>
        <v>0</v>
      </c>
      <c r="G298" s="139"/>
      <c r="H298" s="139"/>
      <c r="I298" s="139"/>
      <c r="J298" s="140"/>
      <c r="K298" s="91">
        <f>K299+K303+K307+K311+K315+K319+K323+K327+K331+K335</f>
        <v>0</v>
      </c>
      <c r="L298" s="91">
        <f t="shared" ref="L298:N298" si="79">L299+L303+L307+L311+L315+L319+L323+L327+L331+L335</f>
        <v>0</v>
      </c>
      <c r="M298" s="91">
        <f t="shared" si="79"/>
        <v>0</v>
      </c>
      <c r="N298" s="85">
        <f t="shared" si="79"/>
        <v>0</v>
      </c>
      <c r="O298" s="130"/>
    </row>
    <row r="299" spans="1:15" ht="75.75" hidden="1" customHeight="1" x14ac:dyDescent="0.3">
      <c r="A299" s="147" t="s">
        <v>13</v>
      </c>
      <c r="B299" s="87" t="s">
        <v>38</v>
      </c>
      <c r="C299" s="89" t="s">
        <v>61</v>
      </c>
      <c r="D299" s="70" t="s">
        <v>18</v>
      </c>
      <c r="E299" s="85">
        <f t="shared" si="76"/>
        <v>0</v>
      </c>
      <c r="F299" s="85">
        <v>0</v>
      </c>
      <c r="G299" s="85"/>
      <c r="H299" s="85"/>
      <c r="I299" s="85"/>
      <c r="J299" s="85"/>
      <c r="K299" s="85">
        <v>0</v>
      </c>
      <c r="L299" s="91">
        <v>0</v>
      </c>
      <c r="M299" s="85">
        <v>0</v>
      </c>
      <c r="N299" s="85">
        <v>0</v>
      </c>
      <c r="O299" s="162" t="s">
        <v>53</v>
      </c>
    </row>
    <row r="300" spans="1:15" ht="27.75" hidden="1" customHeight="1" x14ac:dyDescent="0.3">
      <c r="A300" s="147"/>
      <c r="B300" s="129" t="s">
        <v>87</v>
      </c>
      <c r="C300" s="148" t="s">
        <v>80</v>
      </c>
      <c r="D300" s="148" t="s">
        <v>80</v>
      </c>
      <c r="E300" s="131" t="e">
        <f t="shared" si="76"/>
        <v>#VALUE!</v>
      </c>
      <c r="F300" s="131" t="s">
        <v>83</v>
      </c>
      <c r="G300" s="85"/>
      <c r="H300" s="85"/>
      <c r="I300" s="85"/>
      <c r="J300" s="85"/>
      <c r="K300" s="131" t="s">
        <v>82</v>
      </c>
      <c r="L300" s="159" t="s">
        <v>206</v>
      </c>
      <c r="M300" s="131" t="s">
        <v>83</v>
      </c>
      <c r="N300" s="156" t="s">
        <v>84</v>
      </c>
      <c r="O300" s="162"/>
    </row>
    <row r="301" spans="1:15" ht="23.25" hidden="1" customHeight="1" x14ac:dyDescent="0.3">
      <c r="A301" s="147"/>
      <c r="B301" s="129"/>
      <c r="C301" s="148"/>
      <c r="D301" s="148"/>
      <c r="E301" s="131">
        <f t="shared" si="76"/>
        <v>0</v>
      </c>
      <c r="F301" s="131"/>
      <c r="G301" s="85"/>
      <c r="H301" s="85"/>
      <c r="I301" s="85"/>
      <c r="J301" s="85"/>
      <c r="K301" s="131"/>
      <c r="L301" s="157"/>
      <c r="M301" s="131"/>
      <c r="N301" s="157"/>
      <c r="O301" s="162"/>
    </row>
    <row r="302" spans="1:15" ht="24" hidden="1" customHeight="1" x14ac:dyDescent="0.3">
      <c r="A302" s="147"/>
      <c r="B302" s="129"/>
      <c r="C302" s="148"/>
      <c r="D302" s="148"/>
      <c r="E302" s="65">
        <f t="shared" si="76"/>
        <v>0</v>
      </c>
      <c r="F302" s="65">
        <v>0</v>
      </c>
      <c r="G302" s="65"/>
      <c r="H302" s="65"/>
      <c r="I302" s="65"/>
      <c r="J302" s="65"/>
      <c r="K302" s="65">
        <v>0</v>
      </c>
      <c r="L302" s="65">
        <v>0</v>
      </c>
      <c r="M302" s="65">
        <v>0</v>
      </c>
      <c r="N302" s="65">
        <v>0</v>
      </c>
      <c r="O302" s="162"/>
    </row>
    <row r="303" spans="1:15" ht="69.75" hidden="1" customHeight="1" x14ac:dyDescent="0.3">
      <c r="A303" s="147" t="s">
        <v>16</v>
      </c>
      <c r="B303" s="87" t="s">
        <v>39</v>
      </c>
      <c r="C303" s="89" t="s">
        <v>61</v>
      </c>
      <c r="D303" s="70" t="s">
        <v>18</v>
      </c>
      <c r="E303" s="85">
        <f t="shared" si="76"/>
        <v>0</v>
      </c>
      <c r="F303" s="85">
        <v>0</v>
      </c>
      <c r="G303" s="85"/>
      <c r="H303" s="85"/>
      <c r="I303" s="85"/>
      <c r="J303" s="85"/>
      <c r="K303" s="85">
        <v>0</v>
      </c>
      <c r="L303" s="91">
        <v>0</v>
      </c>
      <c r="M303" s="85">
        <v>0</v>
      </c>
      <c r="N303" s="85">
        <v>0</v>
      </c>
      <c r="O303" s="162" t="s">
        <v>53</v>
      </c>
    </row>
    <row r="304" spans="1:15" ht="27" hidden="1" customHeight="1" x14ac:dyDescent="0.3">
      <c r="A304" s="147"/>
      <c r="B304" s="129" t="s">
        <v>88</v>
      </c>
      <c r="C304" s="148" t="s">
        <v>80</v>
      </c>
      <c r="D304" s="148" t="s">
        <v>80</v>
      </c>
      <c r="E304" s="131" t="e">
        <f t="shared" si="76"/>
        <v>#VALUE!</v>
      </c>
      <c r="F304" s="131" t="s">
        <v>83</v>
      </c>
      <c r="G304" s="85"/>
      <c r="H304" s="85"/>
      <c r="I304" s="85"/>
      <c r="J304" s="85"/>
      <c r="K304" s="131" t="s">
        <v>82</v>
      </c>
      <c r="L304" s="159" t="s">
        <v>206</v>
      </c>
      <c r="M304" s="131" t="s">
        <v>83</v>
      </c>
      <c r="N304" s="156" t="s">
        <v>84</v>
      </c>
      <c r="O304" s="162"/>
    </row>
    <row r="305" spans="1:15" ht="27" hidden="1" customHeight="1" x14ac:dyDescent="0.3">
      <c r="A305" s="147"/>
      <c r="B305" s="129"/>
      <c r="C305" s="148"/>
      <c r="D305" s="148"/>
      <c r="E305" s="131">
        <f t="shared" si="76"/>
        <v>0</v>
      </c>
      <c r="F305" s="131"/>
      <c r="G305" s="85"/>
      <c r="H305" s="85"/>
      <c r="I305" s="85"/>
      <c r="J305" s="85"/>
      <c r="K305" s="131"/>
      <c r="L305" s="157"/>
      <c r="M305" s="131"/>
      <c r="N305" s="157"/>
      <c r="O305" s="162"/>
    </row>
    <row r="306" spans="1:15" ht="24.75" hidden="1" customHeight="1" x14ac:dyDescent="0.3">
      <c r="A306" s="147"/>
      <c r="B306" s="129"/>
      <c r="C306" s="148"/>
      <c r="D306" s="148"/>
      <c r="E306" s="65">
        <f t="shared" si="76"/>
        <v>0</v>
      </c>
      <c r="F306" s="65">
        <v>0</v>
      </c>
      <c r="G306" s="65"/>
      <c r="H306" s="65"/>
      <c r="I306" s="65"/>
      <c r="J306" s="65"/>
      <c r="K306" s="65">
        <v>0</v>
      </c>
      <c r="L306" s="65">
        <v>0</v>
      </c>
      <c r="M306" s="65">
        <v>0</v>
      </c>
      <c r="N306" s="65">
        <v>0</v>
      </c>
      <c r="O306" s="162"/>
    </row>
    <row r="307" spans="1:15" ht="60" hidden="1" customHeight="1" x14ac:dyDescent="0.3">
      <c r="A307" s="132" t="s">
        <v>21</v>
      </c>
      <c r="B307" s="87" t="s">
        <v>40</v>
      </c>
      <c r="C307" s="89" t="s">
        <v>61</v>
      </c>
      <c r="D307" s="70" t="s">
        <v>18</v>
      </c>
      <c r="E307" s="85">
        <f t="shared" si="76"/>
        <v>0</v>
      </c>
      <c r="F307" s="85">
        <v>0</v>
      </c>
      <c r="G307" s="85"/>
      <c r="H307" s="85"/>
      <c r="I307" s="85"/>
      <c r="J307" s="85"/>
      <c r="K307" s="91">
        <v>0</v>
      </c>
      <c r="L307" s="91">
        <v>0</v>
      </c>
      <c r="M307" s="85">
        <v>0</v>
      </c>
      <c r="N307" s="85">
        <v>0</v>
      </c>
      <c r="O307" s="203" t="s">
        <v>53</v>
      </c>
    </row>
    <row r="308" spans="1:15" ht="24.75" hidden="1" customHeight="1" x14ac:dyDescent="0.3">
      <c r="A308" s="133"/>
      <c r="B308" s="135" t="s">
        <v>89</v>
      </c>
      <c r="C308" s="148" t="s">
        <v>80</v>
      </c>
      <c r="D308" s="194" t="s">
        <v>80</v>
      </c>
      <c r="E308" s="156" t="e">
        <f t="shared" si="76"/>
        <v>#VALUE!</v>
      </c>
      <c r="F308" s="156" t="s">
        <v>83</v>
      </c>
      <c r="G308" s="98"/>
      <c r="H308" s="98"/>
      <c r="I308" s="98"/>
      <c r="J308" s="98"/>
      <c r="K308" s="156" t="s">
        <v>82</v>
      </c>
      <c r="L308" s="159" t="s">
        <v>206</v>
      </c>
      <c r="M308" s="156" t="s">
        <v>83</v>
      </c>
      <c r="N308" s="156" t="s">
        <v>84</v>
      </c>
      <c r="O308" s="204"/>
    </row>
    <row r="309" spans="1:15" ht="20.25" hidden="1" customHeight="1" x14ac:dyDescent="0.3">
      <c r="A309" s="133"/>
      <c r="B309" s="136"/>
      <c r="C309" s="148"/>
      <c r="D309" s="195"/>
      <c r="E309" s="157">
        <f t="shared" si="76"/>
        <v>0</v>
      </c>
      <c r="F309" s="157"/>
      <c r="G309" s="93"/>
      <c r="H309" s="93"/>
      <c r="I309" s="93"/>
      <c r="J309" s="93"/>
      <c r="K309" s="157"/>
      <c r="L309" s="157"/>
      <c r="M309" s="157"/>
      <c r="N309" s="157"/>
      <c r="O309" s="204"/>
    </row>
    <row r="310" spans="1:15" ht="24.75" hidden="1" customHeight="1" x14ac:dyDescent="0.3">
      <c r="A310" s="134"/>
      <c r="B310" s="137"/>
      <c r="C310" s="148"/>
      <c r="D310" s="196"/>
      <c r="E310" s="65">
        <f t="shared" si="76"/>
        <v>0</v>
      </c>
      <c r="F310" s="71">
        <v>0</v>
      </c>
      <c r="G310" s="71"/>
      <c r="H310" s="71"/>
      <c r="I310" s="71"/>
      <c r="J310" s="71"/>
      <c r="K310" s="71">
        <v>0</v>
      </c>
      <c r="L310" s="71">
        <v>0</v>
      </c>
      <c r="M310" s="71">
        <v>0</v>
      </c>
      <c r="N310" s="71">
        <v>0</v>
      </c>
      <c r="O310" s="205"/>
    </row>
    <row r="311" spans="1:15" ht="53.25" hidden="1" customHeight="1" x14ac:dyDescent="0.3">
      <c r="A311" s="147" t="s">
        <v>19</v>
      </c>
      <c r="B311" s="87" t="s">
        <v>41</v>
      </c>
      <c r="C311" s="89" t="s">
        <v>61</v>
      </c>
      <c r="D311" s="70" t="s">
        <v>18</v>
      </c>
      <c r="E311" s="85">
        <f t="shared" si="76"/>
        <v>0</v>
      </c>
      <c r="F311" s="85">
        <v>0</v>
      </c>
      <c r="G311" s="85"/>
      <c r="H311" s="85"/>
      <c r="I311" s="85"/>
      <c r="J311" s="85"/>
      <c r="K311" s="85">
        <v>0</v>
      </c>
      <c r="L311" s="91">
        <v>0</v>
      </c>
      <c r="M311" s="85">
        <v>0</v>
      </c>
      <c r="N311" s="85">
        <v>0</v>
      </c>
      <c r="O311" s="162" t="s">
        <v>53</v>
      </c>
    </row>
    <row r="312" spans="1:15" ht="24.75" hidden="1" customHeight="1" x14ac:dyDescent="0.3">
      <c r="A312" s="147"/>
      <c r="B312" s="129" t="s">
        <v>90</v>
      </c>
      <c r="C312" s="148" t="s">
        <v>80</v>
      </c>
      <c r="D312" s="148" t="s">
        <v>80</v>
      </c>
      <c r="E312" s="131" t="e">
        <f t="shared" si="76"/>
        <v>#VALUE!</v>
      </c>
      <c r="F312" s="131" t="s">
        <v>83</v>
      </c>
      <c r="G312" s="85"/>
      <c r="H312" s="85"/>
      <c r="I312" s="85"/>
      <c r="J312" s="85"/>
      <c r="K312" s="131" t="s">
        <v>82</v>
      </c>
      <c r="L312" s="159" t="s">
        <v>206</v>
      </c>
      <c r="M312" s="131" t="s">
        <v>83</v>
      </c>
      <c r="N312" s="156" t="s">
        <v>84</v>
      </c>
      <c r="O312" s="162"/>
    </row>
    <row r="313" spans="1:15" ht="24.75" hidden="1" customHeight="1" x14ac:dyDescent="0.3">
      <c r="A313" s="147"/>
      <c r="B313" s="129"/>
      <c r="C313" s="148"/>
      <c r="D313" s="148"/>
      <c r="E313" s="131">
        <f t="shared" si="76"/>
        <v>0</v>
      </c>
      <c r="F313" s="131"/>
      <c r="G313" s="85"/>
      <c r="H313" s="85"/>
      <c r="I313" s="85"/>
      <c r="J313" s="85"/>
      <c r="K313" s="131"/>
      <c r="L313" s="157"/>
      <c r="M313" s="131"/>
      <c r="N313" s="157"/>
      <c r="O313" s="162"/>
    </row>
    <row r="314" spans="1:15" ht="27.75" hidden="1" customHeight="1" x14ac:dyDescent="0.3">
      <c r="A314" s="147"/>
      <c r="B314" s="129"/>
      <c r="C314" s="148"/>
      <c r="D314" s="148"/>
      <c r="E314" s="65">
        <f t="shared" si="76"/>
        <v>0</v>
      </c>
      <c r="F314" s="65">
        <v>0</v>
      </c>
      <c r="G314" s="65"/>
      <c r="H314" s="65"/>
      <c r="I314" s="65"/>
      <c r="J314" s="65"/>
      <c r="K314" s="65">
        <v>0</v>
      </c>
      <c r="L314" s="65">
        <v>0</v>
      </c>
      <c r="M314" s="65">
        <v>0</v>
      </c>
      <c r="N314" s="65">
        <v>0</v>
      </c>
      <c r="O314" s="162"/>
    </row>
    <row r="315" spans="1:15" ht="73.5" hidden="1" customHeight="1" x14ac:dyDescent="0.3">
      <c r="A315" s="147" t="s">
        <v>28</v>
      </c>
      <c r="B315" s="87" t="s">
        <v>42</v>
      </c>
      <c r="C315" s="89" t="s">
        <v>61</v>
      </c>
      <c r="D315" s="70" t="s">
        <v>18</v>
      </c>
      <c r="E315" s="85">
        <f t="shared" si="76"/>
        <v>0</v>
      </c>
      <c r="F315" s="85">
        <v>0</v>
      </c>
      <c r="G315" s="85"/>
      <c r="H315" s="85"/>
      <c r="I315" s="85"/>
      <c r="J315" s="85"/>
      <c r="K315" s="85">
        <v>0</v>
      </c>
      <c r="L315" s="91">
        <v>0</v>
      </c>
      <c r="M315" s="85">
        <v>0</v>
      </c>
      <c r="N315" s="85">
        <v>0</v>
      </c>
      <c r="O315" s="162" t="s">
        <v>53</v>
      </c>
    </row>
    <row r="316" spans="1:15" ht="25.5" hidden="1" customHeight="1" x14ac:dyDescent="0.3">
      <c r="A316" s="147"/>
      <c r="B316" s="129" t="s">
        <v>91</v>
      </c>
      <c r="C316" s="148" t="s">
        <v>80</v>
      </c>
      <c r="D316" s="148" t="s">
        <v>80</v>
      </c>
      <c r="E316" s="131" t="e">
        <f t="shared" si="76"/>
        <v>#VALUE!</v>
      </c>
      <c r="F316" s="131" t="s">
        <v>83</v>
      </c>
      <c r="G316" s="85"/>
      <c r="H316" s="85"/>
      <c r="I316" s="85"/>
      <c r="J316" s="85"/>
      <c r="K316" s="131" t="s">
        <v>82</v>
      </c>
      <c r="L316" s="159" t="s">
        <v>206</v>
      </c>
      <c r="M316" s="131" t="s">
        <v>83</v>
      </c>
      <c r="N316" s="156" t="s">
        <v>84</v>
      </c>
      <c r="O316" s="162"/>
    </row>
    <row r="317" spans="1:15" ht="24" hidden="1" customHeight="1" x14ac:dyDescent="0.3">
      <c r="A317" s="147"/>
      <c r="B317" s="129"/>
      <c r="C317" s="148"/>
      <c r="D317" s="148"/>
      <c r="E317" s="131">
        <f t="shared" si="76"/>
        <v>0</v>
      </c>
      <c r="F317" s="131"/>
      <c r="G317" s="85"/>
      <c r="H317" s="85"/>
      <c r="I317" s="85"/>
      <c r="J317" s="85"/>
      <c r="K317" s="131"/>
      <c r="L317" s="157"/>
      <c r="M317" s="131"/>
      <c r="N317" s="157"/>
      <c r="O317" s="162"/>
    </row>
    <row r="318" spans="1:15" ht="30.75" hidden="1" customHeight="1" x14ac:dyDescent="0.3">
      <c r="A318" s="147"/>
      <c r="B318" s="129"/>
      <c r="C318" s="148"/>
      <c r="D318" s="148"/>
      <c r="E318" s="65">
        <f t="shared" si="76"/>
        <v>0</v>
      </c>
      <c r="F318" s="65">
        <v>0</v>
      </c>
      <c r="G318" s="65"/>
      <c r="H318" s="65"/>
      <c r="I318" s="65"/>
      <c r="J318" s="65"/>
      <c r="K318" s="65">
        <v>0</v>
      </c>
      <c r="L318" s="65">
        <v>0</v>
      </c>
      <c r="M318" s="65">
        <v>0</v>
      </c>
      <c r="N318" s="65">
        <v>0</v>
      </c>
      <c r="O318" s="162"/>
    </row>
    <row r="319" spans="1:15" ht="57.75" hidden="1" customHeight="1" x14ac:dyDescent="0.3">
      <c r="A319" s="147" t="s">
        <v>30</v>
      </c>
      <c r="B319" s="87" t="s">
        <v>43</v>
      </c>
      <c r="C319" s="89" t="s">
        <v>61</v>
      </c>
      <c r="D319" s="70" t="s">
        <v>18</v>
      </c>
      <c r="E319" s="85">
        <f t="shared" si="76"/>
        <v>0</v>
      </c>
      <c r="F319" s="85">
        <v>0</v>
      </c>
      <c r="G319" s="85"/>
      <c r="H319" s="85"/>
      <c r="I319" s="85"/>
      <c r="J319" s="85"/>
      <c r="K319" s="85">
        <v>0</v>
      </c>
      <c r="L319" s="91">
        <v>0</v>
      </c>
      <c r="M319" s="85">
        <v>0</v>
      </c>
      <c r="N319" s="85">
        <v>0</v>
      </c>
      <c r="O319" s="162" t="s">
        <v>53</v>
      </c>
    </row>
    <row r="320" spans="1:15" ht="27" hidden="1" customHeight="1" x14ac:dyDescent="0.3">
      <c r="A320" s="147"/>
      <c r="B320" s="129" t="s">
        <v>92</v>
      </c>
      <c r="C320" s="148" t="s">
        <v>80</v>
      </c>
      <c r="D320" s="148" t="s">
        <v>80</v>
      </c>
      <c r="E320" s="131" t="e">
        <f t="shared" si="76"/>
        <v>#VALUE!</v>
      </c>
      <c r="F320" s="131" t="s">
        <v>83</v>
      </c>
      <c r="G320" s="85"/>
      <c r="H320" s="85"/>
      <c r="I320" s="85"/>
      <c r="J320" s="85"/>
      <c r="K320" s="131" t="s">
        <v>82</v>
      </c>
      <c r="L320" s="159" t="s">
        <v>206</v>
      </c>
      <c r="M320" s="131" t="s">
        <v>83</v>
      </c>
      <c r="N320" s="156" t="s">
        <v>84</v>
      </c>
      <c r="O320" s="162"/>
    </row>
    <row r="321" spans="1:15" ht="27" hidden="1" customHeight="1" x14ac:dyDescent="0.3">
      <c r="A321" s="147"/>
      <c r="B321" s="129"/>
      <c r="C321" s="148"/>
      <c r="D321" s="148"/>
      <c r="E321" s="131">
        <f t="shared" si="76"/>
        <v>0</v>
      </c>
      <c r="F321" s="131"/>
      <c r="G321" s="85"/>
      <c r="H321" s="85"/>
      <c r="I321" s="85"/>
      <c r="J321" s="85"/>
      <c r="K321" s="131"/>
      <c r="L321" s="157"/>
      <c r="M321" s="131"/>
      <c r="N321" s="157"/>
      <c r="O321" s="162"/>
    </row>
    <row r="322" spans="1:15" ht="27" hidden="1" customHeight="1" x14ac:dyDescent="0.3">
      <c r="A322" s="147"/>
      <c r="B322" s="129"/>
      <c r="C322" s="148"/>
      <c r="D322" s="148"/>
      <c r="E322" s="65">
        <f t="shared" si="76"/>
        <v>0</v>
      </c>
      <c r="F322" s="65">
        <v>0</v>
      </c>
      <c r="G322" s="65"/>
      <c r="H322" s="65"/>
      <c r="I322" s="65"/>
      <c r="J322" s="65"/>
      <c r="K322" s="65">
        <v>0</v>
      </c>
      <c r="L322" s="65">
        <v>0</v>
      </c>
      <c r="M322" s="65">
        <v>0</v>
      </c>
      <c r="N322" s="65">
        <v>0</v>
      </c>
      <c r="O322" s="162"/>
    </row>
    <row r="323" spans="1:15" ht="75.75" hidden="1" customHeight="1" x14ac:dyDescent="0.3">
      <c r="A323" s="147" t="s">
        <v>31</v>
      </c>
      <c r="B323" s="87" t="s">
        <v>44</v>
      </c>
      <c r="C323" s="89" t="s">
        <v>61</v>
      </c>
      <c r="D323" s="70" t="s">
        <v>18</v>
      </c>
      <c r="E323" s="85">
        <f t="shared" si="76"/>
        <v>0</v>
      </c>
      <c r="F323" s="85">
        <v>0</v>
      </c>
      <c r="G323" s="85"/>
      <c r="H323" s="85"/>
      <c r="I323" s="85"/>
      <c r="J323" s="85"/>
      <c r="K323" s="85">
        <v>0</v>
      </c>
      <c r="L323" s="91">
        <v>0</v>
      </c>
      <c r="M323" s="85">
        <v>0</v>
      </c>
      <c r="N323" s="85">
        <v>0</v>
      </c>
      <c r="O323" s="162" t="s">
        <v>53</v>
      </c>
    </row>
    <row r="324" spans="1:15" ht="27" hidden="1" customHeight="1" x14ac:dyDescent="0.3">
      <c r="A324" s="147"/>
      <c r="B324" s="129" t="s">
        <v>93</v>
      </c>
      <c r="C324" s="148" t="s">
        <v>80</v>
      </c>
      <c r="D324" s="148" t="s">
        <v>80</v>
      </c>
      <c r="E324" s="131" t="e">
        <f t="shared" si="76"/>
        <v>#VALUE!</v>
      </c>
      <c r="F324" s="131" t="s">
        <v>83</v>
      </c>
      <c r="G324" s="85"/>
      <c r="H324" s="85"/>
      <c r="I324" s="85"/>
      <c r="J324" s="85"/>
      <c r="K324" s="131" t="s">
        <v>82</v>
      </c>
      <c r="L324" s="159" t="s">
        <v>206</v>
      </c>
      <c r="M324" s="131" t="s">
        <v>83</v>
      </c>
      <c r="N324" s="156" t="s">
        <v>84</v>
      </c>
      <c r="O324" s="162"/>
    </row>
    <row r="325" spans="1:15" ht="27" hidden="1" customHeight="1" x14ac:dyDescent="0.3">
      <c r="A325" s="147"/>
      <c r="B325" s="129"/>
      <c r="C325" s="148"/>
      <c r="D325" s="148"/>
      <c r="E325" s="131">
        <f t="shared" si="76"/>
        <v>0</v>
      </c>
      <c r="F325" s="131"/>
      <c r="G325" s="85"/>
      <c r="H325" s="85"/>
      <c r="I325" s="85"/>
      <c r="J325" s="85"/>
      <c r="K325" s="131"/>
      <c r="L325" s="157"/>
      <c r="M325" s="131"/>
      <c r="N325" s="157"/>
      <c r="O325" s="162"/>
    </row>
    <row r="326" spans="1:15" ht="27" hidden="1" customHeight="1" x14ac:dyDescent="0.3">
      <c r="A326" s="147"/>
      <c r="B326" s="129"/>
      <c r="C326" s="148"/>
      <c r="D326" s="148"/>
      <c r="E326" s="65">
        <f t="shared" si="76"/>
        <v>0</v>
      </c>
      <c r="F326" s="65">
        <v>0</v>
      </c>
      <c r="G326" s="65"/>
      <c r="H326" s="65"/>
      <c r="I326" s="65"/>
      <c r="J326" s="65"/>
      <c r="K326" s="65">
        <v>0</v>
      </c>
      <c r="L326" s="65">
        <v>0</v>
      </c>
      <c r="M326" s="65">
        <v>0</v>
      </c>
      <c r="N326" s="65">
        <v>0</v>
      </c>
      <c r="O326" s="162"/>
    </row>
    <row r="327" spans="1:15" ht="58.5" hidden="1" customHeight="1" x14ac:dyDescent="0.3">
      <c r="A327" s="147" t="s">
        <v>32</v>
      </c>
      <c r="B327" s="87" t="s">
        <v>45</v>
      </c>
      <c r="C327" s="89" t="s">
        <v>61</v>
      </c>
      <c r="D327" s="70" t="s">
        <v>18</v>
      </c>
      <c r="E327" s="85">
        <f t="shared" si="76"/>
        <v>0</v>
      </c>
      <c r="F327" s="85">
        <v>0</v>
      </c>
      <c r="G327" s="85"/>
      <c r="H327" s="85"/>
      <c r="I327" s="85"/>
      <c r="J327" s="85"/>
      <c r="K327" s="85">
        <v>0</v>
      </c>
      <c r="L327" s="91">
        <v>0</v>
      </c>
      <c r="M327" s="85">
        <v>0</v>
      </c>
      <c r="N327" s="85">
        <v>0</v>
      </c>
      <c r="O327" s="162" t="s">
        <v>53</v>
      </c>
    </row>
    <row r="328" spans="1:15" ht="24.75" hidden="1" customHeight="1" x14ac:dyDescent="0.3">
      <c r="A328" s="147"/>
      <c r="B328" s="129" t="s">
        <v>94</v>
      </c>
      <c r="C328" s="148" t="s">
        <v>80</v>
      </c>
      <c r="D328" s="148" t="s">
        <v>80</v>
      </c>
      <c r="E328" s="131" t="e">
        <f t="shared" si="76"/>
        <v>#VALUE!</v>
      </c>
      <c r="F328" s="131" t="s">
        <v>83</v>
      </c>
      <c r="G328" s="85"/>
      <c r="H328" s="85"/>
      <c r="I328" s="85"/>
      <c r="J328" s="85"/>
      <c r="K328" s="131" t="s">
        <v>82</v>
      </c>
      <c r="L328" s="159" t="s">
        <v>206</v>
      </c>
      <c r="M328" s="131" t="s">
        <v>83</v>
      </c>
      <c r="N328" s="156" t="s">
        <v>84</v>
      </c>
      <c r="O328" s="162"/>
    </row>
    <row r="329" spans="1:15" ht="24.75" hidden="1" customHeight="1" x14ac:dyDescent="0.3">
      <c r="A329" s="147"/>
      <c r="B329" s="129"/>
      <c r="C329" s="148"/>
      <c r="D329" s="148"/>
      <c r="E329" s="131">
        <f t="shared" si="76"/>
        <v>0</v>
      </c>
      <c r="F329" s="131"/>
      <c r="G329" s="85"/>
      <c r="H329" s="85"/>
      <c r="I329" s="85"/>
      <c r="J329" s="85"/>
      <c r="K329" s="131"/>
      <c r="L329" s="157"/>
      <c r="M329" s="131"/>
      <c r="N329" s="157"/>
      <c r="O329" s="162"/>
    </row>
    <row r="330" spans="1:15" ht="24.75" hidden="1" customHeight="1" x14ac:dyDescent="0.3">
      <c r="A330" s="147"/>
      <c r="B330" s="129"/>
      <c r="C330" s="148"/>
      <c r="D330" s="148"/>
      <c r="E330" s="65">
        <f t="shared" si="76"/>
        <v>0</v>
      </c>
      <c r="F330" s="65">
        <v>0</v>
      </c>
      <c r="G330" s="65"/>
      <c r="H330" s="65"/>
      <c r="I330" s="65"/>
      <c r="J330" s="65"/>
      <c r="K330" s="65">
        <v>0</v>
      </c>
      <c r="L330" s="65">
        <v>0</v>
      </c>
      <c r="M330" s="65">
        <v>0</v>
      </c>
      <c r="N330" s="65">
        <v>0</v>
      </c>
      <c r="O330" s="162"/>
    </row>
    <row r="331" spans="1:15" ht="43.5" hidden="1" customHeight="1" x14ac:dyDescent="0.3">
      <c r="A331" s="132" t="s">
        <v>33</v>
      </c>
      <c r="B331" s="87" t="s">
        <v>46</v>
      </c>
      <c r="C331" s="89" t="s">
        <v>61</v>
      </c>
      <c r="D331" s="70" t="s">
        <v>18</v>
      </c>
      <c r="E331" s="85">
        <f t="shared" si="76"/>
        <v>0</v>
      </c>
      <c r="F331" s="85">
        <v>0</v>
      </c>
      <c r="G331" s="85"/>
      <c r="H331" s="85"/>
      <c r="I331" s="85"/>
      <c r="J331" s="85"/>
      <c r="K331" s="91">
        <v>0</v>
      </c>
      <c r="L331" s="91">
        <v>0</v>
      </c>
      <c r="M331" s="85">
        <v>0</v>
      </c>
      <c r="N331" s="85">
        <v>0</v>
      </c>
      <c r="O331" s="203" t="s">
        <v>53</v>
      </c>
    </row>
    <row r="332" spans="1:15" ht="24.75" hidden="1" customHeight="1" x14ac:dyDescent="0.3">
      <c r="A332" s="133"/>
      <c r="B332" s="135" t="s">
        <v>95</v>
      </c>
      <c r="C332" s="148" t="s">
        <v>80</v>
      </c>
      <c r="D332" s="194" t="s">
        <v>80</v>
      </c>
      <c r="E332" s="156" t="e">
        <f t="shared" si="76"/>
        <v>#VALUE!</v>
      </c>
      <c r="F332" s="156" t="s">
        <v>83</v>
      </c>
      <c r="G332" s="98"/>
      <c r="H332" s="98"/>
      <c r="I332" s="98"/>
      <c r="J332" s="98"/>
      <c r="K332" s="156" t="s">
        <v>82</v>
      </c>
      <c r="L332" s="159" t="s">
        <v>206</v>
      </c>
      <c r="M332" s="156" t="s">
        <v>83</v>
      </c>
      <c r="N332" s="156" t="s">
        <v>84</v>
      </c>
      <c r="O332" s="204"/>
    </row>
    <row r="333" spans="1:15" ht="24.75" hidden="1" customHeight="1" x14ac:dyDescent="0.3">
      <c r="A333" s="133"/>
      <c r="B333" s="136"/>
      <c r="C333" s="148"/>
      <c r="D333" s="195"/>
      <c r="E333" s="157">
        <f t="shared" si="76"/>
        <v>0</v>
      </c>
      <c r="F333" s="157"/>
      <c r="G333" s="93"/>
      <c r="H333" s="93"/>
      <c r="I333" s="93"/>
      <c r="J333" s="93"/>
      <c r="K333" s="157"/>
      <c r="L333" s="157"/>
      <c r="M333" s="157"/>
      <c r="N333" s="157"/>
      <c r="O333" s="204"/>
    </row>
    <row r="334" spans="1:15" ht="24.75" hidden="1" customHeight="1" x14ac:dyDescent="0.3">
      <c r="A334" s="134"/>
      <c r="B334" s="137"/>
      <c r="C334" s="148"/>
      <c r="D334" s="196"/>
      <c r="E334" s="65">
        <f t="shared" si="76"/>
        <v>0</v>
      </c>
      <c r="F334" s="71">
        <v>0</v>
      </c>
      <c r="G334" s="71"/>
      <c r="H334" s="71"/>
      <c r="I334" s="71"/>
      <c r="J334" s="71"/>
      <c r="K334" s="71">
        <v>0</v>
      </c>
      <c r="L334" s="71">
        <v>0</v>
      </c>
      <c r="M334" s="71">
        <v>0</v>
      </c>
      <c r="N334" s="71">
        <v>0</v>
      </c>
      <c r="O334" s="205"/>
    </row>
    <row r="335" spans="1:15" ht="51.75" customHeight="1" x14ac:dyDescent="0.3">
      <c r="A335" s="147" t="s">
        <v>13</v>
      </c>
      <c r="B335" s="87" t="s">
        <v>199</v>
      </c>
      <c r="C335" s="88" t="s">
        <v>349</v>
      </c>
      <c r="D335" s="70" t="s">
        <v>18</v>
      </c>
      <c r="E335" s="85">
        <f t="shared" si="76"/>
        <v>0</v>
      </c>
      <c r="F335" s="138">
        <v>0</v>
      </c>
      <c r="G335" s="139"/>
      <c r="H335" s="139"/>
      <c r="I335" s="139"/>
      <c r="J335" s="140"/>
      <c r="K335" s="85">
        <v>0</v>
      </c>
      <c r="L335" s="85">
        <v>0</v>
      </c>
      <c r="M335" s="91">
        <v>0</v>
      </c>
      <c r="N335" s="85">
        <v>0</v>
      </c>
      <c r="O335" s="162" t="s">
        <v>77</v>
      </c>
    </row>
    <row r="336" spans="1:15" ht="21" customHeight="1" x14ac:dyDescent="0.3">
      <c r="A336" s="147"/>
      <c r="B336" s="129" t="s">
        <v>322</v>
      </c>
      <c r="C336" s="148" t="s">
        <v>80</v>
      </c>
      <c r="D336" s="148" t="s">
        <v>80</v>
      </c>
      <c r="E336" s="131" t="s">
        <v>81</v>
      </c>
      <c r="F336" s="152" t="s">
        <v>345</v>
      </c>
      <c r="G336" s="138" t="s">
        <v>207</v>
      </c>
      <c r="H336" s="139"/>
      <c r="I336" s="139"/>
      <c r="J336" s="140"/>
      <c r="K336" s="131" t="s">
        <v>84</v>
      </c>
      <c r="L336" s="159" t="s">
        <v>346</v>
      </c>
      <c r="M336" s="152" t="s">
        <v>348</v>
      </c>
      <c r="N336" s="156" t="s">
        <v>347</v>
      </c>
      <c r="O336" s="162"/>
    </row>
    <row r="337" spans="1:16" ht="21" customHeight="1" x14ac:dyDescent="0.3">
      <c r="A337" s="147"/>
      <c r="B337" s="129"/>
      <c r="C337" s="148"/>
      <c r="D337" s="148"/>
      <c r="E337" s="131"/>
      <c r="F337" s="131"/>
      <c r="G337" s="93" t="s">
        <v>202</v>
      </c>
      <c r="H337" s="93" t="s">
        <v>203</v>
      </c>
      <c r="I337" s="93" t="s">
        <v>204</v>
      </c>
      <c r="J337" s="93" t="s">
        <v>205</v>
      </c>
      <c r="K337" s="131"/>
      <c r="L337" s="157"/>
      <c r="M337" s="131"/>
      <c r="N337" s="157"/>
      <c r="O337" s="162"/>
    </row>
    <row r="338" spans="1:16" ht="42" customHeight="1" x14ac:dyDescent="0.3">
      <c r="A338" s="147"/>
      <c r="B338" s="129"/>
      <c r="C338" s="148"/>
      <c r="D338" s="148"/>
      <c r="E338" s="65">
        <f>F338+K338+L338+M338+N338</f>
        <v>0</v>
      </c>
      <c r="F338" s="65">
        <v>0</v>
      </c>
      <c r="G338" s="65">
        <v>0</v>
      </c>
      <c r="H338" s="65">
        <v>0</v>
      </c>
      <c r="I338" s="65">
        <v>0</v>
      </c>
      <c r="J338" s="65">
        <v>0</v>
      </c>
      <c r="K338" s="65">
        <v>0</v>
      </c>
      <c r="L338" s="65">
        <v>0</v>
      </c>
      <c r="M338" s="65">
        <v>0</v>
      </c>
      <c r="N338" s="65">
        <v>0</v>
      </c>
      <c r="O338" s="162"/>
    </row>
    <row r="339" spans="1:16" ht="81.75" customHeight="1" x14ac:dyDescent="0.3">
      <c r="A339" s="147" t="s">
        <v>16</v>
      </c>
      <c r="B339" s="87" t="s">
        <v>200</v>
      </c>
      <c r="C339" s="88" t="s">
        <v>349</v>
      </c>
      <c r="D339" s="70" t="s">
        <v>18</v>
      </c>
      <c r="E339" s="85">
        <f>F339+K339+L339+M339+N339</f>
        <v>0</v>
      </c>
      <c r="F339" s="131">
        <v>0</v>
      </c>
      <c r="G339" s="131"/>
      <c r="H339" s="131"/>
      <c r="I339" s="131"/>
      <c r="J339" s="131"/>
      <c r="K339" s="85">
        <v>0</v>
      </c>
      <c r="L339" s="85">
        <v>0</v>
      </c>
      <c r="M339" s="85">
        <v>0</v>
      </c>
      <c r="N339" s="85">
        <v>0</v>
      </c>
      <c r="O339" s="162" t="s">
        <v>29</v>
      </c>
    </row>
    <row r="340" spans="1:16" ht="21" customHeight="1" x14ac:dyDescent="0.3">
      <c r="A340" s="147"/>
      <c r="B340" s="129" t="s">
        <v>323</v>
      </c>
      <c r="C340" s="148" t="s">
        <v>80</v>
      </c>
      <c r="D340" s="148" t="s">
        <v>80</v>
      </c>
      <c r="E340" s="131" t="s">
        <v>81</v>
      </c>
      <c r="F340" s="152" t="s">
        <v>345</v>
      </c>
      <c r="G340" s="131" t="s">
        <v>207</v>
      </c>
      <c r="H340" s="131"/>
      <c r="I340" s="131"/>
      <c r="J340" s="131"/>
      <c r="K340" s="131" t="s">
        <v>84</v>
      </c>
      <c r="L340" s="152" t="s">
        <v>346</v>
      </c>
      <c r="M340" s="152" t="s">
        <v>348</v>
      </c>
      <c r="N340" s="131" t="s">
        <v>347</v>
      </c>
      <c r="O340" s="162"/>
    </row>
    <row r="341" spans="1:16" ht="21" customHeight="1" x14ac:dyDescent="0.3">
      <c r="A341" s="147"/>
      <c r="B341" s="129"/>
      <c r="C341" s="148"/>
      <c r="D341" s="148"/>
      <c r="E341" s="131"/>
      <c r="F341" s="131"/>
      <c r="G341" s="85" t="s">
        <v>202</v>
      </c>
      <c r="H341" s="85" t="s">
        <v>203</v>
      </c>
      <c r="I341" s="85" t="s">
        <v>204</v>
      </c>
      <c r="J341" s="85" t="s">
        <v>205</v>
      </c>
      <c r="K341" s="131"/>
      <c r="L341" s="131"/>
      <c r="M341" s="131"/>
      <c r="N341" s="131"/>
      <c r="O341" s="162"/>
    </row>
    <row r="342" spans="1:16" ht="39.75" customHeight="1" x14ac:dyDescent="0.3">
      <c r="A342" s="147"/>
      <c r="B342" s="129"/>
      <c r="C342" s="148"/>
      <c r="D342" s="148"/>
      <c r="E342" s="65">
        <f>F342+K342+L342+M342+N342</f>
        <v>0</v>
      </c>
      <c r="F342" s="65">
        <v>0</v>
      </c>
      <c r="G342" s="65">
        <v>0</v>
      </c>
      <c r="H342" s="65">
        <v>0</v>
      </c>
      <c r="I342" s="65">
        <v>0</v>
      </c>
      <c r="J342" s="65">
        <v>0</v>
      </c>
      <c r="K342" s="65">
        <v>0</v>
      </c>
      <c r="L342" s="65">
        <v>0</v>
      </c>
      <c r="M342" s="65">
        <v>0</v>
      </c>
      <c r="N342" s="65">
        <v>0</v>
      </c>
      <c r="O342" s="162"/>
    </row>
    <row r="343" spans="1:16" ht="27.75" customHeight="1" x14ac:dyDescent="0.3">
      <c r="A343" s="147" t="s">
        <v>22</v>
      </c>
      <c r="B343" s="129" t="s">
        <v>54</v>
      </c>
      <c r="C343" s="147" t="s">
        <v>349</v>
      </c>
      <c r="D343" s="64" t="s">
        <v>8</v>
      </c>
      <c r="E343" s="85">
        <f t="shared" ref="E343:E347" si="80">F343+K343+L343+M343+N343</f>
        <v>0</v>
      </c>
      <c r="F343" s="131">
        <f>F344+F345</f>
        <v>0</v>
      </c>
      <c r="G343" s="131"/>
      <c r="H343" s="131"/>
      <c r="I343" s="131"/>
      <c r="J343" s="131"/>
      <c r="K343" s="85">
        <f>K344+K345</f>
        <v>0</v>
      </c>
      <c r="L343" s="85">
        <f>L344+L345</f>
        <v>0</v>
      </c>
      <c r="M343" s="85">
        <f>M344+M345</f>
        <v>0</v>
      </c>
      <c r="N343" s="85">
        <f>N344</f>
        <v>0</v>
      </c>
      <c r="O343" s="218"/>
    </row>
    <row r="344" spans="1:16" ht="33.75" customHeight="1" x14ac:dyDescent="0.3">
      <c r="A344" s="147"/>
      <c r="B344" s="129"/>
      <c r="C344" s="147"/>
      <c r="D344" s="87" t="s">
        <v>18</v>
      </c>
      <c r="E344" s="85">
        <f t="shared" si="80"/>
        <v>0</v>
      </c>
      <c r="F344" s="131">
        <f>F346</f>
        <v>0</v>
      </c>
      <c r="G344" s="131"/>
      <c r="H344" s="131"/>
      <c r="I344" s="131"/>
      <c r="J344" s="131"/>
      <c r="K344" s="85">
        <f>K346</f>
        <v>0</v>
      </c>
      <c r="L344" s="85">
        <f t="shared" ref="L344:N344" si="81">L346</f>
        <v>0</v>
      </c>
      <c r="M344" s="85">
        <f t="shared" si="81"/>
        <v>0</v>
      </c>
      <c r="N344" s="85">
        <f t="shared" si="81"/>
        <v>0</v>
      </c>
      <c r="O344" s="218"/>
    </row>
    <row r="345" spans="1:16" ht="24.75" customHeight="1" x14ac:dyDescent="0.3">
      <c r="A345" s="147"/>
      <c r="B345" s="129"/>
      <c r="C345" s="147"/>
      <c r="D345" s="70" t="s">
        <v>12</v>
      </c>
      <c r="E345" s="85">
        <f t="shared" si="80"/>
        <v>0</v>
      </c>
      <c r="F345" s="131">
        <v>0</v>
      </c>
      <c r="G345" s="131"/>
      <c r="H345" s="131"/>
      <c r="I345" s="131"/>
      <c r="J345" s="131"/>
      <c r="K345" s="85">
        <v>0</v>
      </c>
      <c r="L345" s="85">
        <v>0</v>
      </c>
      <c r="M345" s="85">
        <v>0</v>
      </c>
      <c r="N345" s="85">
        <v>0</v>
      </c>
      <c r="O345" s="218"/>
    </row>
    <row r="346" spans="1:16" ht="33.75" customHeight="1" x14ac:dyDescent="0.3">
      <c r="A346" s="147" t="s">
        <v>24</v>
      </c>
      <c r="B346" s="129" t="s">
        <v>47</v>
      </c>
      <c r="C346" s="147" t="s">
        <v>349</v>
      </c>
      <c r="D346" s="70" t="s">
        <v>18</v>
      </c>
      <c r="E346" s="85">
        <f t="shared" si="80"/>
        <v>0</v>
      </c>
      <c r="F346" s="131">
        <v>0</v>
      </c>
      <c r="G346" s="131"/>
      <c r="H346" s="131"/>
      <c r="I346" s="131"/>
      <c r="J346" s="131"/>
      <c r="K346" s="85">
        <v>0</v>
      </c>
      <c r="L346" s="85">
        <v>0</v>
      </c>
      <c r="M346" s="85">
        <v>0</v>
      </c>
      <c r="N346" s="85">
        <v>0</v>
      </c>
      <c r="O346" s="218" t="s">
        <v>34</v>
      </c>
    </row>
    <row r="347" spans="1:16" ht="33" customHeight="1" x14ac:dyDescent="0.3">
      <c r="A347" s="147"/>
      <c r="B347" s="129"/>
      <c r="C347" s="147"/>
      <c r="D347" s="70" t="s">
        <v>12</v>
      </c>
      <c r="E347" s="85">
        <f t="shared" si="80"/>
        <v>0</v>
      </c>
      <c r="F347" s="131">
        <v>0</v>
      </c>
      <c r="G347" s="131"/>
      <c r="H347" s="131"/>
      <c r="I347" s="131"/>
      <c r="J347" s="131"/>
      <c r="K347" s="85">
        <v>0</v>
      </c>
      <c r="L347" s="85">
        <v>0</v>
      </c>
      <c r="M347" s="85">
        <v>0</v>
      </c>
      <c r="N347" s="85">
        <v>0</v>
      </c>
      <c r="O347" s="218"/>
    </row>
    <row r="348" spans="1:16" ht="24" customHeight="1" x14ac:dyDescent="0.3">
      <c r="A348" s="147"/>
      <c r="B348" s="129" t="s">
        <v>324</v>
      </c>
      <c r="C348" s="148" t="s">
        <v>80</v>
      </c>
      <c r="D348" s="148" t="s">
        <v>80</v>
      </c>
      <c r="E348" s="131" t="s">
        <v>81</v>
      </c>
      <c r="F348" s="152" t="s">
        <v>345</v>
      </c>
      <c r="G348" s="131" t="s">
        <v>207</v>
      </c>
      <c r="H348" s="131"/>
      <c r="I348" s="131"/>
      <c r="J348" s="131"/>
      <c r="K348" s="131" t="s">
        <v>84</v>
      </c>
      <c r="L348" s="152" t="s">
        <v>346</v>
      </c>
      <c r="M348" s="152" t="s">
        <v>348</v>
      </c>
      <c r="N348" s="131" t="s">
        <v>347</v>
      </c>
      <c r="O348" s="218"/>
    </row>
    <row r="349" spans="1:16" ht="23.25" customHeight="1" x14ac:dyDescent="0.3">
      <c r="A349" s="147"/>
      <c r="B349" s="129"/>
      <c r="C349" s="148"/>
      <c r="D349" s="148"/>
      <c r="E349" s="131"/>
      <c r="F349" s="131"/>
      <c r="G349" s="85" t="s">
        <v>202</v>
      </c>
      <c r="H349" s="85" t="s">
        <v>203</v>
      </c>
      <c r="I349" s="85" t="s">
        <v>204</v>
      </c>
      <c r="J349" s="85" t="s">
        <v>205</v>
      </c>
      <c r="K349" s="131"/>
      <c r="L349" s="131"/>
      <c r="M349" s="131"/>
      <c r="N349" s="131"/>
      <c r="O349" s="218"/>
    </row>
    <row r="350" spans="1:16" ht="24" customHeight="1" x14ac:dyDescent="0.3">
      <c r="A350" s="147"/>
      <c r="B350" s="129"/>
      <c r="C350" s="148"/>
      <c r="D350" s="148"/>
      <c r="E350" s="65">
        <f>F350+K350+L350+M350+N350</f>
        <v>0</v>
      </c>
      <c r="F350" s="65">
        <v>0</v>
      </c>
      <c r="G350" s="65">
        <v>0</v>
      </c>
      <c r="H350" s="65">
        <v>0</v>
      </c>
      <c r="I350" s="65">
        <v>0</v>
      </c>
      <c r="J350" s="65">
        <v>0</v>
      </c>
      <c r="K350" s="65">
        <v>0</v>
      </c>
      <c r="L350" s="65">
        <v>0</v>
      </c>
      <c r="M350" s="65">
        <v>0</v>
      </c>
      <c r="N350" s="65">
        <v>0</v>
      </c>
      <c r="O350" s="218"/>
      <c r="P350" s="67"/>
    </row>
    <row r="351" spans="1:16" ht="28.5" hidden="1" customHeight="1" x14ac:dyDescent="0.3">
      <c r="A351" s="132"/>
      <c r="B351" s="129" t="s">
        <v>96</v>
      </c>
      <c r="C351" s="148" t="s">
        <v>80</v>
      </c>
      <c r="D351" s="148" t="s">
        <v>80</v>
      </c>
      <c r="E351" s="131" t="e">
        <f t="shared" ref="E351:E356" si="82">F351+K351+L351+M351+N351</f>
        <v>#VALUE!</v>
      </c>
      <c r="F351" s="152" t="s">
        <v>304</v>
      </c>
      <c r="G351" s="138" t="s">
        <v>207</v>
      </c>
      <c r="H351" s="139"/>
      <c r="I351" s="139"/>
      <c r="J351" s="140"/>
      <c r="K351" s="131" t="s">
        <v>82</v>
      </c>
      <c r="L351" s="159" t="s">
        <v>305</v>
      </c>
      <c r="M351" s="152" t="s">
        <v>304</v>
      </c>
      <c r="N351" s="156" t="s">
        <v>84</v>
      </c>
      <c r="O351" s="219"/>
    </row>
    <row r="352" spans="1:16" ht="23.25" hidden="1" customHeight="1" x14ac:dyDescent="0.3">
      <c r="A352" s="133"/>
      <c r="B352" s="129"/>
      <c r="C352" s="148"/>
      <c r="D352" s="148"/>
      <c r="E352" s="131">
        <f t="shared" si="82"/>
        <v>0</v>
      </c>
      <c r="F352" s="131"/>
      <c r="G352" s="93" t="s">
        <v>202</v>
      </c>
      <c r="H352" s="93" t="s">
        <v>203</v>
      </c>
      <c r="I352" s="93" t="s">
        <v>204</v>
      </c>
      <c r="J352" s="93" t="s">
        <v>205</v>
      </c>
      <c r="K352" s="131"/>
      <c r="L352" s="157"/>
      <c r="M352" s="131"/>
      <c r="N352" s="157"/>
      <c r="O352" s="220"/>
    </row>
    <row r="353" spans="1:16" ht="30.75" hidden="1" customHeight="1" x14ac:dyDescent="0.3">
      <c r="A353" s="134"/>
      <c r="B353" s="129"/>
      <c r="C353" s="148"/>
      <c r="D353" s="148"/>
      <c r="E353" s="65">
        <f t="shared" si="82"/>
        <v>5064</v>
      </c>
      <c r="F353" s="65">
        <v>0</v>
      </c>
      <c r="G353" s="65">
        <v>0</v>
      </c>
      <c r="H353" s="65">
        <v>0</v>
      </c>
      <c r="I353" s="65">
        <v>0</v>
      </c>
      <c r="J353" s="65">
        <v>0</v>
      </c>
      <c r="K353" s="65">
        <v>5064</v>
      </c>
      <c r="L353" s="65">
        <v>0</v>
      </c>
      <c r="M353" s="65">
        <v>0</v>
      </c>
      <c r="N353" s="65">
        <v>0</v>
      </c>
      <c r="O353" s="221"/>
    </row>
    <row r="354" spans="1:16" ht="22.5" customHeight="1" x14ac:dyDescent="0.3">
      <c r="A354" s="147" t="s">
        <v>26</v>
      </c>
      <c r="B354" s="129" t="s">
        <v>69</v>
      </c>
      <c r="C354" s="147" t="s">
        <v>349</v>
      </c>
      <c r="D354" s="64" t="s">
        <v>8</v>
      </c>
      <c r="E354" s="85">
        <f t="shared" si="82"/>
        <v>0</v>
      </c>
      <c r="F354" s="131">
        <v>0</v>
      </c>
      <c r="G354" s="131"/>
      <c r="H354" s="131"/>
      <c r="I354" s="131"/>
      <c r="J354" s="131"/>
      <c r="K354" s="85">
        <v>0</v>
      </c>
      <c r="L354" s="85">
        <f>L355</f>
        <v>0</v>
      </c>
      <c r="M354" s="85">
        <v>0</v>
      </c>
      <c r="N354" s="85">
        <v>0</v>
      </c>
      <c r="O354" s="218"/>
    </row>
    <row r="355" spans="1:16" ht="32.25" customHeight="1" x14ac:dyDescent="0.3">
      <c r="A355" s="147"/>
      <c r="B355" s="129"/>
      <c r="C355" s="147"/>
      <c r="D355" s="70" t="s">
        <v>18</v>
      </c>
      <c r="E355" s="85">
        <f t="shared" si="82"/>
        <v>0</v>
      </c>
      <c r="F355" s="131">
        <v>0</v>
      </c>
      <c r="G355" s="131"/>
      <c r="H355" s="131"/>
      <c r="I355" s="131"/>
      <c r="J355" s="131"/>
      <c r="K355" s="85">
        <v>0</v>
      </c>
      <c r="L355" s="85">
        <v>0</v>
      </c>
      <c r="M355" s="85">
        <v>0</v>
      </c>
      <c r="N355" s="85">
        <v>0</v>
      </c>
      <c r="O355" s="218"/>
    </row>
    <row r="356" spans="1:16" ht="66.75" customHeight="1" x14ac:dyDescent="0.3">
      <c r="A356" s="153" t="s">
        <v>27</v>
      </c>
      <c r="B356" s="87" t="s">
        <v>59</v>
      </c>
      <c r="C356" s="88" t="s">
        <v>349</v>
      </c>
      <c r="D356" s="70" t="s">
        <v>18</v>
      </c>
      <c r="E356" s="85">
        <f t="shared" si="82"/>
        <v>0</v>
      </c>
      <c r="F356" s="131">
        <v>0</v>
      </c>
      <c r="G356" s="131"/>
      <c r="H356" s="131"/>
      <c r="I356" s="131"/>
      <c r="J356" s="131"/>
      <c r="K356" s="85">
        <v>0</v>
      </c>
      <c r="L356" s="85">
        <v>0</v>
      </c>
      <c r="M356" s="85">
        <v>0</v>
      </c>
      <c r="N356" s="85">
        <v>0</v>
      </c>
      <c r="O356" s="162" t="s">
        <v>534</v>
      </c>
      <c r="P356" s="68"/>
    </row>
    <row r="357" spans="1:16" ht="24" customHeight="1" x14ac:dyDescent="0.3">
      <c r="A357" s="154"/>
      <c r="B357" s="129" t="s">
        <v>325</v>
      </c>
      <c r="C357" s="148" t="s">
        <v>80</v>
      </c>
      <c r="D357" s="148" t="s">
        <v>80</v>
      </c>
      <c r="E357" s="131" t="s">
        <v>81</v>
      </c>
      <c r="F357" s="152" t="s">
        <v>345</v>
      </c>
      <c r="G357" s="131" t="s">
        <v>207</v>
      </c>
      <c r="H357" s="131"/>
      <c r="I357" s="131"/>
      <c r="J357" s="131"/>
      <c r="K357" s="131" t="s">
        <v>84</v>
      </c>
      <c r="L357" s="152" t="s">
        <v>346</v>
      </c>
      <c r="M357" s="152" t="s">
        <v>348</v>
      </c>
      <c r="N357" s="131" t="s">
        <v>347</v>
      </c>
      <c r="O357" s="162"/>
    </row>
    <row r="358" spans="1:16" ht="24" customHeight="1" x14ac:dyDescent="0.3">
      <c r="A358" s="154"/>
      <c r="B358" s="129"/>
      <c r="C358" s="148"/>
      <c r="D358" s="148"/>
      <c r="E358" s="131"/>
      <c r="F358" s="131"/>
      <c r="G358" s="85" t="s">
        <v>202</v>
      </c>
      <c r="H358" s="85" t="s">
        <v>203</v>
      </c>
      <c r="I358" s="85" t="s">
        <v>204</v>
      </c>
      <c r="J358" s="85" t="s">
        <v>205</v>
      </c>
      <c r="K358" s="131"/>
      <c r="L358" s="131"/>
      <c r="M358" s="131"/>
      <c r="N358" s="131"/>
      <c r="O358" s="162"/>
    </row>
    <row r="359" spans="1:16" ht="24" customHeight="1" x14ac:dyDescent="0.3">
      <c r="A359" s="155"/>
      <c r="B359" s="129"/>
      <c r="C359" s="148"/>
      <c r="D359" s="148"/>
      <c r="E359" s="65">
        <f>F359+K359+L359+M359+N359</f>
        <v>0</v>
      </c>
      <c r="F359" s="65">
        <v>0</v>
      </c>
      <c r="G359" s="65">
        <v>0</v>
      </c>
      <c r="H359" s="65">
        <v>0</v>
      </c>
      <c r="I359" s="65">
        <v>0</v>
      </c>
      <c r="J359" s="65">
        <v>0</v>
      </c>
      <c r="K359" s="65">
        <v>0</v>
      </c>
      <c r="L359" s="65">
        <v>0</v>
      </c>
      <c r="M359" s="65">
        <v>0</v>
      </c>
      <c r="N359" s="65">
        <v>0</v>
      </c>
      <c r="O359" s="162"/>
    </row>
    <row r="360" spans="1:16" ht="24" customHeight="1" x14ac:dyDescent="0.3">
      <c r="A360" s="163"/>
      <c r="B360" s="173" t="s">
        <v>541</v>
      </c>
      <c r="C360" s="163"/>
      <c r="D360" s="69" t="s">
        <v>192</v>
      </c>
      <c r="E360" s="104">
        <f>F360+K360+L360+M360+N360</f>
        <v>0</v>
      </c>
      <c r="F360" s="202">
        <f>SUM(F362:F363)</f>
        <v>0</v>
      </c>
      <c r="G360" s="202"/>
      <c r="H360" s="202"/>
      <c r="I360" s="202"/>
      <c r="J360" s="202"/>
      <c r="K360" s="104">
        <f t="shared" ref="K360:N360" si="83">SUM(K362:K363)</f>
        <v>0</v>
      </c>
      <c r="L360" s="104">
        <f t="shared" si="83"/>
        <v>0</v>
      </c>
      <c r="M360" s="104">
        <f t="shared" si="83"/>
        <v>0</v>
      </c>
      <c r="N360" s="104">
        <f t="shared" si="83"/>
        <v>0</v>
      </c>
      <c r="O360" s="201"/>
    </row>
    <row r="361" spans="1:16" ht="33" customHeight="1" x14ac:dyDescent="0.3">
      <c r="A361" s="163"/>
      <c r="B361" s="173"/>
      <c r="C361" s="163"/>
      <c r="D361" s="69" t="s">
        <v>10</v>
      </c>
      <c r="E361" s="104">
        <f t="shared" ref="E361:E363" si="84">F361+K361+L361+M361+N361</f>
        <v>0</v>
      </c>
      <c r="F361" s="202">
        <v>0</v>
      </c>
      <c r="G361" s="202"/>
      <c r="H361" s="202"/>
      <c r="I361" s="202"/>
      <c r="J361" s="202"/>
      <c r="K361" s="104">
        <v>0</v>
      </c>
      <c r="L361" s="104">
        <v>0</v>
      </c>
      <c r="M361" s="104">
        <v>0</v>
      </c>
      <c r="N361" s="104">
        <v>0</v>
      </c>
      <c r="O361" s="201"/>
    </row>
    <row r="362" spans="1:16" ht="36" customHeight="1" x14ac:dyDescent="0.3">
      <c r="A362" s="163"/>
      <c r="B362" s="173"/>
      <c r="C362" s="163"/>
      <c r="D362" s="69" t="s">
        <v>18</v>
      </c>
      <c r="E362" s="104">
        <f t="shared" si="84"/>
        <v>0</v>
      </c>
      <c r="F362" s="202">
        <f>F344</f>
        <v>0</v>
      </c>
      <c r="G362" s="202"/>
      <c r="H362" s="202"/>
      <c r="I362" s="202"/>
      <c r="J362" s="202"/>
      <c r="K362" s="104">
        <f t="shared" ref="K362:N363" si="85">K344</f>
        <v>0</v>
      </c>
      <c r="L362" s="104">
        <f t="shared" si="85"/>
        <v>0</v>
      </c>
      <c r="M362" s="104">
        <f t="shared" si="85"/>
        <v>0</v>
      </c>
      <c r="N362" s="104">
        <f t="shared" si="85"/>
        <v>0</v>
      </c>
      <c r="O362" s="201"/>
    </row>
    <row r="363" spans="1:16" ht="24.75" customHeight="1" x14ac:dyDescent="0.3">
      <c r="A363" s="163"/>
      <c r="B363" s="173"/>
      <c r="C363" s="163"/>
      <c r="D363" s="69" t="s">
        <v>12</v>
      </c>
      <c r="E363" s="104">
        <f t="shared" si="84"/>
        <v>0</v>
      </c>
      <c r="F363" s="202">
        <f>F345</f>
        <v>0</v>
      </c>
      <c r="G363" s="202"/>
      <c r="H363" s="202"/>
      <c r="I363" s="202"/>
      <c r="J363" s="202"/>
      <c r="K363" s="104">
        <f t="shared" si="85"/>
        <v>0</v>
      </c>
      <c r="L363" s="104">
        <f t="shared" si="85"/>
        <v>0</v>
      </c>
      <c r="M363" s="104">
        <f t="shared" si="85"/>
        <v>0</v>
      </c>
      <c r="N363" s="104">
        <f t="shared" si="85"/>
        <v>0</v>
      </c>
      <c r="O363" s="201"/>
    </row>
    <row r="364" spans="1:16" ht="34.5" customHeight="1" x14ac:dyDescent="0.3">
      <c r="A364" s="177" t="s">
        <v>540</v>
      </c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93"/>
    </row>
    <row r="365" spans="1:16" ht="27" customHeight="1" x14ac:dyDescent="0.3">
      <c r="A365" s="132" t="s">
        <v>6</v>
      </c>
      <c r="B365" s="135" t="s">
        <v>74</v>
      </c>
      <c r="C365" s="132" t="s">
        <v>349</v>
      </c>
      <c r="D365" s="64" t="s">
        <v>8</v>
      </c>
      <c r="E365" s="85">
        <f t="shared" ref="E365:E367" si="86">F365+K365+L365+M365+N365</f>
        <v>12500</v>
      </c>
      <c r="F365" s="138">
        <f t="shared" ref="F365:N365" si="87">F366</f>
        <v>2500</v>
      </c>
      <c r="G365" s="139"/>
      <c r="H365" s="139"/>
      <c r="I365" s="139"/>
      <c r="J365" s="140"/>
      <c r="K365" s="91">
        <f t="shared" si="87"/>
        <v>2500</v>
      </c>
      <c r="L365" s="91">
        <f t="shared" si="87"/>
        <v>2500</v>
      </c>
      <c r="M365" s="91">
        <f t="shared" si="87"/>
        <v>2500</v>
      </c>
      <c r="N365" s="85">
        <f t="shared" si="87"/>
        <v>2500</v>
      </c>
      <c r="O365" s="130"/>
    </row>
    <row r="366" spans="1:16" ht="43.5" customHeight="1" x14ac:dyDescent="0.3">
      <c r="A366" s="134"/>
      <c r="B366" s="137"/>
      <c r="C366" s="134"/>
      <c r="D366" s="72" t="s">
        <v>18</v>
      </c>
      <c r="E366" s="85">
        <f t="shared" si="86"/>
        <v>12500</v>
      </c>
      <c r="F366" s="138">
        <f>F368</f>
        <v>2500</v>
      </c>
      <c r="G366" s="139"/>
      <c r="H366" s="139"/>
      <c r="I366" s="139"/>
      <c r="J366" s="140"/>
      <c r="K366" s="91">
        <f>K368</f>
        <v>2500</v>
      </c>
      <c r="L366" s="91">
        <f t="shared" ref="L366:N366" si="88">L368</f>
        <v>2500</v>
      </c>
      <c r="M366" s="91">
        <f t="shared" si="88"/>
        <v>2500</v>
      </c>
      <c r="N366" s="91">
        <f t="shared" si="88"/>
        <v>2500</v>
      </c>
      <c r="O366" s="130"/>
    </row>
    <row r="367" spans="1:16" ht="79.5" customHeight="1" x14ac:dyDescent="0.3">
      <c r="A367" s="88" t="s">
        <v>13</v>
      </c>
      <c r="B367" s="87" t="s">
        <v>48</v>
      </c>
      <c r="C367" s="88" t="s">
        <v>349</v>
      </c>
      <c r="D367" s="87" t="s">
        <v>18</v>
      </c>
      <c r="E367" s="85">
        <f t="shared" si="86"/>
        <v>0</v>
      </c>
      <c r="F367" s="138">
        <v>0</v>
      </c>
      <c r="G367" s="139"/>
      <c r="H367" s="139"/>
      <c r="I367" s="139"/>
      <c r="J367" s="140"/>
      <c r="K367" s="85">
        <v>0</v>
      </c>
      <c r="L367" s="85">
        <v>0</v>
      </c>
      <c r="M367" s="91">
        <v>0</v>
      </c>
      <c r="N367" s="85">
        <v>0</v>
      </c>
      <c r="O367" s="88" t="s">
        <v>534</v>
      </c>
    </row>
    <row r="368" spans="1:16" ht="48.75" customHeight="1" x14ac:dyDescent="0.3">
      <c r="A368" s="132" t="s">
        <v>16</v>
      </c>
      <c r="B368" s="87" t="s">
        <v>49</v>
      </c>
      <c r="C368" s="88" t="s">
        <v>349</v>
      </c>
      <c r="D368" s="87" t="s">
        <v>18</v>
      </c>
      <c r="E368" s="85">
        <f>F368+K368+L368+M368+N368</f>
        <v>12500</v>
      </c>
      <c r="F368" s="138">
        <v>2500</v>
      </c>
      <c r="G368" s="139"/>
      <c r="H368" s="139"/>
      <c r="I368" s="139"/>
      <c r="J368" s="140"/>
      <c r="K368" s="85">
        <v>2500</v>
      </c>
      <c r="L368" s="85">
        <v>2500</v>
      </c>
      <c r="M368" s="85">
        <v>2500</v>
      </c>
      <c r="N368" s="85">
        <v>2500</v>
      </c>
      <c r="O368" s="144" t="s">
        <v>534</v>
      </c>
    </row>
    <row r="369" spans="1:16" ht="18.75" customHeight="1" x14ac:dyDescent="0.3">
      <c r="A369" s="133"/>
      <c r="B369" s="135" t="s">
        <v>177</v>
      </c>
      <c r="C369" s="148" t="s">
        <v>80</v>
      </c>
      <c r="D369" s="194" t="s">
        <v>80</v>
      </c>
      <c r="E369" s="156" t="s">
        <v>81</v>
      </c>
      <c r="F369" s="152" t="s">
        <v>345</v>
      </c>
      <c r="G369" s="138" t="s">
        <v>207</v>
      </c>
      <c r="H369" s="139"/>
      <c r="I369" s="139"/>
      <c r="J369" s="140"/>
      <c r="K369" s="131" t="s">
        <v>84</v>
      </c>
      <c r="L369" s="159" t="s">
        <v>346</v>
      </c>
      <c r="M369" s="152" t="s">
        <v>348</v>
      </c>
      <c r="N369" s="156" t="s">
        <v>347</v>
      </c>
      <c r="O369" s="145"/>
      <c r="P369" s="11"/>
    </row>
    <row r="370" spans="1:16" ht="18.75" customHeight="1" x14ac:dyDescent="0.3">
      <c r="A370" s="133"/>
      <c r="B370" s="136"/>
      <c r="C370" s="148"/>
      <c r="D370" s="195"/>
      <c r="E370" s="157"/>
      <c r="F370" s="131"/>
      <c r="G370" s="93" t="s">
        <v>202</v>
      </c>
      <c r="H370" s="93" t="s">
        <v>203</v>
      </c>
      <c r="I370" s="93" t="s">
        <v>204</v>
      </c>
      <c r="J370" s="93" t="s">
        <v>205</v>
      </c>
      <c r="K370" s="131"/>
      <c r="L370" s="157"/>
      <c r="M370" s="131"/>
      <c r="N370" s="157"/>
      <c r="O370" s="145"/>
    </row>
    <row r="371" spans="1:16" ht="23.25" customHeight="1" x14ac:dyDescent="0.3">
      <c r="A371" s="134"/>
      <c r="B371" s="137"/>
      <c r="C371" s="148"/>
      <c r="D371" s="196"/>
      <c r="E371" s="65">
        <v>100</v>
      </c>
      <c r="F371" s="71">
        <v>100</v>
      </c>
      <c r="G371" s="71">
        <v>0</v>
      </c>
      <c r="H371" s="71">
        <v>0</v>
      </c>
      <c r="I371" s="71">
        <v>0</v>
      </c>
      <c r="J371" s="71">
        <v>100</v>
      </c>
      <c r="K371" s="71">
        <v>100</v>
      </c>
      <c r="L371" s="71">
        <v>100</v>
      </c>
      <c r="M371" s="71">
        <v>100</v>
      </c>
      <c r="N371" s="71">
        <v>100</v>
      </c>
      <c r="O371" s="146"/>
    </row>
    <row r="372" spans="1:16" ht="78.75" customHeight="1" x14ac:dyDescent="0.3">
      <c r="A372" s="163"/>
      <c r="B372" s="163"/>
      <c r="C372" s="163"/>
      <c r="D372" s="73" t="s">
        <v>76</v>
      </c>
      <c r="E372" s="120">
        <f t="shared" ref="E372:E373" si="89">F372+K372+L372+M372+N372</f>
        <v>12500</v>
      </c>
      <c r="F372" s="202">
        <f t="shared" ref="F372:N372" si="90">F373</f>
        <v>2500</v>
      </c>
      <c r="G372" s="202"/>
      <c r="H372" s="202"/>
      <c r="I372" s="202"/>
      <c r="J372" s="202"/>
      <c r="K372" s="120">
        <f>K373</f>
        <v>2500</v>
      </c>
      <c r="L372" s="120">
        <f t="shared" si="90"/>
        <v>2500</v>
      </c>
      <c r="M372" s="120">
        <f t="shared" si="90"/>
        <v>2500</v>
      </c>
      <c r="N372" s="120">
        <f t="shared" si="90"/>
        <v>2500</v>
      </c>
      <c r="O372" s="201"/>
    </row>
    <row r="373" spans="1:16" ht="33.75" customHeight="1" x14ac:dyDescent="0.3">
      <c r="A373" s="163"/>
      <c r="B373" s="163"/>
      <c r="C373" s="163"/>
      <c r="D373" s="121" t="s">
        <v>18</v>
      </c>
      <c r="E373" s="120">
        <f t="shared" si="89"/>
        <v>12500</v>
      </c>
      <c r="F373" s="202">
        <f>F366</f>
        <v>2500</v>
      </c>
      <c r="G373" s="202"/>
      <c r="H373" s="202"/>
      <c r="I373" s="202"/>
      <c r="J373" s="202"/>
      <c r="K373" s="120">
        <f>K366</f>
        <v>2500</v>
      </c>
      <c r="L373" s="120">
        <f t="shared" ref="L373:N373" si="91">L366</f>
        <v>2500</v>
      </c>
      <c r="M373" s="120">
        <f t="shared" si="91"/>
        <v>2500</v>
      </c>
      <c r="N373" s="120">
        <f t="shared" si="91"/>
        <v>2500</v>
      </c>
      <c r="O373" s="201"/>
    </row>
    <row r="374" spans="1:16" ht="24" customHeight="1" x14ac:dyDescent="0.3">
      <c r="A374" s="163" t="s">
        <v>542</v>
      </c>
      <c r="B374" s="163"/>
      <c r="C374" s="163"/>
      <c r="D374" s="163"/>
      <c r="E374" s="163"/>
      <c r="F374" s="163"/>
      <c r="G374" s="163"/>
      <c r="H374" s="163"/>
      <c r="I374" s="163"/>
      <c r="J374" s="163"/>
      <c r="K374" s="163"/>
      <c r="L374" s="163"/>
      <c r="M374" s="163"/>
      <c r="N374" s="163"/>
      <c r="O374" s="163"/>
    </row>
    <row r="375" spans="1:16" ht="27" customHeight="1" x14ac:dyDescent="0.3">
      <c r="A375" s="132" t="s">
        <v>6</v>
      </c>
      <c r="B375" s="135" t="s">
        <v>35</v>
      </c>
      <c r="C375" s="132" t="s">
        <v>349</v>
      </c>
      <c r="D375" s="64" t="s">
        <v>8</v>
      </c>
      <c r="E375" s="85">
        <f t="shared" ref="E375:E382" si="92">F375+K375+L375+M375+N375</f>
        <v>24495</v>
      </c>
      <c r="F375" s="131">
        <f>F376+F377+F378</f>
        <v>17891</v>
      </c>
      <c r="G375" s="131"/>
      <c r="H375" s="131"/>
      <c r="I375" s="131"/>
      <c r="J375" s="131"/>
      <c r="K375" s="85">
        <f t="shared" ref="K375:N375" si="93">K376+K377</f>
        <v>1651</v>
      </c>
      <c r="L375" s="85">
        <f t="shared" si="93"/>
        <v>1651</v>
      </c>
      <c r="M375" s="85">
        <f t="shared" si="93"/>
        <v>1651</v>
      </c>
      <c r="N375" s="85">
        <f t="shared" si="93"/>
        <v>1651</v>
      </c>
      <c r="O375" s="130"/>
    </row>
    <row r="376" spans="1:16" ht="33.75" customHeight="1" x14ac:dyDescent="0.3">
      <c r="A376" s="133"/>
      <c r="B376" s="136"/>
      <c r="C376" s="133"/>
      <c r="D376" s="72" t="s">
        <v>10</v>
      </c>
      <c r="E376" s="85">
        <f t="shared" si="92"/>
        <v>0</v>
      </c>
      <c r="F376" s="131">
        <f t="shared" ref="F376" si="94">F380</f>
        <v>0</v>
      </c>
      <c r="G376" s="131"/>
      <c r="H376" s="131"/>
      <c r="I376" s="131"/>
      <c r="J376" s="131"/>
      <c r="K376" s="85">
        <f>K380</f>
        <v>0</v>
      </c>
      <c r="L376" s="85">
        <f t="shared" ref="L376:N376" si="95">L380</f>
        <v>0</v>
      </c>
      <c r="M376" s="85">
        <f t="shared" si="95"/>
        <v>0</v>
      </c>
      <c r="N376" s="85">
        <f t="shared" si="95"/>
        <v>0</v>
      </c>
      <c r="O376" s="130"/>
    </row>
    <row r="377" spans="1:16" ht="35.25" customHeight="1" x14ac:dyDescent="0.3">
      <c r="A377" s="133"/>
      <c r="B377" s="136"/>
      <c r="C377" s="133"/>
      <c r="D377" s="72" t="s">
        <v>18</v>
      </c>
      <c r="E377" s="85">
        <f t="shared" si="92"/>
        <v>8995</v>
      </c>
      <c r="F377" s="131">
        <f>F381+F382+F384</f>
        <v>2391</v>
      </c>
      <c r="G377" s="131"/>
      <c r="H377" s="131"/>
      <c r="I377" s="131"/>
      <c r="J377" s="131"/>
      <c r="K377" s="85">
        <f>K381+K382+K384</f>
        <v>1651</v>
      </c>
      <c r="L377" s="85">
        <f t="shared" ref="L377:N377" si="96">L381+L382+L384</f>
        <v>1651</v>
      </c>
      <c r="M377" s="85">
        <f t="shared" si="96"/>
        <v>1651</v>
      </c>
      <c r="N377" s="85">
        <f t="shared" si="96"/>
        <v>1651</v>
      </c>
      <c r="O377" s="130"/>
    </row>
    <row r="378" spans="1:16" ht="35.25" customHeight="1" x14ac:dyDescent="0.3">
      <c r="A378" s="134"/>
      <c r="B378" s="137"/>
      <c r="C378" s="134"/>
      <c r="D378" s="70" t="s">
        <v>12</v>
      </c>
      <c r="E378" s="85">
        <f t="shared" si="92"/>
        <v>15500</v>
      </c>
      <c r="F378" s="138">
        <f>F389</f>
        <v>15500</v>
      </c>
      <c r="G378" s="139"/>
      <c r="H378" s="139"/>
      <c r="I378" s="139"/>
      <c r="J378" s="140"/>
      <c r="K378" s="85">
        <f>K385</f>
        <v>0</v>
      </c>
      <c r="L378" s="85">
        <f t="shared" ref="L378:N378" si="97">L385</f>
        <v>0</v>
      </c>
      <c r="M378" s="85">
        <f t="shared" si="97"/>
        <v>0</v>
      </c>
      <c r="N378" s="85">
        <f t="shared" si="97"/>
        <v>0</v>
      </c>
      <c r="O378" s="88"/>
    </row>
    <row r="379" spans="1:16" ht="26.25" customHeight="1" x14ac:dyDescent="0.3">
      <c r="A379" s="128" t="s">
        <v>13</v>
      </c>
      <c r="B379" s="129" t="s">
        <v>70</v>
      </c>
      <c r="C379" s="130" t="s">
        <v>349</v>
      </c>
      <c r="D379" s="70" t="s">
        <v>14</v>
      </c>
      <c r="E379" s="85">
        <f t="shared" si="92"/>
        <v>0</v>
      </c>
      <c r="F379" s="131">
        <f>F380+F381</f>
        <v>0</v>
      </c>
      <c r="G379" s="131"/>
      <c r="H379" s="131"/>
      <c r="I379" s="131"/>
      <c r="J379" s="131"/>
      <c r="K379" s="85">
        <f>K380+K381</f>
        <v>0</v>
      </c>
      <c r="L379" s="85">
        <f>L380+L381</f>
        <v>0</v>
      </c>
      <c r="M379" s="85">
        <f>M380+M381</f>
        <v>0</v>
      </c>
      <c r="N379" s="85">
        <f>N380+N381</f>
        <v>0</v>
      </c>
      <c r="O379" s="130" t="s">
        <v>17</v>
      </c>
    </row>
    <row r="380" spans="1:16" ht="37.5" customHeight="1" x14ac:dyDescent="0.3">
      <c r="A380" s="128"/>
      <c r="B380" s="129"/>
      <c r="C380" s="130"/>
      <c r="D380" s="70" t="s">
        <v>10</v>
      </c>
      <c r="E380" s="85">
        <f t="shared" si="92"/>
        <v>0</v>
      </c>
      <c r="F380" s="131">
        <v>0</v>
      </c>
      <c r="G380" s="131"/>
      <c r="H380" s="131"/>
      <c r="I380" s="131"/>
      <c r="J380" s="131"/>
      <c r="K380" s="85">
        <v>0</v>
      </c>
      <c r="L380" s="85">
        <v>0</v>
      </c>
      <c r="M380" s="85">
        <v>0</v>
      </c>
      <c r="N380" s="85">
        <v>0</v>
      </c>
      <c r="O380" s="130"/>
    </row>
    <row r="381" spans="1:16" ht="36.75" customHeight="1" x14ac:dyDescent="0.3">
      <c r="A381" s="128"/>
      <c r="B381" s="129"/>
      <c r="C381" s="130"/>
      <c r="D381" s="70" t="s">
        <v>18</v>
      </c>
      <c r="E381" s="85">
        <f t="shared" si="92"/>
        <v>0</v>
      </c>
      <c r="F381" s="131">
        <v>0</v>
      </c>
      <c r="G381" s="131"/>
      <c r="H381" s="131"/>
      <c r="I381" s="131"/>
      <c r="J381" s="131"/>
      <c r="K381" s="85">
        <v>0</v>
      </c>
      <c r="L381" s="85">
        <v>0</v>
      </c>
      <c r="M381" s="85">
        <v>0</v>
      </c>
      <c r="N381" s="85">
        <v>0</v>
      </c>
      <c r="O381" s="130"/>
    </row>
    <row r="382" spans="1:16" ht="84.75" customHeight="1" x14ac:dyDescent="0.3">
      <c r="A382" s="90" t="s">
        <v>16</v>
      </c>
      <c r="B382" s="87" t="s">
        <v>71</v>
      </c>
      <c r="C382" s="88" t="s">
        <v>349</v>
      </c>
      <c r="D382" s="70" t="s">
        <v>18</v>
      </c>
      <c r="E382" s="85">
        <f t="shared" si="92"/>
        <v>0</v>
      </c>
      <c r="F382" s="131">
        <v>0</v>
      </c>
      <c r="G382" s="131"/>
      <c r="H382" s="131"/>
      <c r="I382" s="131"/>
      <c r="J382" s="131"/>
      <c r="K382" s="85">
        <v>0</v>
      </c>
      <c r="L382" s="85">
        <v>0</v>
      </c>
      <c r="M382" s="85">
        <v>0</v>
      </c>
      <c r="N382" s="85">
        <v>0</v>
      </c>
      <c r="O382" s="88" t="s">
        <v>17</v>
      </c>
    </row>
    <row r="383" spans="1:16" ht="48" customHeight="1" x14ac:dyDescent="0.3">
      <c r="A383" s="128" t="s">
        <v>21</v>
      </c>
      <c r="B383" s="129" t="s">
        <v>351</v>
      </c>
      <c r="C383" s="130" t="s">
        <v>349</v>
      </c>
      <c r="D383" s="70" t="s">
        <v>8</v>
      </c>
      <c r="E383" s="85">
        <f>'Обеспечивающая подпрограмма'!E13</f>
        <v>24495</v>
      </c>
      <c r="F383" s="131">
        <f>'Обеспечивающая подпрограмма'!F13</f>
        <v>17891</v>
      </c>
      <c r="G383" s="131"/>
      <c r="H383" s="131"/>
      <c r="I383" s="131"/>
      <c r="J383" s="131"/>
      <c r="K383" s="85">
        <f>'Обеспечивающая подпрограмма'!G13</f>
        <v>1651</v>
      </c>
      <c r="L383" s="85">
        <f>'Обеспечивающая подпрограмма'!H13</f>
        <v>1651</v>
      </c>
      <c r="M383" s="85">
        <f>'Обеспечивающая подпрограмма'!I13</f>
        <v>1651</v>
      </c>
      <c r="N383" s="85">
        <f>'Обеспечивающая подпрограмма'!J13</f>
        <v>1651</v>
      </c>
      <c r="O383" s="130" t="s">
        <v>561</v>
      </c>
    </row>
    <row r="384" spans="1:16" ht="35.25" customHeight="1" x14ac:dyDescent="0.3">
      <c r="A384" s="128"/>
      <c r="B384" s="129"/>
      <c r="C384" s="130"/>
      <c r="D384" s="70" t="s">
        <v>18</v>
      </c>
      <c r="E384" s="85">
        <f>'Обеспечивающая подпрограмма'!E14</f>
        <v>8995</v>
      </c>
      <c r="F384" s="131">
        <f>'Обеспечивающая подпрограмма'!F14</f>
        <v>2391</v>
      </c>
      <c r="G384" s="131"/>
      <c r="H384" s="131"/>
      <c r="I384" s="131"/>
      <c r="J384" s="131"/>
      <c r="K384" s="85">
        <f>'Обеспечивающая подпрограмма'!G14</f>
        <v>1651</v>
      </c>
      <c r="L384" s="85">
        <f>'Обеспечивающая подпрограмма'!H14</f>
        <v>1651</v>
      </c>
      <c r="M384" s="85">
        <f>'Обеспечивающая подпрограмма'!I14</f>
        <v>1651</v>
      </c>
      <c r="N384" s="85">
        <f>'Обеспечивающая подпрограмма'!J14</f>
        <v>1651</v>
      </c>
      <c r="O384" s="130"/>
    </row>
    <row r="385" spans="1:15" ht="34.5" customHeight="1" x14ac:dyDescent="0.3">
      <c r="A385" s="128"/>
      <c r="B385" s="129"/>
      <c r="C385" s="130"/>
      <c r="D385" s="70" t="s">
        <v>12</v>
      </c>
      <c r="E385" s="85">
        <f>'Обеспечивающая подпрограмма'!E15</f>
        <v>15500</v>
      </c>
      <c r="F385" s="131">
        <f>'Обеспечивающая подпрограмма'!F15</f>
        <v>15500</v>
      </c>
      <c r="G385" s="131"/>
      <c r="H385" s="131"/>
      <c r="I385" s="131"/>
      <c r="J385" s="131"/>
      <c r="K385" s="85">
        <f>'Обеспечивающая подпрограмма'!G15</f>
        <v>0</v>
      </c>
      <c r="L385" s="85">
        <f>'Обеспечивающая подпрограмма'!H15</f>
        <v>0</v>
      </c>
      <c r="M385" s="85">
        <f>'Обеспечивающая подпрограмма'!I15</f>
        <v>0</v>
      </c>
      <c r="N385" s="85">
        <f>'Обеспечивающая подпрограмма'!J15</f>
        <v>0</v>
      </c>
      <c r="O385" s="130"/>
    </row>
    <row r="386" spans="1:15" ht="26.25" customHeight="1" x14ac:dyDescent="0.3">
      <c r="A386" s="186"/>
      <c r="B386" s="183" t="s">
        <v>543</v>
      </c>
      <c r="C386" s="186"/>
      <c r="D386" s="69" t="s">
        <v>192</v>
      </c>
      <c r="E386" s="104">
        <f>E375</f>
        <v>24495</v>
      </c>
      <c r="F386" s="202">
        <f>'Обеспечивающая подпрограмма'!F13</f>
        <v>17891</v>
      </c>
      <c r="G386" s="202"/>
      <c r="H386" s="202"/>
      <c r="I386" s="202"/>
      <c r="J386" s="202"/>
      <c r="K386" s="104">
        <f>K375</f>
        <v>1651</v>
      </c>
      <c r="L386" s="104">
        <f t="shared" ref="L386:N386" si="98">L375</f>
        <v>1651</v>
      </c>
      <c r="M386" s="104">
        <f t="shared" si="98"/>
        <v>1651</v>
      </c>
      <c r="N386" s="104">
        <f t="shared" si="98"/>
        <v>1651</v>
      </c>
      <c r="O386" s="141"/>
    </row>
    <row r="387" spans="1:15" ht="35.25" customHeight="1" x14ac:dyDescent="0.3">
      <c r="A387" s="187"/>
      <c r="B387" s="184"/>
      <c r="C387" s="187"/>
      <c r="D387" s="116" t="s">
        <v>10</v>
      </c>
      <c r="E387" s="104">
        <f>E376</f>
        <v>0</v>
      </c>
      <c r="F387" s="197">
        <f>F376</f>
        <v>0</v>
      </c>
      <c r="G387" s="198"/>
      <c r="H387" s="198"/>
      <c r="I387" s="198"/>
      <c r="J387" s="199"/>
      <c r="K387" s="104">
        <f t="shared" ref="K387:N389" si="99">K376</f>
        <v>0</v>
      </c>
      <c r="L387" s="104">
        <f t="shared" si="99"/>
        <v>0</v>
      </c>
      <c r="M387" s="104">
        <f t="shared" si="99"/>
        <v>0</v>
      </c>
      <c r="N387" s="104">
        <f t="shared" si="99"/>
        <v>0</v>
      </c>
      <c r="O387" s="142"/>
    </row>
    <row r="388" spans="1:15" ht="35.25" customHeight="1" x14ac:dyDescent="0.3">
      <c r="A388" s="187"/>
      <c r="B388" s="184"/>
      <c r="C388" s="187"/>
      <c r="D388" s="116" t="s">
        <v>18</v>
      </c>
      <c r="E388" s="104">
        <f t="shared" ref="E388:E389" si="100">E377</f>
        <v>8995</v>
      </c>
      <c r="F388" s="197">
        <f>'Обеспечивающая подпрограмма'!F14</f>
        <v>2391</v>
      </c>
      <c r="G388" s="198"/>
      <c r="H388" s="198"/>
      <c r="I388" s="198"/>
      <c r="J388" s="199"/>
      <c r="K388" s="104">
        <f t="shared" si="99"/>
        <v>1651</v>
      </c>
      <c r="L388" s="104">
        <f t="shared" si="99"/>
        <v>1651</v>
      </c>
      <c r="M388" s="104">
        <f t="shared" si="99"/>
        <v>1651</v>
      </c>
      <c r="N388" s="104">
        <f t="shared" si="99"/>
        <v>1651</v>
      </c>
      <c r="O388" s="142"/>
    </row>
    <row r="389" spans="1:15" ht="35.25" customHeight="1" x14ac:dyDescent="0.3">
      <c r="A389" s="188"/>
      <c r="B389" s="185"/>
      <c r="C389" s="188"/>
      <c r="D389" s="116" t="s">
        <v>12</v>
      </c>
      <c r="E389" s="104">
        <f t="shared" si="100"/>
        <v>15500</v>
      </c>
      <c r="F389" s="197">
        <f>'Обеспечивающая подпрограмма'!F15</f>
        <v>15500</v>
      </c>
      <c r="G389" s="198"/>
      <c r="H389" s="198"/>
      <c r="I389" s="198"/>
      <c r="J389" s="199"/>
      <c r="K389" s="104">
        <f t="shared" si="99"/>
        <v>0</v>
      </c>
      <c r="L389" s="104">
        <f t="shared" si="99"/>
        <v>0</v>
      </c>
      <c r="M389" s="104">
        <f t="shared" si="99"/>
        <v>0</v>
      </c>
      <c r="N389" s="104">
        <f t="shared" si="99"/>
        <v>0</v>
      </c>
      <c r="O389" s="143"/>
    </row>
    <row r="390" spans="1:15" ht="27" customHeight="1" x14ac:dyDescent="0.3">
      <c r="A390" s="163" t="s">
        <v>101</v>
      </c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</row>
    <row r="391" spans="1:15" ht="28.5" customHeight="1" x14ac:dyDescent="0.3">
      <c r="A391" s="130" t="s">
        <v>6</v>
      </c>
      <c r="B391" s="129" t="s">
        <v>72</v>
      </c>
      <c r="C391" s="130" t="s">
        <v>349</v>
      </c>
      <c r="D391" s="87" t="s">
        <v>8</v>
      </c>
      <c r="E391" s="94">
        <f t="shared" ref="E391:E393" si="101">F391+K391+L391+M391+N391</f>
        <v>1545836.72</v>
      </c>
      <c r="F391" s="149">
        <f>F392+F393</f>
        <v>1163737.19</v>
      </c>
      <c r="G391" s="150"/>
      <c r="H391" s="150"/>
      <c r="I391" s="150"/>
      <c r="J391" s="151"/>
      <c r="K391" s="94">
        <f>K392+K393</f>
        <v>187304.20600000001</v>
      </c>
      <c r="L391" s="94">
        <f t="shared" ref="L391:N391" si="102">L392+L393</f>
        <v>194795.32399999999</v>
      </c>
      <c r="M391" s="96">
        <f t="shared" si="102"/>
        <v>0</v>
      </c>
      <c r="N391" s="94">
        <f t="shared" si="102"/>
        <v>0</v>
      </c>
      <c r="O391" s="162"/>
    </row>
    <row r="392" spans="1:15" ht="34.5" customHeight="1" x14ac:dyDescent="0.3">
      <c r="A392" s="130"/>
      <c r="B392" s="129"/>
      <c r="C392" s="130"/>
      <c r="D392" s="87" t="s">
        <v>10</v>
      </c>
      <c r="E392" s="94">
        <f t="shared" si="101"/>
        <v>9520</v>
      </c>
      <c r="F392" s="149">
        <f>F395+F419</f>
        <v>9520</v>
      </c>
      <c r="G392" s="150"/>
      <c r="H392" s="150"/>
      <c r="I392" s="150"/>
      <c r="J392" s="151"/>
      <c r="K392" s="94">
        <f>K395+K419+K407+K413</f>
        <v>0</v>
      </c>
      <c r="L392" s="94">
        <f>L395+L419+L407+L413</f>
        <v>0</v>
      </c>
      <c r="M392" s="94">
        <f>M395+M419</f>
        <v>0</v>
      </c>
      <c r="N392" s="94">
        <f>N395+N419</f>
        <v>0</v>
      </c>
      <c r="O392" s="162"/>
    </row>
    <row r="393" spans="1:15" ht="36.75" customHeight="1" x14ac:dyDescent="0.3">
      <c r="A393" s="130"/>
      <c r="B393" s="129"/>
      <c r="C393" s="130"/>
      <c r="D393" s="87" t="s">
        <v>18</v>
      </c>
      <c r="E393" s="94">
        <f t="shared" si="101"/>
        <v>1536316.72</v>
      </c>
      <c r="F393" s="149">
        <f>F396+F420+F408+F414+F401</f>
        <v>1154217.19</v>
      </c>
      <c r="G393" s="150"/>
      <c r="H393" s="150"/>
      <c r="I393" s="150"/>
      <c r="J393" s="151"/>
      <c r="K393" s="94">
        <f>K396+K420+K408+K414</f>
        <v>187304.20600000001</v>
      </c>
      <c r="L393" s="94">
        <f>L396+L420+L408+L414</f>
        <v>194795.32399999999</v>
      </c>
      <c r="M393" s="94">
        <f>M396+M420</f>
        <v>0</v>
      </c>
      <c r="N393" s="94">
        <f>N396+N420</f>
        <v>0</v>
      </c>
      <c r="O393" s="162"/>
    </row>
    <row r="394" spans="1:15" ht="33" customHeight="1" x14ac:dyDescent="0.3">
      <c r="A394" s="130" t="s">
        <v>19</v>
      </c>
      <c r="B394" s="129" t="s">
        <v>213</v>
      </c>
      <c r="C394" s="130" t="s">
        <v>349</v>
      </c>
      <c r="D394" s="119" t="s">
        <v>8</v>
      </c>
      <c r="E394" s="118">
        <f t="shared" ref="E394:E396" si="103">F394+K394+L394+M394+N394</f>
        <v>0</v>
      </c>
      <c r="F394" s="152">
        <f t="shared" ref="F394" si="104">F395+F396</f>
        <v>0</v>
      </c>
      <c r="G394" s="152"/>
      <c r="H394" s="152"/>
      <c r="I394" s="152"/>
      <c r="J394" s="152"/>
      <c r="K394" s="118">
        <f t="shared" ref="K394:L394" si="105">K395+K396</f>
        <v>0</v>
      </c>
      <c r="L394" s="118">
        <f t="shared" si="105"/>
        <v>0</v>
      </c>
      <c r="M394" s="118">
        <f t="shared" ref="M394:N394" si="106">M395+M396</f>
        <v>0</v>
      </c>
      <c r="N394" s="118">
        <f t="shared" si="106"/>
        <v>0</v>
      </c>
      <c r="O394" s="162" t="s">
        <v>17</v>
      </c>
    </row>
    <row r="395" spans="1:15" ht="42.75" customHeight="1" x14ac:dyDescent="0.3">
      <c r="A395" s="130"/>
      <c r="B395" s="129"/>
      <c r="C395" s="130"/>
      <c r="D395" s="119" t="s">
        <v>10</v>
      </c>
      <c r="E395" s="117">
        <f t="shared" si="103"/>
        <v>0</v>
      </c>
      <c r="F395" s="131">
        <v>0</v>
      </c>
      <c r="G395" s="131"/>
      <c r="H395" s="131"/>
      <c r="I395" s="131"/>
      <c r="J395" s="131"/>
      <c r="K395" s="117">
        <v>0</v>
      </c>
      <c r="L395" s="117">
        <v>0</v>
      </c>
      <c r="M395" s="117">
        <v>0</v>
      </c>
      <c r="N395" s="117">
        <v>0</v>
      </c>
      <c r="O395" s="162"/>
    </row>
    <row r="396" spans="1:15" ht="37.5" customHeight="1" x14ac:dyDescent="0.3">
      <c r="A396" s="130"/>
      <c r="B396" s="129"/>
      <c r="C396" s="130"/>
      <c r="D396" s="119" t="s">
        <v>18</v>
      </c>
      <c r="E396" s="117">
        <f t="shared" si="103"/>
        <v>0</v>
      </c>
      <c r="F396" s="152">
        <v>0</v>
      </c>
      <c r="G396" s="152"/>
      <c r="H396" s="152"/>
      <c r="I396" s="152"/>
      <c r="J396" s="152"/>
      <c r="K396" s="118">
        <v>0</v>
      </c>
      <c r="L396" s="118">
        <v>0</v>
      </c>
      <c r="M396" s="118">
        <v>0</v>
      </c>
      <c r="N396" s="118">
        <v>0</v>
      </c>
      <c r="O396" s="162"/>
    </row>
    <row r="397" spans="1:15" ht="25.5" customHeight="1" x14ac:dyDescent="0.3">
      <c r="A397" s="130"/>
      <c r="B397" s="129" t="s">
        <v>214</v>
      </c>
      <c r="C397" s="148" t="s">
        <v>80</v>
      </c>
      <c r="D397" s="148" t="s">
        <v>80</v>
      </c>
      <c r="E397" s="131" t="s">
        <v>81</v>
      </c>
      <c r="F397" s="152" t="s">
        <v>345</v>
      </c>
      <c r="G397" s="131" t="s">
        <v>207</v>
      </c>
      <c r="H397" s="131"/>
      <c r="I397" s="131"/>
      <c r="J397" s="131"/>
      <c r="K397" s="131" t="s">
        <v>84</v>
      </c>
      <c r="L397" s="152" t="s">
        <v>346</v>
      </c>
      <c r="M397" s="152" t="s">
        <v>348</v>
      </c>
      <c r="N397" s="131" t="s">
        <v>347</v>
      </c>
      <c r="O397" s="162"/>
    </row>
    <row r="398" spans="1:15" ht="27.75" customHeight="1" x14ac:dyDescent="0.3">
      <c r="A398" s="130"/>
      <c r="B398" s="129"/>
      <c r="C398" s="148"/>
      <c r="D398" s="148"/>
      <c r="E398" s="131"/>
      <c r="F398" s="131"/>
      <c r="G398" s="117" t="s">
        <v>202</v>
      </c>
      <c r="H398" s="117" t="s">
        <v>203</v>
      </c>
      <c r="I398" s="117" t="s">
        <v>204</v>
      </c>
      <c r="J398" s="117" t="s">
        <v>205</v>
      </c>
      <c r="K398" s="131"/>
      <c r="L398" s="131"/>
      <c r="M398" s="131"/>
      <c r="N398" s="131"/>
      <c r="O398" s="162"/>
    </row>
    <row r="399" spans="1:15" ht="22.5" customHeight="1" x14ac:dyDescent="0.3">
      <c r="A399" s="130"/>
      <c r="B399" s="129"/>
      <c r="C399" s="148"/>
      <c r="D399" s="148"/>
      <c r="E399" s="65">
        <f>F399+K399+L399+M399+N399</f>
        <v>0</v>
      </c>
      <c r="F399" s="65">
        <v>0</v>
      </c>
      <c r="G399" s="65">
        <v>0</v>
      </c>
      <c r="H399" s="65">
        <v>0</v>
      </c>
      <c r="I399" s="65">
        <v>0</v>
      </c>
      <c r="J399" s="65">
        <v>0</v>
      </c>
      <c r="K399" s="65">
        <v>0</v>
      </c>
      <c r="L399" s="65">
        <v>0</v>
      </c>
      <c r="M399" s="65">
        <v>0</v>
      </c>
      <c r="N399" s="65">
        <v>0</v>
      </c>
      <c r="O399" s="162"/>
    </row>
    <row r="400" spans="1:15" ht="204" customHeight="1" x14ac:dyDescent="0.3">
      <c r="A400" s="130" t="s">
        <v>28</v>
      </c>
      <c r="B400" s="129" t="s">
        <v>576</v>
      </c>
      <c r="C400" s="130" t="s">
        <v>349</v>
      </c>
      <c r="D400" s="119" t="s">
        <v>8</v>
      </c>
      <c r="E400" s="118">
        <f>F400+K400+L400+M400+N400</f>
        <v>974122</v>
      </c>
      <c r="F400" s="152">
        <f>F401</f>
        <v>974122</v>
      </c>
      <c r="G400" s="152"/>
      <c r="H400" s="152"/>
      <c r="I400" s="152"/>
      <c r="J400" s="152"/>
      <c r="K400" s="118">
        <f>K401</f>
        <v>0</v>
      </c>
      <c r="L400" s="118">
        <f>L401</f>
        <v>0</v>
      </c>
      <c r="M400" s="118">
        <f>M401</f>
        <v>0</v>
      </c>
      <c r="N400" s="118">
        <f>N401</f>
        <v>0</v>
      </c>
      <c r="O400" s="162" t="s">
        <v>17</v>
      </c>
    </row>
    <row r="401" spans="1:15" ht="225.75" customHeight="1" x14ac:dyDescent="0.3">
      <c r="A401" s="130"/>
      <c r="B401" s="129"/>
      <c r="C401" s="130"/>
      <c r="D401" s="119" t="s">
        <v>18</v>
      </c>
      <c r="E401" s="117">
        <f>F401+K401+L401+M401+N401</f>
        <v>974122</v>
      </c>
      <c r="F401" s="152">
        <f>F403+F404+F402+F405</f>
        <v>974122</v>
      </c>
      <c r="G401" s="152"/>
      <c r="H401" s="152"/>
      <c r="I401" s="152"/>
      <c r="J401" s="152"/>
      <c r="K401" s="118">
        <v>0</v>
      </c>
      <c r="L401" s="118">
        <v>0</v>
      </c>
      <c r="M401" s="118">
        <v>0</v>
      </c>
      <c r="N401" s="118">
        <v>0</v>
      </c>
      <c r="O401" s="162"/>
    </row>
    <row r="402" spans="1:15" ht="91.5" customHeight="1" x14ac:dyDescent="0.3">
      <c r="A402" s="88" t="s">
        <v>549</v>
      </c>
      <c r="B402" s="87" t="s">
        <v>554</v>
      </c>
      <c r="C402" s="88" t="s">
        <v>349</v>
      </c>
      <c r="D402" s="87" t="s">
        <v>18</v>
      </c>
      <c r="E402" s="85">
        <f>F402+K402+L402+M402+N402</f>
        <v>57509</v>
      </c>
      <c r="F402" s="152">
        <v>57509</v>
      </c>
      <c r="G402" s="152"/>
      <c r="H402" s="152"/>
      <c r="I402" s="152"/>
      <c r="J402" s="152"/>
      <c r="K402" s="94">
        <v>0</v>
      </c>
      <c r="L402" s="94">
        <v>0</v>
      </c>
      <c r="M402" s="94">
        <v>0</v>
      </c>
      <c r="N402" s="94">
        <v>0</v>
      </c>
      <c r="O402" s="97" t="s">
        <v>17</v>
      </c>
    </row>
    <row r="403" spans="1:15" ht="87" customHeight="1" x14ac:dyDescent="0.3">
      <c r="A403" s="88" t="s">
        <v>550</v>
      </c>
      <c r="B403" s="87" t="s">
        <v>552</v>
      </c>
      <c r="C403" s="88" t="s">
        <v>349</v>
      </c>
      <c r="D403" s="87" t="s">
        <v>18</v>
      </c>
      <c r="E403" s="85">
        <f t="shared" ref="E403:E405" si="107">F403+K403+L403+M403+N403</f>
        <v>600000</v>
      </c>
      <c r="F403" s="152">
        <v>600000</v>
      </c>
      <c r="G403" s="152"/>
      <c r="H403" s="152"/>
      <c r="I403" s="152"/>
      <c r="J403" s="152"/>
      <c r="K403" s="94">
        <v>0</v>
      </c>
      <c r="L403" s="94">
        <v>0</v>
      </c>
      <c r="M403" s="94">
        <v>0</v>
      </c>
      <c r="N403" s="94">
        <v>0</v>
      </c>
      <c r="O403" s="97" t="s">
        <v>17</v>
      </c>
    </row>
    <row r="404" spans="1:15" ht="82.5" customHeight="1" x14ac:dyDescent="0.3">
      <c r="A404" s="88" t="s">
        <v>551</v>
      </c>
      <c r="B404" s="87" t="s">
        <v>553</v>
      </c>
      <c r="C404" s="88" t="s">
        <v>349</v>
      </c>
      <c r="D404" s="87" t="s">
        <v>18</v>
      </c>
      <c r="E404" s="85">
        <f t="shared" si="107"/>
        <v>181213</v>
      </c>
      <c r="F404" s="149">
        <v>181213</v>
      </c>
      <c r="G404" s="150"/>
      <c r="H404" s="150"/>
      <c r="I404" s="150"/>
      <c r="J404" s="151"/>
      <c r="K404" s="94">
        <v>0</v>
      </c>
      <c r="L404" s="94">
        <v>0</v>
      </c>
      <c r="M404" s="96">
        <v>0</v>
      </c>
      <c r="N404" s="94">
        <v>0</v>
      </c>
      <c r="O404" s="97" t="s">
        <v>17</v>
      </c>
    </row>
    <row r="405" spans="1:15" s="127" customFormat="1" ht="87" customHeight="1" x14ac:dyDescent="0.3">
      <c r="A405" s="122" t="s">
        <v>600</v>
      </c>
      <c r="B405" s="123" t="s">
        <v>599</v>
      </c>
      <c r="C405" s="122" t="s">
        <v>349</v>
      </c>
      <c r="D405" s="123" t="s">
        <v>18</v>
      </c>
      <c r="E405" s="86">
        <f t="shared" si="107"/>
        <v>135400</v>
      </c>
      <c r="F405" s="215">
        <v>135400</v>
      </c>
      <c r="G405" s="216"/>
      <c r="H405" s="216"/>
      <c r="I405" s="216"/>
      <c r="J405" s="217"/>
      <c r="K405" s="125">
        <v>0</v>
      </c>
      <c r="L405" s="125">
        <v>0</v>
      </c>
      <c r="M405" s="124">
        <v>0</v>
      </c>
      <c r="N405" s="125">
        <v>0</v>
      </c>
      <c r="O405" s="126" t="s">
        <v>17</v>
      </c>
    </row>
    <row r="406" spans="1:15" ht="45.75" customHeight="1" x14ac:dyDescent="0.3">
      <c r="A406" s="130" t="s">
        <v>30</v>
      </c>
      <c r="B406" s="129" t="s">
        <v>515</v>
      </c>
      <c r="C406" s="130" t="s">
        <v>349</v>
      </c>
      <c r="D406" s="119" t="s">
        <v>8</v>
      </c>
      <c r="E406" s="118">
        <f t="shared" ref="E406:E408" si="108">F406+K406+L406+M406+N406</f>
        <v>364622.52500000002</v>
      </c>
      <c r="F406" s="152">
        <f t="shared" ref="F406" si="109">F407+F408</f>
        <v>116806.13499999999</v>
      </c>
      <c r="G406" s="152"/>
      <c r="H406" s="152"/>
      <c r="I406" s="152"/>
      <c r="J406" s="152"/>
      <c r="K406" s="118">
        <f t="shared" ref="K406:N406" si="110">K407+K408</f>
        <v>121478.516</v>
      </c>
      <c r="L406" s="118">
        <f t="shared" si="110"/>
        <v>126337.874</v>
      </c>
      <c r="M406" s="118">
        <f t="shared" si="110"/>
        <v>0</v>
      </c>
      <c r="N406" s="118">
        <f t="shared" si="110"/>
        <v>0</v>
      </c>
      <c r="O406" s="162" t="s">
        <v>17</v>
      </c>
    </row>
    <row r="407" spans="1:15" ht="42.75" customHeight="1" x14ac:dyDescent="0.3">
      <c r="A407" s="130"/>
      <c r="B407" s="129"/>
      <c r="C407" s="130"/>
      <c r="D407" s="119" t="s">
        <v>10</v>
      </c>
      <c r="E407" s="117">
        <f t="shared" si="108"/>
        <v>0</v>
      </c>
      <c r="F407" s="131">
        <v>0</v>
      </c>
      <c r="G407" s="131"/>
      <c r="H407" s="131"/>
      <c r="I407" s="131"/>
      <c r="J407" s="131"/>
      <c r="K407" s="117">
        <v>0</v>
      </c>
      <c r="L407" s="117">
        <v>0</v>
      </c>
      <c r="M407" s="117">
        <v>0</v>
      </c>
      <c r="N407" s="117">
        <v>0</v>
      </c>
      <c r="O407" s="162"/>
    </row>
    <row r="408" spans="1:15" ht="37.5" customHeight="1" x14ac:dyDescent="0.3">
      <c r="A408" s="130"/>
      <c r="B408" s="129"/>
      <c r="C408" s="130"/>
      <c r="D408" s="119" t="s">
        <v>18</v>
      </c>
      <c r="E408" s="117">
        <f t="shared" si="108"/>
        <v>364622.52500000002</v>
      </c>
      <c r="F408" s="152">
        <v>116806.13499999999</v>
      </c>
      <c r="G408" s="152"/>
      <c r="H408" s="152"/>
      <c r="I408" s="152"/>
      <c r="J408" s="152"/>
      <c r="K408" s="118">
        <v>121478.516</v>
      </c>
      <c r="L408" s="118">
        <v>126337.874</v>
      </c>
      <c r="M408" s="118">
        <v>0</v>
      </c>
      <c r="N408" s="118">
        <v>0</v>
      </c>
      <c r="O408" s="162"/>
    </row>
    <row r="409" spans="1:15" ht="25.5" customHeight="1" x14ac:dyDescent="0.3">
      <c r="A409" s="130"/>
      <c r="B409" s="129" t="s">
        <v>516</v>
      </c>
      <c r="C409" s="148" t="s">
        <v>80</v>
      </c>
      <c r="D409" s="148" t="s">
        <v>80</v>
      </c>
      <c r="E409" s="131" t="s">
        <v>81</v>
      </c>
      <c r="F409" s="152" t="s">
        <v>345</v>
      </c>
      <c r="G409" s="131" t="s">
        <v>207</v>
      </c>
      <c r="H409" s="131"/>
      <c r="I409" s="131"/>
      <c r="J409" s="131"/>
      <c r="K409" s="131" t="s">
        <v>84</v>
      </c>
      <c r="L409" s="152" t="s">
        <v>346</v>
      </c>
      <c r="M409" s="152" t="s">
        <v>348</v>
      </c>
      <c r="N409" s="131" t="s">
        <v>347</v>
      </c>
      <c r="O409" s="162"/>
    </row>
    <row r="410" spans="1:15" ht="27.75" customHeight="1" x14ac:dyDescent="0.3">
      <c r="A410" s="130"/>
      <c r="B410" s="129"/>
      <c r="C410" s="148"/>
      <c r="D410" s="148"/>
      <c r="E410" s="131"/>
      <c r="F410" s="131"/>
      <c r="G410" s="117" t="s">
        <v>202</v>
      </c>
      <c r="H410" s="117" t="s">
        <v>203</v>
      </c>
      <c r="I410" s="117" t="s">
        <v>204</v>
      </c>
      <c r="J410" s="117" t="s">
        <v>205</v>
      </c>
      <c r="K410" s="131"/>
      <c r="L410" s="131"/>
      <c r="M410" s="131"/>
      <c r="N410" s="131"/>
      <c r="O410" s="162"/>
    </row>
    <row r="411" spans="1:15" ht="29.25" customHeight="1" x14ac:dyDescent="0.3">
      <c r="A411" s="130"/>
      <c r="B411" s="129"/>
      <c r="C411" s="148"/>
      <c r="D411" s="148"/>
      <c r="E411" s="65">
        <f>F411+K411+L411+M411+N411</f>
        <v>0</v>
      </c>
      <c r="F411" s="65">
        <v>0</v>
      </c>
      <c r="G411" s="65">
        <v>0</v>
      </c>
      <c r="H411" s="65">
        <v>0</v>
      </c>
      <c r="I411" s="65">
        <v>0</v>
      </c>
      <c r="J411" s="65">
        <v>0</v>
      </c>
      <c r="K411" s="65">
        <v>0</v>
      </c>
      <c r="L411" s="65">
        <v>0</v>
      </c>
      <c r="M411" s="65">
        <v>0</v>
      </c>
      <c r="N411" s="65">
        <v>0</v>
      </c>
      <c r="O411" s="162"/>
    </row>
    <row r="412" spans="1:15" ht="33" customHeight="1" x14ac:dyDescent="0.3">
      <c r="A412" s="130" t="s">
        <v>31</v>
      </c>
      <c r="B412" s="129" t="s">
        <v>518</v>
      </c>
      <c r="C412" s="130" t="s">
        <v>349</v>
      </c>
      <c r="D412" s="119" t="s">
        <v>8</v>
      </c>
      <c r="E412" s="118">
        <f t="shared" ref="E412:E414" si="111">F412+K412+L412+M412+N412</f>
        <v>197572.19500000001</v>
      </c>
      <c r="F412" s="152">
        <f t="shared" ref="F412" si="112">F413+F414</f>
        <v>63289.055</v>
      </c>
      <c r="G412" s="152"/>
      <c r="H412" s="152"/>
      <c r="I412" s="152"/>
      <c r="J412" s="152"/>
      <c r="K412" s="118">
        <f t="shared" ref="K412:N412" si="113">K413+K414</f>
        <v>65825.69</v>
      </c>
      <c r="L412" s="118">
        <f t="shared" si="113"/>
        <v>68457.45</v>
      </c>
      <c r="M412" s="118">
        <f t="shared" si="113"/>
        <v>0</v>
      </c>
      <c r="N412" s="118">
        <f t="shared" si="113"/>
        <v>0</v>
      </c>
      <c r="O412" s="162" t="s">
        <v>17</v>
      </c>
    </row>
    <row r="413" spans="1:15" ht="45" customHeight="1" x14ac:dyDescent="0.3">
      <c r="A413" s="130"/>
      <c r="B413" s="129"/>
      <c r="C413" s="130"/>
      <c r="D413" s="119" t="s">
        <v>10</v>
      </c>
      <c r="E413" s="117">
        <f t="shared" si="111"/>
        <v>0</v>
      </c>
      <c r="F413" s="131">
        <v>0</v>
      </c>
      <c r="G413" s="131"/>
      <c r="H413" s="131"/>
      <c r="I413" s="131"/>
      <c r="J413" s="131"/>
      <c r="K413" s="117">
        <v>0</v>
      </c>
      <c r="L413" s="117">
        <v>0</v>
      </c>
      <c r="M413" s="117">
        <v>0</v>
      </c>
      <c r="N413" s="117">
        <v>0</v>
      </c>
      <c r="O413" s="162"/>
    </row>
    <row r="414" spans="1:15" ht="39.75" customHeight="1" x14ac:dyDescent="0.3">
      <c r="A414" s="130"/>
      <c r="B414" s="129"/>
      <c r="C414" s="130"/>
      <c r="D414" s="119" t="s">
        <v>18</v>
      </c>
      <c r="E414" s="117">
        <f t="shared" si="111"/>
        <v>197572.19500000001</v>
      </c>
      <c r="F414" s="152">
        <v>63289.055</v>
      </c>
      <c r="G414" s="152"/>
      <c r="H414" s="152"/>
      <c r="I414" s="152"/>
      <c r="J414" s="152"/>
      <c r="K414" s="118">
        <v>65825.69</v>
      </c>
      <c r="L414" s="118">
        <v>68457.45</v>
      </c>
      <c r="M414" s="118">
        <v>0</v>
      </c>
      <c r="N414" s="118">
        <v>0</v>
      </c>
      <c r="O414" s="162"/>
    </row>
    <row r="415" spans="1:15" ht="25.5" customHeight="1" x14ac:dyDescent="0.3">
      <c r="A415" s="130"/>
      <c r="B415" s="129" t="s">
        <v>517</v>
      </c>
      <c r="C415" s="148" t="s">
        <v>80</v>
      </c>
      <c r="D415" s="148" t="s">
        <v>80</v>
      </c>
      <c r="E415" s="131" t="s">
        <v>81</v>
      </c>
      <c r="F415" s="152" t="s">
        <v>345</v>
      </c>
      <c r="G415" s="131" t="s">
        <v>207</v>
      </c>
      <c r="H415" s="131"/>
      <c r="I415" s="131"/>
      <c r="J415" s="131"/>
      <c r="K415" s="131" t="s">
        <v>84</v>
      </c>
      <c r="L415" s="152" t="s">
        <v>346</v>
      </c>
      <c r="M415" s="152" t="s">
        <v>348</v>
      </c>
      <c r="N415" s="131" t="s">
        <v>347</v>
      </c>
      <c r="O415" s="162"/>
    </row>
    <row r="416" spans="1:15" ht="22.5" customHeight="1" x14ac:dyDescent="0.3">
      <c r="A416" s="130"/>
      <c r="B416" s="129"/>
      <c r="C416" s="148"/>
      <c r="D416" s="148"/>
      <c r="E416" s="131"/>
      <c r="F416" s="131"/>
      <c r="G416" s="117" t="s">
        <v>202</v>
      </c>
      <c r="H416" s="117" t="s">
        <v>203</v>
      </c>
      <c r="I416" s="117" t="s">
        <v>204</v>
      </c>
      <c r="J416" s="117" t="s">
        <v>205</v>
      </c>
      <c r="K416" s="131"/>
      <c r="L416" s="131"/>
      <c r="M416" s="131"/>
      <c r="N416" s="131"/>
      <c r="O416" s="162"/>
    </row>
    <row r="417" spans="1:17" ht="22.5" customHeight="1" x14ac:dyDescent="0.3">
      <c r="A417" s="130"/>
      <c r="B417" s="129"/>
      <c r="C417" s="148"/>
      <c r="D417" s="148"/>
      <c r="E417" s="65">
        <f>F417+K417+L417+M417+N417</f>
        <v>0</v>
      </c>
      <c r="F417" s="65">
        <v>0</v>
      </c>
      <c r="G417" s="65">
        <v>0</v>
      </c>
      <c r="H417" s="65">
        <v>0</v>
      </c>
      <c r="I417" s="65">
        <v>0</v>
      </c>
      <c r="J417" s="65">
        <v>0</v>
      </c>
      <c r="K417" s="65">
        <v>0</v>
      </c>
      <c r="L417" s="65">
        <v>0</v>
      </c>
      <c r="M417" s="65">
        <v>0</v>
      </c>
      <c r="N417" s="65">
        <v>0</v>
      </c>
      <c r="O417" s="162"/>
    </row>
    <row r="418" spans="1:17" ht="39.75" customHeight="1" x14ac:dyDescent="0.3">
      <c r="A418" s="130" t="s">
        <v>32</v>
      </c>
      <c r="B418" s="129" t="s">
        <v>294</v>
      </c>
      <c r="C418" s="130" t="s">
        <v>349</v>
      </c>
      <c r="D418" s="119" t="s">
        <v>8</v>
      </c>
      <c r="E418" s="118">
        <f t="shared" ref="E418:E420" si="114">F418+K418+L418+M418+N418</f>
        <v>9520</v>
      </c>
      <c r="F418" s="152">
        <f t="shared" ref="F418" si="115">F419+F420</f>
        <v>9520</v>
      </c>
      <c r="G418" s="152"/>
      <c r="H418" s="152"/>
      <c r="I418" s="152"/>
      <c r="J418" s="152"/>
      <c r="K418" s="118">
        <f t="shared" ref="K418:L418" si="116">K419+K420</f>
        <v>0</v>
      </c>
      <c r="L418" s="118">
        <f t="shared" si="116"/>
        <v>0</v>
      </c>
      <c r="M418" s="118">
        <f t="shared" ref="M418:N418" si="117">M419+M420</f>
        <v>0</v>
      </c>
      <c r="N418" s="118">
        <f t="shared" si="117"/>
        <v>0</v>
      </c>
      <c r="O418" s="162" t="s">
        <v>17</v>
      </c>
    </row>
    <row r="419" spans="1:17" ht="37.5" customHeight="1" x14ac:dyDescent="0.3">
      <c r="A419" s="130"/>
      <c r="B419" s="129"/>
      <c r="C419" s="130"/>
      <c r="D419" s="119" t="s">
        <v>10</v>
      </c>
      <c r="E419" s="118">
        <f t="shared" si="114"/>
        <v>9520</v>
      </c>
      <c r="F419" s="152">
        <v>9520</v>
      </c>
      <c r="G419" s="152"/>
      <c r="H419" s="152"/>
      <c r="I419" s="152"/>
      <c r="J419" s="152"/>
      <c r="K419" s="118">
        <v>0</v>
      </c>
      <c r="L419" s="118">
        <v>0</v>
      </c>
      <c r="M419" s="118">
        <v>0</v>
      </c>
      <c r="N419" s="118">
        <v>0</v>
      </c>
      <c r="O419" s="162"/>
    </row>
    <row r="420" spans="1:17" ht="36.75" customHeight="1" x14ac:dyDescent="0.3">
      <c r="A420" s="130"/>
      <c r="B420" s="129"/>
      <c r="C420" s="130"/>
      <c r="D420" s="119" t="s">
        <v>18</v>
      </c>
      <c r="E420" s="118">
        <f t="shared" si="114"/>
        <v>0</v>
      </c>
      <c r="F420" s="152">
        <v>0</v>
      </c>
      <c r="G420" s="152"/>
      <c r="H420" s="152"/>
      <c r="I420" s="152"/>
      <c r="J420" s="152"/>
      <c r="K420" s="118">
        <v>0</v>
      </c>
      <c r="L420" s="118">
        <v>0</v>
      </c>
      <c r="M420" s="118">
        <v>0</v>
      </c>
      <c r="N420" s="118">
        <v>0</v>
      </c>
      <c r="O420" s="162"/>
    </row>
    <row r="421" spans="1:17" ht="19.5" customHeight="1" x14ac:dyDescent="0.3">
      <c r="A421" s="130"/>
      <c r="B421" s="129" t="s">
        <v>315</v>
      </c>
      <c r="C421" s="148" t="s">
        <v>80</v>
      </c>
      <c r="D421" s="148" t="s">
        <v>80</v>
      </c>
      <c r="E421" s="131" t="s">
        <v>81</v>
      </c>
      <c r="F421" s="152" t="s">
        <v>345</v>
      </c>
      <c r="G421" s="131" t="s">
        <v>207</v>
      </c>
      <c r="H421" s="131"/>
      <c r="I421" s="131"/>
      <c r="J421" s="131"/>
      <c r="K421" s="131" t="s">
        <v>84</v>
      </c>
      <c r="L421" s="152" t="s">
        <v>346</v>
      </c>
      <c r="M421" s="152" t="s">
        <v>348</v>
      </c>
      <c r="N421" s="131" t="s">
        <v>347</v>
      </c>
      <c r="O421" s="162"/>
    </row>
    <row r="422" spans="1:17" ht="21.75" customHeight="1" x14ac:dyDescent="0.3">
      <c r="A422" s="130"/>
      <c r="B422" s="129"/>
      <c r="C422" s="148"/>
      <c r="D422" s="148"/>
      <c r="E422" s="131"/>
      <c r="F422" s="131"/>
      <c r="G422" s="117" t="s">
        <v>202</v>
      </c>
      <c r="H422" s="117" t="s">
        <v>203</v>
      </c>
      <c r="I422" s="117" t="s">
        <v>204</v>
      </c>
      <c r="J422" s="117" t="s">
        <v>205</v>
      </c>
      <c r="K422" s="131"/>
      <c r="L422" s="131"/>
      <c r="M422" s="131"/>
      <c r="N422" s="131"/>
      <c r="O422" s="162"/>
    </row>
    <row r="423" spans="1:17" ht="24" customHeight="1" x14ac:dyDescent="0.3">
      <c r="A423" s="130"/>
      <c r="B423" s="129"/>
      <c r="C423" s="148"/>
      <c r="D423" s="148"/>
      <c r="E423" s="65">
        <f>F423+K423+L423+M423+N423</f>
        <v>0</v>
      </c>
      <c r="F423" s="65">
        <v>0</v>
      </c>
      <c r="G423" s="65">
        <v>0</v>
      </c>
      <c r="H423" s="65">
        <v>0</v>
      </c>
      <c r="I423" s="65">
        <v>0</v>
      </c>
      <c r="J423" s="65">
        <v>0</v>
      </c>
      <c r="K423" s="65">
        <v>0</v>
      </c>
      <c r="L423" s="65">
        <v>0</v>
      </c>
      <c r="M423" s="65">
        <v>0</v>
      </c>
      <c r="N423" s="65">
        <v>0</v>
      </c>
      <c r="O423" s="162"/>
    </row>
    <row r="424" spans="1:17" ht="24.75" customHeight="1" x14ac:dyDescent="0.3">
      <c r="A424" s="144"/>
      <c r="B424" s="183" t="s">
        <v>544</v>
      </c>
      <c r="C424" s="144"/>
      <c r="D424" s="116" t="s">
        <v>192</v>
      </c>
      <c r="E424" s="104">
        <f>F424+K424+L424+M424+N424</f>
        <v>1545836.72</v>
      </c>
      <c r="F424" s="197">
        <f>F425+F426</f>
        <v>1163737.19</v>
      </c>
      <c r="G424" s="198"/>
      <c r="H424" s="198"/>
      <c r="I424" s="198"/>
      <c r="J424" s="199"/>
      <c r="K424" s="103">
        <f t="shared" ref="K424:N424" si="118">K425+K426</f>
        <v>187304.20600000001</v>
      </c>
      <c r="L424" s="103">
        <f t="shared" si="118"/>
        <v>194795.32399999999</v>
      </c>
      <c r="M424" s="103">
        <f t="shared" si="118"/>
        <v>0</v>
      </c>
      <c r="N424" s="104">
        <f t="shared" si="118"/>
        <v>0</v>
      </c>
      <c r="O424" s="203"/>
    </row>
    <row r="425" spans="1:17" ht="36.75" customHeight="1" x14ac:dyDescent="0.3">
      <c r="A425" s="145"/>
      <c r="B425" s="184"/>
      <c r="C425" s="145"/>
      <c r="D425" s="116" t="s">
        <v>10</v>
      </c>
      <c r="E425" s="104">
        <f t="shared" ref="E425:E428" si="119">F425+K425+L425+M425+N425</f>
        <v>9520</v>
      </c>
      <c r="F425" s="197">
        <f>F392</f>
        <v>9520</v>
      </c>
      <c r="G425" s="198"/>
      <c r="H425" s="198"/>
      <c r="I425" s="198"/>
      <c r="J425" s="199"/>
      <c r="K425" s="103">
        <f t="shared" ref="K425:N426" si="120">K392</f>
        <v>0</v>
      </c>
      <c r="L425" s="103">
        <f t="shared" si="120"/>
        <v>0</v>
      </c>
      <c r="M425" s="103">
        <f t="shared" si="120"/>
        <v>0</v>
      </c>
      <c r="N425" s="103">
        <f t="shared" si="120"/>
        <v>0</v>
      </c>
      <c r="O425" s="204"/>
      <c r="P425" s="11"/>
      <c r="Q425" s="11"/>
    </row>
    <row r="426" spans="1:17" ht="35.25" customHeight="1" x14ac:dyDescent="0.3">
      <c r="A426" s="146"/>
      <c r="B426" s="185"/>
      <c r="C426" s="146"/>
      <c r="D426" s="116" t="s">
        <v>18</v>
      </c>
      <c r="E426" s="104">
        <f t="shared" si="119"/>
        <v>1536316.72</v>
      </c>
      <c r="F426" s="197">
        <f>F393</f>
        <v>1154217.19</v>
      </c>
      <c r="G426" s="198"/>
      <c r="H426" s="198"/>
      <c r="I426" s="198"/>
      <c r="J426" s="199"/>
      <c r="K426" s="103">
        <f t="shared" si="120"/>
        <v>187304.20600000001</v>
      </c>
      <c r="L426" s="103">
        <f t="shared" si="120"/>
        <v>194795.32399999999</v>
      </c>
      <c r="M426" s="103">
        <f t="shared" si="120"/>
        <v>0</v>
      </c>
      <c r="N426" s="103">
        <f t="shared" si="120"/>
        <v>0</v>
      </c>
      <c r="O426" s="205"/>
      <c r="P426" s="11"/>
      <c r="Q426" s="11"/>
    </row>
    <row r="427" spans="1:17" ht="28.5" customHeight="1" x14ac:dyDescent="0.3">
      <c r="A427" s="186"/>
      <c r="B427" s="186"/>
      <c r="C427" s="186"/>
      <c r="D427" s="101" t="s">
        <v>36</v>
      </c>
      <c r="E427" s="95">
        <f>F427+K427+L427+M427+N427</f>
        <v>16380341.23388</v>
      </c>
      <c r="F427" s="197">
        <f>F428+F429+F430+F431</f>
        <v>6250398.5394300008</v>
      </c>
      <c r="G427" s="198"/>
      <c r="H427" s="198"/>
      <c r="I427" s="198"/>
      <c r="J427" s="199"/>
      <c r="K427" s="103">
        <f>SUM(K428:K431)</f>
        <v>6129219.3704500003</v>
      </c>
      <c r="L427" s="100">
        <f>SUM(L428:L431)</f>
        <v>3556131.304</v>
      </c>
      <c r="M427" s="100">
        <f>SUM(M428:M431)</f>
        <v>429441.02</v>
      </c>
      <c r="N427" s="95">
        <f t="shared" ref="N427" si="121">SUM(N428:N431)</f>
        <v>15151</v>
      </c>
      <c r="O427" s="141"/>
    </row>
    <row r="428" spans="1:17" ht="31.5" customHeight="1" x14ac:dyDescent="0.3">
      <c r="A428" s="187"/>
      <c r="B428" s="187"/>
      <c r="C428" s="187"/>
      <c r="D428" s="73" t="s">
        <v>9</v>
      </c>
      <c r="E428" s="95">
        <f t="shared" si="119"/>
        <v>0</v>
      </c>
      <c r="F428" s="168">
        <f>F292+F124</f>
        <v>0</v>
      </c>
      <c r="G428" s="169"/>
      <c r="H428" s="169"/>
      <c r="I428" s="169"/>
      <c r="J428" s="170"/>
      <c r="K428" s="100">
        <f>K124+K292</f>
        <v>0</v>
      </c>
      <c r="L428" s="100">
        <f>L124+L292</f>
        <v>0</v>
      </c>
      <c r="M428" s="100">
        <f>M124+M292</f>
        <v>0</v>
      </c>
      <c r="N428" s="100">
        <f>N124+N292</f>
        <v>0</v>
      </c>
      <c r="O428" s="142"/>
    </row>
    <row r="429" spans="1:17" ht="35.25" customHeight="1" x14ac:dyDescent="0.3">
      <c r="A429" s="187"/>
      <c r="B429" s="187"/>
      <c r="C429" s="187"/>
      <c r="D429" s="101" t="s">
        <v>10</v>
      </c>
      <c r="E429" s="95">
        <f>F429+K429+L429+M429+N429</f>
        <v>9908282.0100000016</v>
      </c>
      <c r="F429" s="168">
        <f>F293+F387+F48+F125+F425+F361</f>
        <v>3554105.9300000006</v>
      </c>
      <c r="G429" s="169"/>
      <c r="H429" s="169"/>
      <c r="I429" s="169"/>
      <c r="J429" s="170"/>
      <c r="K429" s="100">
        <f>K293+K387+K48+K125+K425+K361</f>
        <v>3945642.89</v>
      </c>
      <c r="L429" s="100">
        <f>L293+L387+L48+L125+L425+L361</f>
        <v>2150844.81</v>
      </c>
      <c r="M429" s="100">
        <f>M293+M387+M48+M125+M425+M361</f>
        <v>257688.37999999998</v>
      </c>
      <c r="N429" s="100">
        <f>N293+N387+N48+N125+N425+N361</f>
        <v>0</v>
      </c>
      <c r="O429" s="142"/>
      <c r="P429" s="11"/>
    </row>
    <row r="430" spans="1:17" ht="35.25" customHeight="1" x14ac:dyDescent="0.3">
      <c r="A430" s="187"/>
      <c r="B430" s="187"/>
      <c r="C430" s="187"/>
      <c r="D430" s="116" t="s">
        <v>18</v>
      </c>
      <c r="E430" s="95">
        <f>F430+K430+L430+M430+N430</f>
        <v>6456559.2238800004</v>
      </c>
      <c r="F430" s="168">
        <f>F294+F388+F49+F126+F362+F373+F426</f>
        <v>2680792.6094300002</v>
      </c>
      <c r="G430" s="169"/>
      <c r="H430" s="169"/>
      <c r="I430" s="169"/>
      <c r="J430" s="170"/>
      <c r="K430" s="100">
        <f>K294+K388+K49+K126+K362+K373+K426</f>
        <v>2183576.4804500001</v>
      </c>
      <c r="L430" s="100">
        <f>L294+L388+L49+L126+L362+L373+L426</f>
        <v>1405286.4939999999</v>
      </c>
      <c r="M430" s="100">
        <f>M294+M388+M49+M126+M362+M373+M426</f>
        <v>171752.64</v>
      </c>
      <c r="N430" s="100">
        <f>N294+N388+N49+N126+N362+N373+N426</f>
        <v>15151</v>
      </c>
      <c r="O430" s="142"/>
      <c r="P430" s="11"/>
    </row>
    <row r="431" spans="1:17" ht="28.5" customHeight="1" x14ac:dyDescent="0.3">
      <c r="A431" s="188"/>
      <c r="B431" s="188"/>
      <c r="C431" s="188"/>
      <c r="D431" s="101" t="s">
        <v>12</v>
      </c>
      <c r="E431" s="95">
        <f>F431+K431+L431+M431+N431</f>
        <v>15500</v>
      </c>
      <c r="F431" s="168">
        <f>F389</f>
        <v>15500</v>
      </c>
      <c r="G431" s="169"/>
      <c r="H431" s="169"/>
      <c r="I431" s="169"/>
      <c r="J431" s="170"/>
      <c r="K431" s="100">
        <f>K127+K295</f>
        <v>0</v>
      </c>
      <c r="L431" s="100">
        <f>L127+L295</f>
        <v>0</v>
      </c>
      <c r="M431" s="100">
        <f>M127+M295</f>
        <v>0</v>
      </c>
      <c r="N431" s="95">
        <f>N127+N295</f>
        <v>0</v>
      </c>
      <c r="O431" s="143"/>
      <c r="P431" s="11"/>
    </row>
    <row r="432" spans="1:17" ht="28.5" customHeight="1" x14ac:dyDescent="0.3">
      <c r="A432" s="74"/>
      <c r="B432" s="74"/>
      <c r="C432" s="74"/>
      <c r="D432" s="75"/>
      <c r="E432" s="76"/>
      <c r="F432" s="77"/>
      <c r="G432" s="77"/>
      <c r="H432" s="77"/>
      <c r="I432" s="77"/>
      <c r="J432" s="77"/>
      <c r="K432" s="77"/>
      <c r="L432" s="77"/>
      <c r="M432" s="77"/>
      <c r="N432" s="213"/>
      <c r="O432" s="78" t="s">
        <v>424</v>
      </c>
    </row>
    <row r="433" spans="1:15" ht="12" customHeight="1" x14ac:dyDescent="0.3">
      <c r="B433" s="2"/>
      <c r="C433" s="2"/>
      <c r="D433" s="2"/>
      <c r="E433" s="8"/>
      <c r="F433" s="2"/>
      <c r="G433" s="2"/>
      <c r="H433" s="8"/>
      <c r="I433" s="2"/>
      <c r="J433" s="2"/>
      <c r="K433" s="8"/>
      <c r="L433" s="10"/>
      <c r="M433" s="2"/>
      <c r="N433" s="214"/>
    </row>
    <row r="434" spans="1:15" ht="21" customHeight="1" x14ac:dyDescent="0.3">
      <c r="B434" s="2" t="s">
        <v>222</v>
      </c>
      <c r="C434" s="2"/>
      <c r="D434" s="2"/>
      <c r="E434" s="8"/>
      <c r="F434" s="8"/>
      <c r="G434" s="8"/>
      <c r="H434" s="8"/>
      <c r="I434" s="8"/>
      <c r="J434" s="8"/>
      <c r="K434" s="8"/>
      <c r="L434" s="10"/>
      <c r="M434" s="8"/>
      <c r="N434" s="214"/>
      <c r="O434" s="2" t="s">
        <v>223</v>
      </c>
    </row>
    <row r="435" spans="1:15" ht="14.25" customHeight="1" x14ac:dyDescent="0.3">
      <c r="B435" s="2"/>
      <c r="C435" s="2"/>
      <c r="D435" s="2"/>
      <c r="E435" s="2"/>
      <c r="F435" s="8"/>
      <c r="G435" s="8"/>
      <c r="H435" s="8"/>
      <c r="I435" s="8"/>
      <c r="J435" s="8"/>
      <c r="K435" s="8"/>
      <c r="L435" s="10"/>
      <c r="M435" s="8"/>
      <c r="N435" s="214"/>
      <c r="O435" s="2"/>
    </row>
    <row r="436" spans="1:15" ht="9.75" customHeight="1" x14ac:dyDescent="0.3">
      <c r="B436" s="2"/>
      <c r="C436" s="2"/>
      <c r="D436" s="2"/>
      <c r="E436" s="2"/>
      <c r="F436" s="8"/>
      <c r="G436" s="8"/>
      <c r="H436" s="8"/>
      <c r="I436" s="8"/>
      <c r="J436" s="8"/>
      <c r="K436" s="8"/>
      <c r="L436" s="10"/>
      <c r="M436" s="8"/>
      <c r="N436" s="214"/>
      <c r="O436" s="2"/>
    </row>
    <row r="437" spans="1:15" ht="21" customHeight="1" x14ac:dyDescent="0.3">
      <c r="B437" s="2" t="s">
        <v>595</v>
      </c>
      <c r="C437" s="2"/>
      <c r="D437" s="2"/>
      <c r="E437" s="2"/>
      <c r="F437" s="2"/>
      <c r="G437" s="2"/>
      <c r="H437" s="2"/>
      <c r="I437" s="2"/>
      <c r="J437" s="2"/>
      <c r="K437" s="8"/>
      <c r="L437" s="2"/>
      <c r="M437" s="2"/>
      <c r="N437" s="214"/>
      <c r="O437" s="2" t="s">
        <v>596</v>
      </c>
    </row>
    <row r="438" spans="1:15" ht="21" customHeight="1" x14ac:dyDescent="0.3">
      <c r="B438" s="2"/>
      <c r="C438" s="2"/>
      <c r="D438" s="2"/>
      <c r="E438" s="2"/>
      <c r="F438" s="2"/>
      <c r="G438" s="2"/>
      <c r="H438" s="2"/>
      <c r="I438" s="2"/>
      <c r="J438" s="2"/>
      <c r="K438" s="8"/>
      <c r="L438" s="10"/>
      <c r="M438" s="2"/>
      <c r="N438" s="2"/>
      <c r="O438" s="2"/>
    </row>
    <row r="439" spans="1:15" ht="21" customHeight="1" x14ac:dyDescent="0.3">
      <c r="C439" s="2"/>
    </row>
    <row r="440" spans="1:15" ht="21" customHeight="1" x14ac:dyDescent="0.3">
      <c r="A440" s="3"/>
    </row>
    <row r="441" spans="1:15" ht="75" customHeight="1" x14ac:dyDescent="0.3">
      <c r="F441" s="11"/>
      <c r="G441" s="11"/>
      <c r="H441" s="11"/>
      <c r="I441" s="11"/>
      <c r="J441" s="11"/>
      <c r="L441" s="79"/>
      <c r="M441" s="11"/>
    </row>
  </sheetData>
  <mergeCells count="1131">
    <mergeCell ref="K143:K144"/>
    <mergeCell ref="L143:L144"/>
    <mergeCell ref="O90:O93"/>
    <mergeCell ref="O94:O99"/>
    <mergeCell ref="B85:B86"/>
    <mergeCell ref="C85:C86"/>
    <mergeCell ref="F85:J85"/>
    <mergeCell ref="O85:O86"/>
    <mergeCell ref="F86:J86"/>
    <mergeCell ref="B87:B89"/>
    <mergeCell ref="C87:C89"/>
    <mergeCell ref="D87:D89"/>
    <mergeCell ref="E87:E88"/>
    <mergeCell ref="F87:F88"/>
    <mergeCell ref="N120:N121"/>
    <mergeCell ref="F96:J96"/>
    <mergeCell ref="K103:K104"/>
    <mergeCell ref="N137:N138"/>
    <mergeCell ref="O123:O127"/>
    <mergeCell ref="O112:O115"/>
    <mergeCell ref="F115:J115"/>
    <mergeCell ref="K120:K121"/>
    <mergeCell ref="F113:J113"/>
    <mergeCell ref="F120:F121"/>
    <mergeCell ref="F114:J114"/>
    <mergeCell ref="E103:E104"/>
    <mergeCell ref="D181:D183"/>
    <mergeCell ref="C181:C183"/>
    <mergeCell ref="D120:D122"/>
    <mergeCell ref="F165:J165"/>
    <mergeCell ref="O73:O76"/>
    <mergeCell ref="O77:O79"/>
    <mergeCell ref="A116:A119"/>
    <mergeCell ref="A120:A122"/>
    <mergeCell ref="O116:O119"/>
    <mergeCell ref="O120:O122"/>
    <mergeCell ref="A217:A220"/>
    <mergeCell ref="A221:A223"/>
    <mergeCell ref="O217:O220"/>
    <mergeCell ref="O221:O223"/>
    <mergeCell ref="G87:J87"/>
    <mergeCell ref="K87:K88"/>
    <mergeCell ref="L87:L88"/>
    <mergeCell ref="M87:M88"/>
    <mergeCell ref="N87:N88"/>
    <mergeCell ref="O87:O89"/>
    <mergeCell ref="A85:A89"/>
    <mergeCell ref="O170:O172"/>
    <mergeCell ref="F170:J170"/>
    <mergeCell ref="F171:J171"/>
    <mergeCell ref="F172:J172"/>
    <mergeCell ref="D77:D79"/>
    <mergeCell ref="F94:J94"/>
    <mergeCell ref="F95:J95"/>
    <mergeCell ref="M120:M121"/>
    <mergeCell ref="L167:L168"/>
    <mergeCell ref="M149:M150"/>
    <mergeCell ref="O146:O151"/>
    <mergeCell ref="O297:O298"/>
    <mergeCell ref="O291:O295"/>
    <mergeCell ref="A406:A411"/>
    <mergeCell ref="B406:B408"/>
    <mergeCell ref="C406:C408"/>
    <mergeCell ref="F406:J406"/>
    <mergeCell ref="B409:B411"/>
    <mergeCell ref="F360:J360"/>
    <mergeCell ref="B304:B306"/>
    <mergeCell ref="F285:J285"/>
    <mergeCell ref="G256:J256"/>
    <mergeCell ref="F259:J259"/>
    <mergeCell ref="F260:F261"/>
    <mergeCell ref="G260:J260"/>
    <mergeCell ref="B291:B295"/>
    <mergeCell ref="B297:B298"/>
    <mergeCell ref="F300:F301"/>
    <mergeCell ref="F304:F305"/>
    <mergeCell ref="F316:F317"/>
    <mergeCell ref="A323:A326"/>
    <mergeCell ref="A307:A310"/>
    <mergeCell ref="A351:A353"/>
    <mergeCell ref="L308:L309"/>
    <mergeCell ref="M320:M321"/>
    <mergeCell ref="A319:A322"/>
    <mergeCell ref="F271:J271"/>
    <mergeCell ref="A327:A330"/>
    <mergeCell ref="A335:A338"/>
    <mergeCell ref="O412:O414"/>
    <mergeCell ref="F413:J413"/>
    <mergeCell ref="F414:J414"/>
    <mergeCell ref="B415:B417"/>
    <mergeCell ref="C415:C417"/>
    <mergeCell ref="D415:D417"/>
    <mergeCell ref="E415:E416"/>
    <mergeCell ref="F415:F416"/>
    <mergeCell ref="G415:J415"/>
    <mergeCell ref="K415:K416"/>
    <mergeCell ref="L415:L416"/>
    <mergeCell ref="M415:M416"/>
    <mergeCell ref="N415:N416"/>
    <mergeCell ref="O415:O417"/>
    <mergeCell ref="G280:J280"/>
    <mergeCell ref="O275:O282"/>
    <mergeCell ref="F284:J284"/>
    <mergeCell ref="C288:C290"/>
    <mergeCell ref="L324:L325"/>
    <mergeCell ref="M312:M313"/>
    <mergeCell ref="K316:K317"/>
    <mergeCell ref="M308:M309"/>
    <mergeCell ref="D312:D314"/>
    <mergeCell ref="E348:E349"/>
    <mergeCell ref="D316:D318"/>
    <mergeCell ref="C312:C314"/>
    <mergeCell ref="M300:M301"/>
    <mergeCell ref="F286:J286"/>
    <mergeCell ref="G288:J288"/>
    <mergeCell ref="F291:J291"/>
    <mergeCell ref="K300:K301"/>
    <mergeCell ref="F297:J297"/>
    <mergeCell ref="A331:A334"/>
    <mergeCell ref="B320:B322"/>
    <mergeCell ref="C320:C322"/>
    <mergeCell ref="C316:C318"/>
    <mergeCell ref="K304:K305"/>
    <mergeCell ref="E308:E309"/>
    <mergeCell ref="B346:B347"/>
    <mergeCell ref="A343:A345"/>
    <mergeCell ref="D304:D306"/>
    <mergeCell ref="A311:A314"/>
    <mergeCell ref="K280:K281"/>
    <mergeCell ref="L300:L301"/>
    <mergeCell ref="L288:L289"/>
    <mergeCell ref="E256:E257"/>
    <mergeCell ref="F256:F257"/>
    <mergeCell ref="A339:A342"/>
    <mergeCell ref="E340:E341"/>
    <mergeCell ref="D340:D342"/>
    <mergeCell ref="F339:J339"/>
    <mergeCell ref="C332:C334"/>
    <mergeCell ref="B312:B314"/>
    <mergeCell ref="C324:C326"/>
    <mergeCell ref="D332:D334"/>
    <mergeCell ref="A283:A287"/>
    <mergeCell ref="C336:C338"/>
    <mergeCell ref="K267:K268"/>
    <mergeCell ref="K260:K261"/>
    <mergeCell ref="O360:O363"/>
    <mergeCell ref="F365:J365"/>
    <mergeCell ref="O354:O355"/>
    <mergeCell ref="O351:O353"/>
    <mergeCell ref="L348:L349"/>
    <mergeCell ref="K348:K349"/>
    <mergeCell ref="O343:O345"/>
    <mergeCell ref="E221:E222"/>
    <mergeCell ref="M288:M289"/>
    <mergeCell ref="D260:D262"/>
    <mergeCell ref="E300:E301"/>
    <mergeCell ref="E267:E268"/>
    <mergeCell ref="D300:D302"/>
    <mergeCell ref="G267:J267"/>
    <mergeCell ref="D267:D269"/>
    <mergeCell ref="L267:L268"/>
    <mergeCell ref="M267:M268"/>
    <mergeCell ref="F295:J295"/>
    <mergeCell ref="F232:J232"/>
    <mergeCell ref="F298:J298"/>
    <mergeCell ref="F279:J279"/>
    <mergeCell ref="F280:F281"/>
    <mergeCell ref="F270:J270"/>
    <mergeCell ref="L246:L247"/>
    <mergeCell ref="F231:J231"/>
    <mergeCell ref="F263:J263"/>
    <mergeCell ref="F264:J264"/>
    <mergeCell ref="F265:J265"/>
    <mergeCell ref="L260:L261"/>
    <mergeCell ref="L304:L305"/>
    <mergeCell ref="G348:J348"/>
    <mergeCell ref="L312:L313"/>
    <mergeCell ref="O394:O396"/>
    <mergeCell ref="B360:B363"/>
    <mergeCell ref="O418:O423"/>
    <mergeCell ref="O427:O431"/>
    <mergeCell ref="A346:A350"/>
    <mergeCell ref="O339:O342"/>
    <mergeCell ref="A418:A423"/>
    <mergeCell ref="E421:E422"/>
    <mergeCell ref="O375:O377"/>
    <mergeCell ref="K336:K337"/>
    <mergeCell ref="F347:J347"/>
    <mergeCell ref="F351:F352"/>
    <mergeCell ref="G351:J351"/>
    <mergeCell ref="F382:J382"/>
    <mergeCell ref="O368:O371"/>
    <mergeCell ref="B348:B350"/>
    <mergeCell ref="B336:B338"/>
    <mergeCell ref="O409:O411"/>
    <mergeCell ref="O406:O408"/>
    <mergeCell ref="F386:J386"/>
    <mergeCell ref="F395:J395"/>
    <mergeCell ref="F396:J396"/>
    <mergeCell ref="A390:O390"/>
    <mergeCell ref="F381:J381"/>
    <mergeCell ref="F387:J387"/>
    <mergeCell ref="B394:B396"/>
    <mergeCell ref="C394:C396"/>
    <mergeCell ref="A372:A373"/>
    <mergeCell ref="A360:A363"/>
    <mergeCell ref="A356:A359"/>
    <mergeCell ref="B365:B366"/>
    <mergeCell ref="E336:E337"/>
    <mergeCell ref="C409:C411"/>
    <mergeCell ref="D409:D411"/>
    <mergeCell ref="E409:E410"/>
    <mergeCell ref="M409:M410"/>
    <mergeCell ref="B386:B389"/>
    <mergeCell ref="C386:C389"/>
    <mergeCell ref="C360:C363"/>
    <mergeCell ref="F385:J385"/>
    <mergeCell ref="E369:E370"/>
    <mergeCell ref="B351:B353"/>
    <mergeCell ref="C343:C345"/>
    <mergeCell ref="E351:E352"/>
    <mergeCell ref="D351:D353"/>
    <mergeCell ref="B343:B345"/>
    <mergeCell ref="A412:A417"/>
    <mergeCell ref="B412:B414"/>
    <mergeCell ref="C412:C414"/>
    <mergeCell ref="F412:J412"/>
    <mergeCell ref="K369:K370"/>
    <mergeCell ref="F346:J346"/>
    <mergeCell ref="F348:F349"/>
    <mergeCell ref="F373:J373"/>
    <mergeCell ref="F343:J343"/>
    <mergeCell ref="F344:J344"/>
    <mergeCell ref="F366:J366"/>
    <mergeCell ref="F367:J367"/>
    <mergeCell ref="K357:K358"/>
    <mergeCell ref="L369:L370"/>
    <mergeCell ref="M369:M370"/>
    <mergeCell ref="F369:F370"/>
    <mergeCell ref="F345:J345"/>
    <mergeCell ref="M351:M352"/>
    <mergeCell ref="A424:A426"/>
    <mergeCell ref="B328:B330"/>
    <mergeCell ref="A427:A431"/>
    <mergeCell ref="A386:A389"/>
    <mergeCell ref="G369:J369"/>
    <mergeCell ref="F332:F333"/>
    <mergeCell ref="F393:J393"/>
    <mergeCell ref="N357:N358"/>
    <mergeCell ref="B418:B420"/>
    <mergeCell ref="D397:D399"/>
    <mergeCell ref="F431:J431"/>
    <mergeCell ref="F426:J426"/>
    <mergeCell ref="O397:O399"/>
    <mergeCell ref="E397:E398"/>
    <mergeCell ref="K397:K398"/>
    <mergeCell ref="M397:M398"/>
    <mergeCell ref="F379:J379"/>
    <mergeCell ref="F427:J427"/>
    <mergeCell ref="F336:F337"/>
    <mergeCell ref="G336:J336"/>
    <mergeCell ref="F375:J375"/>
    <mergeCell ref="A394:A399"/>
    <mergeCell ref="F361:J361"/>
    <mergeCell ref="F376:J376"/>
    <mergeCell ref="B357:B359"/>
    <mergeCell ref="M348:M349"/>
    <mergeCell ref="L340:L341"/>
    <mergeCell ref="L357:L358"/>
    <mergeCell ref="C418:C420"/>
    <mergeCell ref="A368:A371"/>
    <mergeCell ref="F355:J355"/>
    <mergeCell ref="F357:F358"/>
    <mergeCell ref="G409:J409"/>
    <mergeCell ref="F405:J405"/>
    <mergeCell ref="O424:O426"/>
    <mergeCell ref="F328:F329"/>
    <mergeCell ref="F324:F325"/>
    <mergeCell ref="F312:F313"/>
    <mergeCell ref="D369:D371"/>
    <mergeCell ref="F388:J388"/>
    <mergeCell ref="O379:O381"/>
    <mergeCell ref="C391:C393"/>
    <mergeCell ref="F384:J384"/>
    <mergeCell ref="M328:M329"/>
    <mergeCell ref="N316:N317"/>
    <mergeCell ref="L351:L352"/>
    <mergeCell ref="K312:K313"/>
    <mergeCell ref="O335:O338"/>
    <mergeCell ref="M324:M325"/>
    <mergeCell ref="L336:L337"/>
    <mergeCell ref="K320:K321"/>
    <mergeCell ref="K340:K341"/>
    <mergeCell ref="K351:K352"/>
    <mergeCell ref="L332:L333"/>
    <mergeCell ref="O319:O322"/>
    <mergeCell ref="K324:K325"/>
    <mergeCell ref="M357:M358"/>
    <mergeCell ref="N336:N337"/>
    <mergeCell ref="M336:M337"/>
    <mergeCell ref="O356:O359"/>
    <mergeCell ref="O391:O393"/>
    <mergeCell ref="C365:C366"/>
    <mergeCell ref="F389:J389"/>
    <mergeCell ref="C372:C373"/>
    <mergeCell ref="O283:O287"/>
    <mergeCell ref="L280:L281"/>
    <mergeCell ref="N432:N437"/>
    <mergeCell ref="F391:J391"/>
    <mergeCell ref="F430:J430"/>
    <mergeCell ref="F397:F398"/>
    <mergeCell ref="G397:J397"/>
    <mergeCell ref="F418:J418"/>
    <mergeCell ref="F419:J419"/>
    <mergeCell ref="F420:J420"/>
    <mergeCell ref="F421:F422"/>
    <mergeCell ref="G421:J421"/>
    <mergeCell ref="L397:L398"/>
    <mergeCell ref="L421:L422"/>
    <mergeCell ref="K421:K422"/>
    <mergeCell ref="N421:N422"/>
    <mergeCell ref="N397:N398"/>
    <mergeCell ref="F394:J394"/>
    <mergeCell ref="F424:J424"/>
    <mergeCell ref="F425:J425"/>
    <mergeCell ref="F428:J428"/>
    <mergeCell ref="K409:K410"/>
    <mergeCell ref="L409:L410"/>
    <mergeCell ref="F404:J404"/>
    <mergeCell ref="F402:J402"/>
    <mergeCell ref="F403:J403"/>
    <mergeCell ref="F407:J407"/>
    <mergeCell ref="F408:J408"/>
    <mergeCell ref="N409:N410"/>
    <mergeCell ref="M421:M422"/>
    <mergeCell ref="F429:J429"/>
    <mergeCell ref="F409:F410"/>
    <mergeCell ref="O270:O274"/>
    <mergeCell ref="K288:K289"/>
    <mergeCell ref="O288:O290"/>
    <mergeCell ref="A8:O8"/>
    <mergeCell ref="N267:N268"/>
    <mergeCell ref="O263:O269"/>
    <mergeCell ref="N288:N289"/>
    <mergeCell ref="N2:O2"/>
    <mergeCell ref="K246:K247"/>
    <mergeCell ref="O236:O241"/>
    <mergeCell ref="O242:O244"/>
    <mergeCell ref="F226:J226"/>
    <mergeCell ref="M246:M247"/>
    <mergeCell ref="F10:J10"/>
    <mergeCell ref="P200:P202"/>
    <mergeCell ref="A203:A209"/>
    <mergeCell ref="B203:B206"/>
    <mergeCell ref="C203:C206"/>
    <mergeCell ref="O203:O209"/>
    <mergeCell ref="B207:B209"/>
    <mergeCell ref="C207:C209"/>
    <mergeCell ref="D207:D209"/>
    <mergeCell ref="E207:E208"/>
    <mergeCell ref="K207:K208"/>
    <mergeCell ref="L207:L208"/>
    <mergeCell ref="M207:M208"/>
    <mergeCell ref="E200:E201"/>
    <mergeCell ref="K200:K201"/>
    <mergeCell ref="F207:F208"/>
    <mergeCell ref="G207:J207"/>
    <mergeCell ref="F200:F201"/>
    <mergeCell ref="M260:M261"/>
    <mergeCell ref="K2:L2"/>
    <mergeCell ref="A5:O5"/>
    <mergeCell ref="K256:K257"/>
    <mergeCell ref="B242:B244"/>
    <mergeCell ref="A6:O6"/>
    <mergeCell ref="E246:E247"/>
    <mergeCell ref="C188:C190"/>
    <mergeCell ref="L221:L222"/>
    <mergeCell ref="C158:C160"/>
    <mergeCell ref="K188:K189"/>
    <mergeCell ref="B188:B190"/>
    <mergeCell ref="L161:L162"/>
    <mergeCell ref="E214:E215"/>
    <mergeCell ref="L228:L229"/>
    <mergeCell ref="K221:K222"/>
    <mergeCell ref="M228:M229"/>
    <mergeCell ref="A7:O7"/>
    <mergeCell ref="E9:E10"/>
    <mergeCell ref="L256:L257"/>
    <mergeCell ref="O231:O232"/>
    <mergeCell ref="A129:A132"/>
    <mergeCell ref="O173:O176"/>
    <mergeCell ref="F191:J191"/>
    <mergeCell ref="K181:K182"/>
    <mergeCell ref="M188:M189"/>
    <mergeCell ref="A90:A93"/>
    <mergeCell ref="A80:A84"/>
    <mergeCell ref="B80:B81"/>
    <mergeCell ref="F80:J80"/>
    <mergeCell ref="L181:L182"/>
    <mergeCell ref="C246:C248"/>
    <mergeCell ref="N161:N162"/>
    <mergeCell ref="F274:J274"/>
    <mergeCell ref="O259:O262"/>
    <mergeCell ref="E312:E313"/>
    <mergeCell ref="K332:K333"/>
    <mergeCell ref="N320:N321"/>
    <mergeCell ref="M280:M281"/>
    <mergeCell ref="N304:N305"/>
    <mergeCell ref="N280:N281"/>
    <mergeCell ref="K308:K309"/>
    <mergeCell ref="F287:J287"/>
    <mergeCell ref="F292:J292"/>
    <mergeCell ref="A296:O296"/>
    <mergeCell ref="E332:E333"/>
    <mergeCell ref="E328:E329"/>
    <mergeCell ref="D320:D322"/>
    <mergeCell ref="E316:E317"/>
    <mergeCell ref="O331:O334"/>
    <mergeCell ref="B332:B334"/>
    <mergeCell ref="E260:E261"/>
    <mergeCell ref="C300:C302"/>
    <mergeCell ref="D288:D290"/>
    <mergeCell ref="A263:A269"/>
    <mergeCell ref="F266:J266"/>
    <mergeCell ref="M332:M333"/>
    <mergeCell ref="K328:K329"/>
    <mergeCell ref="M304:M305"/>
    <mergeCell ref="F283:J283"/>
    <mergeCell ref="E304:E305"/>
    <mergeCell ref="D328:D330"/>
    <mergeCell ref="F308:F309"/>
    <mergeCell ref="B324:B326"/>
    <mergeCell ref="O299:O302"/>
    <mergeCell ref="N200:N201"/>
    <mergeCell ref="F255:J255"/>
    <mergeCell ref="N256:N257"/>
    <mergeCell ref="M256:M257"/>
    <mergeCell ref="K214:K215"/>
    <mergeCell ref="L214:L215"/>
    <mergeCell ref="L200:L201"/>
    <mergeCell ref="O245:O248"/>
    <mergeCell ref="M252:M253"/>
    <mergeCell ref="N252:N253"/>
    <mergeCell ref="K252:K253"/>
    <mergeCell ref="L252:L253"/>
    <mergeCell ref="M200:M201"/>
    <mergeCell ref="G200:J200"/>
    <mergeCell ref="F203:J203"/>
    <mergeCell ref="N228:N229"/>
    <mergeCell ref="F245:J245"/>
    <mergeCell ref="O255:O258"/>
    <mergeCell ref="N221:N222"/>
    <mergeCell ref="N207:N208"/>
    <mergeCell ref="N246:N247"/>
    <mergeCell ref="K228:K229"/>
    <mergeCell ref="M221:M222"/>
    <mergeCell ref="L239:L240"/>
    <mergeCell ref="F239:F240"/>
    <mergeCell ref="G239:J239"/>
    <mergeCell ref="A400:A401"/>
    <mergeCell ref="B400:B401"/>
    <mergeCell ref="E357:E358"/>
    <mergeCell ref="G357:J357"/>
    <mergeCell ref="F354:J354"/>
    <mergeCell ref="F320:F321"/>
    <mergeCell ref="F288:F289"/>
    <mergeCell ref="B391:B393"/>
    <mergeCell ref="C379:C381"/>
    <mergeCell ref="B379:B381"/>
    <mergeCell ref="F277:J277"/>
    <mergeCell ref="D324:D326"/>
    <mergeCell ref="A315:A318"/>
    <mergeCell ref="B316:B318"/>
    <mergeCell ref="C304:C306"/>
    <mergeCell ref="F392:J392"/>
    <mergeCell ref="E280:E281"/>
    <mergeCell ref="F368:J368"/>
    <mergeCell ref="F380:J380"/>
    <mergeCell ref="C369:C371"/>
    <mergeCell ref="C346:C347"/>
    <mergeCell ref="F356:J356"/>
    <mergeCell ref="B354:B355"/>
    <mergeCell ref="C308:C310"/>
    <mergeCell ref="B308:B310"/>
    <mergeCell ref="C340:C342"/>
    <mergeCell ref="B340:B342"/>
    <mergeCell ref="F340:F341"/>
    <mergeCell ref="G340:J340"/>
    <mergeCell ref="F335:J335"/>
    <mergeCell ref="F362:J362"/>
    <mergeCell ref="F363:J363"/>
    <mergeCell ref="B369:B371"/>
    <mergeCell ref="F377:J377"/>
    <mergeCell ref="A364:O364"/>
    <mergeCell ref="A374:O374"/>
    <mergeCell ref="A365:A366"/>
    <mergeCell ref="O372:O373"/>
    <mergeCell ref="F372:J372"/>
    <mergeCell ref="N300:N301"/>
    <mergeCell ref="L328:L329"/>
    <mergeCell ref="L316:L317"/>
    <mergeCell ref="N332:N333"/>
    <mergeCell ref="O303:O306"/>
    <mergeCell ref="E324:E325"/>
    <mergeCell ref="E320:E321"/>
    <mergeCell ref="M316:M317"/>
    <mergeCell ref="N324:N325"/>
    <mergeCell ref="O311:O314"/>
    <mergeCell ref="N308:N309"/>
    <mergeCell ref="O307:O310"/>
    <mergeCell ref="O327:O330"/>
    <mergeCell ref="O323:O326"/>
    <mergeCell ref="N312:N313"/>
    <mergeCell ref="L320:L321"/>
    <mergeCell ref="O315:O318"/>
    <mergeCell ref="N340:N341"/>
    <mergeCell ref="O365:O366"/>
    <mergeCell ref="N348:N349"/>
    <mergeCell ref="M340:M341"/>
    <mergeCell ref="N351:N352"/>
    <mergeCell ref="N328:N329"/>
    <mergeCell ref="O346:O350"/>
    <mergeCell ref="N369:N370"/>
    <mergeCell ref="F220:J220"/>
    <mergeCell ref="F293:J293"/>
    <mergeCell ref="F294:J294"/>
    <mergeCell ref="A291:A295"/>
    <mergeCell ref="F273:J273"/>
    <mergeCell ref="M181:M182"/>
    <mergeCell ref="N181:N182"/>
    <mergeCell ref="N188:N189"/>
    <mergeCell ref="O191:O195"/>
    <mergeCell ref="M214:M215"/>
    <mergeCell ref="C177:C180"/>
    <mergeCell ref="E188:E189"/>
    <mergeCell ref="B184:B187"/>
    <mergeCell ref="C221:C223"/>
    <mergeCell ref="B196:B199"/>
    <mergeCell ref="O233:O235"/>
    <mergeCell ref="N260:N261"/>
    <mergeCell ref="B267:B269"/>
    <mergeCell ref="C267:C269"/>
    <mergeCell ref="C256:C258"/>
    <mergeCell ref="F267:F268"/>
    <mergeCell ref="F252:F253"/>
    <mergeCell ref="G252:J252"/>
    <mergeCell ref="A184:A190"/>
    <mergeCell ref="K239:K240"/>
    <mergeCell ref="F212:J212"/>
    <mergeCell ref="F213:J213"/>
    <mergeCell ref="F228:F229"/>
    <mergeCell ref="F218:J218"/>
    <mergeCell ref="G188:J188"/>
    <mergeCell ref="O210:O216"/>
    <mergeCell ref="N214:N215"/>
    <mergeCell ref="A391:A393"/>
    <mergeCell ref="D308:D310"/>
    <mergeCell ref="C291:C295"/>
    <mergeCell ref="A354:A355"/>
    <mergeCell ref="C354:C355"/>
    <mergeCell ref="C297:C298"/>
    <mergeCell ref="F73:J73"/>
    <mergeCell ref="F74:J74"/>
    <mergeCell ref="E137:E138"/>
    <mergeCell ref="G109:J109"/>
    <mergeCell ref="A152:A157"/>
    <mergeCell ref="D280:D282"/>
    <mergeCell ref="A100:A105"/>
    <mergeCell ref="C112:C115"/>
    <mergeCell ref="E149:E150"/>
    <mergeCell ref="F101:J101"/>
    <mergeCell ref="F187:J187"/>
    <mergeCell ref="F132:J132"/>
    <mergeCell ref="F133:J133"/>
    <mergeCell ref="F134:J134"/>
    <mergeCell ref="F135:J135"/>
    <mergeCell ref="F136:J136"/>
    <mergeCell ref="F141:J141"/>
    <mergeCell ref="A112:A115"/>
    <mergeCell ref="B112:B115"/>
    <mergeCell ref="F278:J278"/>
    <mergeCell ref="A73:A76"/>
    <mergeCell ref="A77:A79"/>
    <mergeCell ref="C357:C359"/>
    <mergeCell ref="F116:J116"/>
    <mergeCell ref="F117:J117"/>
    <mergeCell ref="D357:D359"/>
    <mergeCell ref="A9:A10"/>
    <mergeCell ref="B59:B61"/>
    <mergeCell ref="A17:A22"/>
    <mergeCell ref="B68:B69"/>
    <mergeCell ref="C68:C69"/>
    <mergeCell ref="B17:B19"/>
    <mergeCell ref="B33:B35"/>
    <mergeCell ref="A52:A55"/>
    <mergeCell ref="B52:B55"/>
    <mergeCell ref="B27:B29"/>
    <mergeCell ref="B30:B32"/>
    <mergeCell ref="C77:C79"/>
    <mergeCell ref="E77:E78"/>
    <mergeCell ref="B9:B10"/>
    <mergeCell ref="C73:C76"/>
    <mergeCell ref="B65:B67"/>
    <mergeCell ref="D9:D10"/>
    <mergeCell ref="B62:B64"/>
    <mergeCell ref="C62:C64"/>
    <mergeCell ref="A30:A35"/>
    <mergeCell ref="A68:A72"/>
    <mergeCell ref="A62:A67"/>
    <mergeCell ref="C65:C67"/>
    <mergeCell ref="B44:B46"/>
    <mergeCell ref="C44:C46"/>
    <mergeCell ref="D44:D46"/>
    <mergeCell ref="E44:E45"/>
    <mergeCell ref="A51:O51"/>
    <mergeCell ref="O9:O10"/>
    <mergeCell ref="F56:J56"/>
    <mergeCell ref="G65:J65"/>
    <mergeCell ref="B42:B43"/>
    <mergeCell ref="F77:F78"/>
    <mergeCell ref="G77:J77"/>
    <mergeCell ref="F153:J153"/>
    <mergeCell ref="F154:J154"/>
    <mergeCell ref="O158:O163"/>
    <mergeCell ref="O152:O157"/>
    <mergeCell ref="L137:L138"/>
    <mergeCell ref="L155:L156"/>
    <mergeCell ref="M167:M168"/>
    <mergeCell ref="F146:J146"/>
    <mergeCell ref="F147:J147"/>
    <mergeCell ref="F174:J174"/>
    <mergeCell ref="K155:K156"/>
    <mergeCell ref="M161:M162"/>
    <mergeCell ref="K161:K162"/>
    <mergeCell ref="K167:K168"/>
    <mergeCell ref="M193:M194"/>
    <mergeCell ref="O164:O169"/>
    <mergeCell ref="O140:O145"/>
    <mergeCell ref="O133:O139"/>
    <mergeCell ref="F178:J178"/>
    <mergeCell ref="O106:O111"/>
    <mergeCell ref="K193:K194"/>
    <mergeCell ref="O184:O190"/>
    <mergeCell ref="F185:J185"/>
    <mergeCell ref="O177:O183"/>
    <mergeCell ref="L188:L189"/>
    <mergeCell ref="M155:M156"/>
    <mergeCell ref="F127:J127"/>
    <mergeCell ref="M137:M138"/>
    <mergeCell ref="K137:K138"/>
    <mergeCell ref="F158:J158"/>
    <mergeCell ref="B424:B426"/>
    <mergeCell ref="C427:C431"/>
    <mergeCell ref="B397:B399"/>
    <mergeCell ref="C397:C399"/>
    <mergeCell ref="C214:C216"/>
    <mergeCell ref="D214:D216"/>
    <mergeCell ref="D221:D223"/>
    <mergeCell ref="A210:A216"/>
    <mergeCell ref="D336:D338"/>
    <mergeCell ref="C424:C426"/>
    <mergeCell ref="B288:B290"/>
    <mergeCell ref="C270:C274"/>
    <mergeCell ref="A379:A381"/>
    <mergeCell ref="A245:A248"/>
    <mergeCell ref="A259:A262"/>
    <mergeCell ref="C351:C353"/>
    <mergeCell ref="B427:B431"/>
    <mergeCell ref="D228:D230"/>
    <mergeCell ref="C239:C241"/>
    <mergeCell ref="B256:B258"/>
    <mergeCell ref="D348:D350"/>
    <mergeCell ref="B236:B238"/>
    <mergeCell ref="B421:B423"/>
    <mergeCell ref="C421:C423"/>
    <mergeCell ref="D421:D423"/>
    <mergeCell ref="C242:C244"/>
    <mergeCell ref="D239:D241"/>
    <mergeCell ref="B280:B282"/>
    <mergeCell ref="B260:B262"/>
    <mergeCell ref="B214:B216"/>
    <mergeCell ref="B217:B220"/>
    <mergeCell ref="A233:A235"/>
    <mergeCell ref="F9:N9"/>
    <mergeCell ref="C13:C16"/>
    <mergeCell ref="B13:B16"/>
    <mergeCell ref="B120:B122"/>
    <mergeCell ref="D200:D202"/>
    <mergeCell ref="C210:C213"/>
    <mergeCell ref="D103:D105"/>
    <mergeCell ref="F219:J219"/>
    <mergeCell ref="F246:F247"/>
    <mergeCell ref="G137:J137"/>
    <mergeCell ref="F173:J173"/>
    <mergeCell ref="F176:J176"/>
    <mergeCell ref="B246:B248"/>
    <mergeCell ref="E228:E229"/>
    <mergeCell ref="B221:B223"/>
    <mergeCell ref="C217:C220"/>
    <mergeCell ref="F102:J102"/>
    <mergeCell ref="G97:J97"/>
    <mergeCell ref="K27:K28"/>
    <mergeCell ref="K65:K66"/>
    <mergeCell ref="F63:J63"/>
    <mergeCell ref="F62:J62"/>
    <mergeCell ref="F64:J64"/>
    <mergeCell ref="D65:D67"/>
    <mergeCell ref="F15:J15"/>
    <mergeCell ref="F16:J16"/>
    <mergeCell ref="F152:J152"/>
    <mergeCell ref="F167:F168"/>
    <mergeCell ref="G167:J167"/>
    <mergeCell ref="F206:J206"/>
    <mergeCell ref="F142:J142"/>
    <mergeCell ref="F143:F144"/>
    <mergeCell ref="B20:B22"/>
    <mergeCell ref="B39:B41"/>
    <mergeCell ref="B23:B26"/>
    <mergeCell ref="B47:B50"/>
    <mergeCell ref="A23:A29"/>
    <mergeCell ref="K77:K78"/>
    <mergeCell ref="F65:F66"/>
    <mergeCell ref="D33:D35"/>
    <mergeCell ref="L59:L60"/>
    <mergeCell ref="N65:N66"/>
    <mergeCell ref="K70:K71"/>
    <mergeCell ref="L70:L71"/>
    <mergeCell ref="M70:M71"/>
    <mergeCell ref="M59:M60"/>
    <mergeCell ref="M82:M83"/>
    <mergeCell ref="N82:N83"/>
    <mergeCell ref="M103:M104"/>
    <mergeCell ref="N103:N104"/>
    <mergeCell ref="F91:J91"/>
    <mergeCell ref="L44:L45"/>
    <mergeCell ref="M44:M45"/>
    <mergeCell ref="N44:N45"/>
    <mergeCell ref="A42:A46"/>
    <mergeCell ref="B82:B84"/>
    <mergeCell ref="C82:C84"/>
    <mergeCell ref="D82:D84"/>
    <mergeCell ref="E82:E83"/>
    <mergeCell ref="F97:F98"/>
    <mergeCell ref="K82:K83"/>
    <mergeCell ref="B56:B58"/>
    <mergeCell ref="F57:J57"/>
    <mergeCell ref="G59:J59"/>
    <mergeCell ref="F217:J217"/>
    <mergeCell ref="B210:B213"/>
    <mergeCell ref="B275:B279"/>
    <mergeCell ref="A242:A244"/>
    <mergeCell ref="B239:B241"/>
    <mergeCell ref="F221:F222"/>
    <mergeCell ref="G221:J221"/>
    <mergeCell ref="A146:A151"/>
    <mergeCell ref="A158:A163"/>
    <mergeCell ref="A196:A202"/>
    <mergeCell ref="F199:J199"/>
    <mergeCell ref="F177:J177"/>
    <mergeCell ref="F192:J192"/>
    <mergeCell ref="B193:B195"/>
    <mergeCell ref="C193:C195"/>
    <mergeCell ref="C236:C238"/>
    <mergeCell ref="F233:J233"/>
    <mergeCell ref="F234:J234"/>
    <mergeCell ref="F235:J235"/>
    <mergeCell ref="F236:J236"/>
    <mergeCell ref="A231:A232"/>
    <mergeCell ref="B231:B232"/>
    <mergeCell ref="C231:C232"/>
    <mergeCell ref="C260:C262"/>
    <mergeCell ref="F249:J249"/>
    <mergeCell ref="E252:E253"/>
    <mergeCell ref="D246:D248"/>
    <mergeCell ref="A236:A241"/>
    <mergeCell ref="B233:B235"/>
    <mergeCell ref="A177:A183"/>
    <mergeCell ref="E193:E194"/>
    <mergeCell ref="F193:F194"/>
    <mergeCell ref="F11:J11"/>
    <mergeCell ref="F13:J13"/>
    <mergeCell ref="C9:C10"/>
    <mergeCell ref="A12:O12"/>
    <mergeCell ref="F14:J14"/>
    <mergeCell ref="C42:C43"/>
    <mergeCell ref="F42:J42"/>
    <mergeCell ref="F32:J32"/>
    <mergeCell ref="F43:J43"/>
    <mergeCell ref="C94:C96"/>
    <mergeCell ref="A13:A16"/>
    <mergeCell ref="B116:B119"/>
    <mergeCell ref="K33:K34"/>
    <mergeCell ref="K20:K21"/>
    <mergeCell ref="F50:J50"/>
    <mergeCell ref="F36:J36"/>
    <mergeCell ref="F37:J37"/>
    <mergeCell ref="F17:J17"/>
    <mergeCell ref="B36:B38"/>
    <mergeCell ref="K59:K60"/>
    <mergeCell ref="F118:J118"/>
    <mergeCell ref="F119:J119"/>
    <mergeCell ref="O13:O16"/>
    <mergeCell ref="O80:O84"/>
    <mergeCell ref="F81:J81"/>
    <mergeCell ref="L97:L98"/>
    <mergeCell ref="A47:A50"/>
    <mergeCell ref="F100:J100"/>
    <mergeCell ref="K97:K98"/>
    <mergeCell ref="F103:F104"/>
    <mergeCell ref="C33:C35"/>
    <mergeCell ref="F33:F34"/>
    <mergeCell ref="F166:J166"/>
    <mergeCell ref="B140:B142"/>
    <mergeCell ref="B100:B102"/>
    <mergeCell ref="C143:C145"/>
    <mergeCell ref="F123:J123"/>
    <mergeCell ref="E161:E162"/>
    <mergeCell ref="C161:C163"/>
    <mergeCell ref="C149:C151"/>
    <mergeCell ref="F211:J211"/>
    <mergeCell ref="B143:B145"/>
    <mergeCell ref="D155:D157"/>
    <mergeCell ref="C164:C166"/>
    <mergeCell ref="C80:C81"/>
    <mergeCell ref="B103:B105"/>
    <mergeCell ref="F92:J92"/>
    <mergeCell ref="F93:J93"/>
    <mergeCell ref="C137:C139"/>
    <mergeCell ref="C152:C154"/>
    <mergeCell ref="E120:E121"/>
    <mergeCell ref="D161:D163"/>
    <mergeCell ref="D188:D190"/>
    <mergeCell ref="B170:B172"/>
    <mergeCell ref="C170:C172"/>
    <mergeCell ref="B173:B176"/>
    <mergeCell ref="C133:C136"/>
    <mergeCell ref="G193:J193"/>
    <mergeCell ref="F188:F189"/>
    <mergeCell ref="F82:F83"/>
    <mergeCell ref="G82:J82"/>
    <mergeCell ref="C173:C176"/>
    <mergeCell ref="E155:E156"/>
    <mergeCell ref="B167:B169"/>
    <mergeCell ref="C56:C58"/>
    <mergeCell ref="G103:J103"/>
    <mergeCell ref="B97:B99"/>
    <mergeCell ref="A164:A169"/>
    <mergeCell ref="A106:A111"/>
    <mergeCell ref="F112:J112"/>
    <mergeCell ref="F225:J225"/>
    <mergeCell ref="G228:J228"/>
    <mergeCell ref="G155:J155"/>
    <mergeCell ref="A170:A172"/>
    <mergeCell ref="F238:J238"/>
    <mergeCell ref="A255:A258"/>
    <mergeCell ref="A270:A274"/>
    <mergeCell ref="B106:B108"/>
    <mergeCell ref="C106:C108"/>
    <mergeCell ref="F106:J106"/>
    <mergeCell ref="F107:J107"/>
    <mergeCell ref="F108:J108"/>
    <mergeCell ref="B109:B111"/>
    <mergeCell ref="C109:C111"/>
    <mergeCell ref="D109:D111"/>
    <mergeCell ref="E109:E110"/>
    <mergeCell ref="F109:F110"/>
    <mergeCell ref="A123:A127"/>
    <mergeCell ref="F140:J140"/>
    <mergeCell ref="G120:J120"/>
    <mergeCell ref="F161:F162"/>
    <mergeCell ref="C224:C227"/>
    <mergeCell ref="B228:B230"/>
    <mergeCell ref="F224:J224"/>
    <mergeCell ref="A249:A254"/>
    <mergeCell ref="B249:B251"/>
    <mergeCell ref="M65:M66"/>
    <mergeCell ref="N70:N71"/>
    <mergeCell ref="F55:J55"/>
    <mergeCell ref="C39:C41"/>
    <mergeCell ref="D39:D41"/>
    <mergeCell ref="E39:E40"/>
    <mergeCell ref="O52:O55"/>
    <mergeCell ref="O100:O105"/>
    <mergeCell ref="L77:L78"/>
    <mergeCell ref="M77:M78"/>
    <mergeCell ref="L33:L34"/>
    <mergeCell ref="N77:N78"/>
    <mergeCell ref="F39:F40"/>
    <mergeCell ref="L65:L66"/>
    <mergeCell ref="F47:J47"/>
    <mergeCell ref="E59:E60"/>
    <mergeCell ref="F58:J58"/>
    <mergeCell ref="N59:N60"/>
    <mergeCell ref="E33:E34"/>
    <mergeCell ref="C70:C72"/>
    <mergeCell ref="D70:D72"/>
    <mergeCell ref="E70:E71"/>
    <mergeCell ref="F70:F71"/>
    <mergeCell ref="F75:J75"/>
    <mergeCell ref="C103:C105"/>
    <mergeCell ref="C100:C102"/>
    <mergeCell ref="C90:C93"/>
    <mergeCell ref="C59:C61"/>
    <mergeCell ref="F54:J54"/>
    <mergeCell ref="C52:C55"/>
    <mergeCell ref="F59:F60"/>
    <mergeCell ref="D59:D61"/>
    <mergeCell ref="O23:O29"/>
    <mergeCell ref="F24:J24"/>
    <mergeCell ref="L27:L28"/>
    <mergeCell ref="C27:C29"/>
    <mergeCell ref="C23:C26"/>
    <mergeCell ref="C47:C50"/>
    <mergeCell ref="C30:C32"/>
    <mergeCell ref="F52:J52"/>
    <mergeCell ref="F53:J53"/>
    <mergeCell ref="E65:E66"/>
    <mergeCell ref="F48:J48"/>
    <mergeCell ref="F49:J49"/>
    <mergeCell ref="G33:J33"/>
    <mergeCell ref="F38:J38"/>
    <mergeCell ref="O42:O46"/>
    <mergeCell ref="C20:C22"/>
    <mergeCell ref="M33:M34"/>
    <mergeCell ref="M27:M28"/>
    <mergeCell ref="N27:N28"/>
    <mergeCell ref="E20:E21"/>
    <mergeCell ref="F31:J31"/>
    <mergeCell ref="O17:O22"/>
    <mergeCell ref="O47:O50"/>
    <mergeCell ref="F30:J30"/>
    <mergeCell ref="N33:N34"/>
    <mergeCell ref="N20:N21"/>
    <mergeCell ref="F23:J23"/>
    <mergeCell ref="D20:D22"/>
    <mergeCell ref="E27:E28"/>
    <mergeCell ref="F27:F28"/>
    <mergeCell ref="G27:J27"/>
    <mergeCell ref="L20:L21"/>
    <mergeCell ref="F25:J25"/>
    <mergeCell ref="F26:J26"/>
    <mergeCell ref="M20:M21"/>
    <mergeCell ref="D27:D29"/>
    <mergeCell ref="C36:C38"/>
    <mergeCell ref="F44:F45"/>
    <mergeCell ref="G44:J44"/>
    <mergeCell ref="K44:K45"/>
    <mergeCell ref="F19:J19"/>
    <mergeCell ref="C17:C19"/>
    <mergeCell ref="N4:O4"/>
    <mergeCell ref="N3:O3"/>
    <mergeCell ref="G4:H4"/>
    <mergeCell ref="E239:E240"/>
    <mergeCell ref="N97:N98"/>
    <mergeCell ref="C97:C99"/>
    <mergeCell ref="D97:D99"/>
    <mergeCell ref="N143:N144"/>
    <mergeCell ref="F90:J90"/>
    <mergeCell ref="M97:M98"/>
    <mergeCell ref="C123:C127"/>
    <mergeCell ref="D137:D139"/>
    <mergeCell ref="E97:E98"/>
    <mergeCell ref="E143:E144"/>
    <mergeCell ref="G70:J70"/>
    <mergeCell ref="K109:K110"/>
    <mergeCell ref="L109:L110"/>
    <mergeCell ref="M109:M110"/>
    <mergeCell ref="N109:N110"/>
    <mergeCell ref="O30:O35"/>
    <mergeCell ref="F76:J76"/>
    <mergeCell ref="O56:O61"/>
    <mergeCell ref="F20:F21"/>
    <mergeCell ref="G20:J20"/>
    <mergeCell ref="O62:O67"/>
    <mergeCell ref="F68:J68"/>
    <mergeCell ref="F69:J69"/>
    <mergeCell ref="F18:J18"/>
    <mergeCell ref="B263:B266"/>
    <mergeCell ref="C263:C266"/>
    <mergeCell ref="F186:J186"/>
    <mergeCell ref="D149:D151"/>
    <mergeCell ref="D252:D254"/>
    <mergeCell ref="F205:J205"/>
    <mergeCell ref="D256:D258"/>
    <mergeCell ref="C233:C235"/>
    <mergeCell ref="F243:J243"/>
    <mergeCell ref="F244:J244"/>
    <mergeCell ref="N149:N150"/>
    <mergeCell ref="F210:J210"/>
    <mergeCell ref="F214:F215"/>
    <mergeCell ref="F196:J196"/>
    <mergeCell ref="F197:J197"/>
    <mergeCell ref="F198:J198"/>
    <mergeCell ref="O36:O41"/>
    <mergeCell ref="F130:J130"/>
    <mergeCell ref="A128:O128"/>
    <mergeCell ref="O129:O132"/>
    <mergeCell ref="D143:D145"/>
    <mergeCell ref="L120:L121"/>
    <mergeCell ref="B129:B132"/>
    <mergeCell ref="C129:C132"/>
    <mergeCell ref="C116:C119"/>
    <mergeCell ref="A94:A99"/>
    <mergeCell ref="P189:P190"/>
    <mergeCell ref="N239:N240"/>
    <mergeCell ref="O196:O202"/>
    <mergeCell ref="F175:J175"/>
    <mergeCell ref="F227:J227"/>
    <mergeCell ref="F159:J159"/>
    <mergeCell ref="F160:J160"/>
    <mergeCell ref="B200:B202"/>
    <mergeCell ref="C200:C202"/>
    <mergeCell ref="F204:J204"/>
    <mergeCell ref="N155:N156"/>
    <mergeCell ref="G149:J149"/>
    <mergeCell ref="G246:J246"/>
    <mergeCell ref="F242:J242"/>
    <mergeCell ref="F237:J237"/>
    <mergeCell ref="M239:M240"/>
    <mergeCell ref="C400:C401"/>
    <mergeCell ref="F400:J400"/>
    <mergeCell ref="O400:O401"/>
    <mergeCell ref="F401:J401"/>
    <mergeCell ref="O249:O254"/>
    <mergeCell ref="F250:J250"/>
    <mergeCell ref="F251:J251"/>
    <mergeCell ref="B252:B254"/>
    <mergeCell ref="C252:C254"/>
    <mergeCell ref="C196:C199"/>
    <mergeCell ref="B177:B180"/>
    <mergeCell ref="C184:C187"/>
    <mergeCell ref="B149:B151"/>
    <mergeCell ref="C249:C251"/>
    <mergeCell ref="B152:B154"/>
    <mergeCell ref="C228:C230"/>
    <mergeCell ref="A36:A41"/>
    <mergeCell ref="N193:N194"/>
    <mergeCell ref="N167:N168"/>
    <mergeCell ref="M143:M144"/>
    <mergeCell ref="F131:J131"/>
    <mergeCell ref="A191:A195"/>
    <mergeCell ref="B191:B192"/>
    <mergeCell ref="C191:C192"/>
    <mergeCell ref="G39:J39"/>
    <mergeCell ref="K39:K40"/>
    <mergeCell ref="L39:L40"/>
    <mergeCell ref="M39:M40"/>
    <mergeCell ref="N39:N40"/>
    <mergeCell ref="A56:A61"/>
    <mergeCell ref="L149:L150"/>
    <mergeCell ref="C155:C157"/>
    <mergeCell ref="B181:B183"/>
    <mergeCell ref="L82:L83"/>
    <mergeCell ref="L103:L104"/>
    <mergeCell ref="B73:B76"/>
    <mergeCell ref="B90:B93"/>
    <mergeCell ref="L193:L194"/>
    <mergeCell ref="B164:B166"/>
    <mergeCell ref="F149:F150"/>
    <mergeCell ref="F155:F156"/>
    <mergeCell ref="K149:K150"/>
    <mergeCell ref="C146:C148"/>
    <mergeCell ref="F179:J179"/>
    <mergeCell ref="F180:J180"/>
    <mergeCell ref="B94:B96"/>
    <mergeCell ref="F126:J126"/>
    <mergeCell ref="F129:J129"/>
    <mergeCell ref="A133:A139"/>
    <mergeCell ref="E181:E182"/>
    <mergeCell ref="F164:J164"/>
    <mergeCell ref="C167:C169"/>
    <mergeCell ref="B146:B148"/>
    <mergeCell ref="F181:F182"/>
    <mergeCell ref="G181:J181"/>
    <mergeCell ref="B161:B163"/>
    <mergeCell ref="B158:B160"/>
    <mergeCell ref="B155:B157"/>
    <mergeCell ref="A140:A145"/>
    <mergeCell ref="D193:D195"/>
    <mergeCell ref="G214:J214"/>
    <mergeCell ref="F184:J184"/>
    <mergeCell ref="G161:J161"/>
    <mergeCell ref="B224:B227"/>
    <mergeCell ref="O68:O72"/>
    <mergeCell ref="A173:A176"/>
    <mergeCell ref="C140:C142"/>
    <mergeCell ref="B70:B72"/>
    <mergeCell ref="F124:J124"/>
    <mergeCell ref="F137:F138"/>
    <mergeCell ref="B133:B136"/>
    <mergeCell ref="G143:J143"/>
    <mergeCell ref="B137:B139"/>
    <mergeCell ref="B77:B79"/>
    <mergeCell ref="D167:D169"/>
    <mergeCell ref="E167:E168"/>
    <mergeCell ref="F148:J148"/>
    <mergeCell ref="C120:C122"/>
    <mergeCell ref="B123:B127"/>
    <mergeCell ref="F125:J125"/>
    <mergeCell ref="A383:A385"/>
    <mergeCell ref="B383:B385"/>
    <mergeCell ref="C383:C385"/>
    <mergeCell ref="F383:J383"/>
    <mergeCell ref="A375:A378"/>
    <mergeCell ref="B375:B378"/>
    <mergeCell ref="C375:C378"/>
    <mergeCell ref="F378:J378"/>
    <mergeCell ref="O386:O389"/>
    <mergeCell ref="O383:O385"/>
    <mergeCell ref="A224:A227"/>
    <mergeCell ref="A228:A230"/>
    <mergeCell ref="O224:O227"/>
    <mergeCell ref="O228:O230"/>
    <mergeCell ref="F272:J272"/>
    <mergeCell ref="C275:C279"/>
    <mergeCell ref="C283:C287"/>
    <mergeCell ref="A288:A290"/>
    <mergeCell ref="B300:B302"/>
    <mergeCell ref="A299:A302"/>
    <mergeCell ref="A303:A306"/>
    <mergeCell ref="C280:C282"/>
    <mergeCell ref="B270:B274"/>
    <mergeCell ref="A275:A282"/>
    <mergeCell ref="B283:B287"/>
    <mergeCell ref="E288:E289"/>
    <mergeCell ref="C348:C350"/>
    <mergeCell ref="C328:C330"/>
    <mergeCell ref="A297:A298"/>
    <mergeCell ref="F275:J275"/>
    <mergeCell ref="F276:J276"/>
    <mergeCell ref="B372:B373"/>
  </mergeCells>
  <printOptions horizontalCentered="1"/>
  <pageMargins left="0.25" right="0.25" top="0.75" bottom="0.75" header="0.3" footer="0.3"/>
  <pageSetup paperSize="9" scale="44" fitToHeight="0" orientation="landscape" horizontalDpi="300" verticalDpi="300" r:id="rId1"/>
  <headerFooter differentFirst="1">
    <oddHeader>&amp;C&amp;P</oddHeader>
  </headerFooter>
  <rowBreaks count="12" manualBreakCount="12">
    <brk id="41" max="14" man="1"/>
    <brk id="76" max="14" man="1"/>
    <brk id="111" max="14" man="1"/>
    <brk id="145" max="14" man="1"/>
    <brk id="176" max="14" man="1"/>
    <brk id="209" max="14" man="1"/>
    <brk id="244" max="14" man="1"/>
    <brk id="274" max="14" man="1"/>
    <brk id="342" max="14" man="1"/>
    <brk id="373" max="14" man="1"/>
    <brk id="399" max="14" man="1"/>
    <brk id="41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359"/>
  <sheetViews>
    <sheetView view="pageBreakPreview" topLeftCell="A3" zoomScale="55" zoomScaleNormal="55" zoomScaleSheetLayoutView="55" workbookViewId="0">
      <selection activeCell="A3" sqref="A1:XFD1048576"/>
    </sheetView>
  </sheetViews>
  <sheetFormatPr defaultRowHeight="15" x14ac:dyDescent="0.25"/>
  <cols>
    <col min="1" max="1" width="9.140625" style="12"/>
    <col min="2" max="2" width="37" style="12" customWidth="1"/>
    <col min="3" max="3" width="22.42578125" style="12" customWidth="1"/>
    <col min="4" max="4" width="20.85546875" style="12" customWidth="1"/>
    <col min="5" max="5" width="21.7109375" style="12" customWidth="1"/>
    <col min="6" max="6" width="19.42578125" style="12" customWidth="1"/>
    <col min="7" max="7" width="18" style="12" customWidth="1"/>
    <col min="8" max="8" width="25.42578125" style="12" customWidth="1"/>
    <col min="9" max="9" width="22.85546875" style="12" customWidth="1"/>
    <col min="10" max="10" width="31.28515625" style="45" customWidth="1"/>
    <col min="11" max="11" width="26.42578125" style="12" customWidth="1"/>
    <col min="12" max="12" width="28.7109375" style="12" customWidth="1"/>
    <col min="13" max="13" width="29.7109375" style="12" customWidth="1"/>
    <col min="14" max="14" width="28.42578125" style="12" customWidth="1"/>
    <col min="15" max="15" width="27.5703125" style="12" customWidth="1"/>
    <col min="16" max="16" width="27.42578125" style="12" customWidth="1"/>
    <col min="17" max="17" width="24.42578125" style="12" customWidth="1"/>
    <col min="18" max="18" width="21.28515625" style="12" customWidth="1"/>
    <col min="19" max="19" width="28.85546875" style="12" customWidth="1"/>
    <col min="20" max="20" width="27.140625" style="12" bestFit="1" customWidth="1"/>
    <col min="21" max="21" width="35.42578125" style="12" bestFit="1" customWidth="1"/>
    <col min="22" max="262" width="9.140625" style="12"/>
    <col min="263" max="263" width="25.28515625" style="12" customWidth="1"/>
    <col min="264" max="265" width="44.7109375" style="12" customWidth="1"/>
    <col min="266" max="266" width="34.5703125" style="12" customWidth="1"/>
    <col min="267" max="267" width="36.7109375" style="12" customWidth="1"/>
    <col min="268" max="268" width="31.85546875" style="12" customWidth="1"/>
    <col min="269" max="518" width="9.140625" style="12"/>
    <col min="519" max="519" width="25.28515625" style="12" customWidth="1"/>
    <col min="520" max="521" width="44.7109375" style="12" customWidth="1"/>
    <col min="522" max="522" width="34.5703125" style="12" customWidth="1"/>
    <col min="523" max="523" width="36.7109375" style="12" customWidth="1"/>
    <col min="524" max="524" width="31.85546875" style="12" customWidth="1"/>
    <col min="525" max="774" width="9.140625" style="12"/>
    <col min="775" max="775" width="25.28515625" style="12" customWidth="1"/>
    <col min="776" max="777" width="44.7109375" style="12" customWidth="1"/>
    <col min="778" max="778" width="34.5703125" style="12" customWidth="1"/>
    <col min="779" max="779" width="36.7109375" style="12" customWidth="1"/>
    <col min="780" max="780" width="31.85546875" style="12" customWidth="1"/>
    <col min="781" max="1030" width="9.140625" style="12"/>
    <col min="1031" max="1031" width="25.28515625" style="12" customWidth="1"/>
    <col min="1032" max="1033" width="44.7109375" style="12" customWidth="1"/>
    <col min="1034" max="1034" width="34.5703125" style="12" customWidth="1"/>
    <col min="1035" max="1035" width="36.7109375" style="12" customWidth="1"/>
    <col min="1036" max="1036" width="31.85546875" style="12" customWidth="1"/>
    <col min="1037" max="1286" width="9.140625" style="12"/>
    <col min="1287" max="1287" width="25.28515625" style="12" customWidth="1"/>
    <col min="1288" max="1289" width="44.7109375" style="12" customWidth="1"/>
    <col min="1290" max="1290" width="34.5703125" style="12" customWidth="1"/>
    <col min="1291" max="1291" width="36.7109375" style="12" customWidth="1"/>
    <col min="1292" max="1292" width="31.85546875" style="12" customWidth="1"/>
    <col min="1293" max="1542" width="9.140625" style="12"/>
    <col min="1543" max="1543" width="25.28515625" style="12" customWidth="1"/>
    <col min="1544" max="1545" width="44.7109375" style="12" customWidth="1"/>
    <col min="1546" max="1546" width="34.5703125" style="12" customWidth="1"/>
    <col min="1547" max="1547" width="36.7109375" style="12" customWidth="1"/>
    <col min="1548" max="1548" width="31.85546875" style="12" customWidth="1"/>
    <col min="1549" max="1798" width="9.140625" style="12"/>
    <col min="1799" max="1799" width="25.28515625" style="12" customWidth="1"/>
    <col min="1800" max="1801" width="44.7109375" style="12" customWidth="1"/>
    <col min="1802" max="1802" width="34.5703125" style="12" customWidth="1"/>
    <col min="1803" max="1803" width="36.7109375" style="12" customWidth="1"/>
    <col min="1804" max="1804" width="31.85546875" style="12" customWidth="1"/>
    <col min="1805" max="2054" width="9.140625" style="12"/>
    <col min="2055" max="2055" width="25.28515625" style="12" customWidth="1"/>
    <col min="2056" max="2057" width="44.7109375" style="12" customWidth="1"/>
    <col min="2058" max="2058" width="34.5703125" style="12" customWidth="1"/>
    <col min="2059" max="2059" width="36.7109375" style="12" customWidth="1"/>
    <col min="2060" max="2060" width="31.85546875" style="12" customWidth="1"/>
    <col min="2061" max="2310" width="9.140625" style="12"/>
    <col min="2311" max="2311" width="25.28515625" style="12" customWidth="1"/>
    <col min="2312" max="2313" width="44.7109375" style="12" customWidth="1"/>
    <col min="2314" max="2314" width="34.5703125" style="12" customWidth="1"/>
    <col min="2315" max="2315" width="36.7109375" style="12" customWidth="1"/>
    <col min="2316" max="2316" width="31.85546875" style="12" customWidth="1"/>
    <col min="2317" max="2566" width="9.140625" style="12"/>
    <col min="2567" max="2567" width="25.28515625" style="12" customWidth="1"/>
    <col min="2568" max="2569" width="44.7109375" style="12" customWidth="1"/>
    <col min="2570" max="2570" width="34.5703125" style="12" customWidth="1"/>
    <col min="2571" max="2571" width="36.7109375" style="12" customWidth="1"/>
    <col min="2572" max="2572" width="31.85546875" style="12" customWidth="1"/>
    <col min="2573" max="2822" width="9.140625" style="12"/>
    <col min="2823" max="2823" width="25.28515625" style="12" customWidth="1"/>
    <col min="2824" max="2825" width="44.7109375" style="12" customWidth="1"/>
    <col min="2826" max="2826" width="34.5703125" style="12" customWidth="1"/>
    <col min="2827" max="2827" width="36.7109375" style="12" customWidth="1"/>
    <col min="2828" max="2828" width="31.85546875" style="12" customWidth="1"/>
    <col min="2829" max="3078" width="9.140625" style="12"/>
    <col min="3079" max="3079" width="25.28515625" style="12" customWidth="1"/>
    <col min="3080" max="3081" width="44.7109375" style="12" customWidth="1"/>
    <col min="3082" max="3082" width="34.5703125" style="12" customWidth="1"/>
    <col min="3083" max="3083" width="36.7109375" style="12" customWidth="1"/>
    <col min="3084" max="3084" width="31.85546875" style="12" customWidth="1"/>
    <col min="3085" max="3334" width="9.140625" style="12"/>
    <col min="3335" max="3335" width="25.28515625" style="12" customWidth="1"/>
    <col min="3336" max="3337" width="44.7109375" style="12" customWidth="1"/>
    <col min="3338" max="3338" width="34.5703125" style="12" customWidth="1"/>
    <col min="3339" max="3339" width="36.7109375" style="12" customWidth="1"/>
    <col min="3340" max="3340" width="31.85546875" style="12" customWidth="1"/>
    <col min="3341" max="3590" width="9.140625" style="12"/>
    <col min="3591" max="3591" width="25.28515625" style="12" customWidth="1"/>
    <col min="3592" max="3593" width="44.7109375" style="12" customWidth="1"/>
    <col min="3594" max="3594" width="34.5703125" style="12" customWidth="1"/>
    <col min="3595" max="3595" width="36.7109375" style="12" customWidth="1"/>
    <col min="3596" max="3596" width="31.85546875" style="12" customWidth="1"/>
    <col min="3597" max="3846" width="9.140625" style="12"/>
    <col min="3847" max="3847" width="25.28515625" style="12" customWidth="1"/>
    <col min="3848" max="3849" width="44.7109375" style="12" customWidth="1"/>
    <col min="3850" max="3850" width="34.5703125" style="12" customWidth="1"/>
    <col min="3851" max="3851" width="36.7109375" style="12" customWidth="1"/>
    <col min="3852" max="3852" width="31.85546875" style="12" customWidth="1"/>
    <col min="3853" max="4102" width="9.140625" style="12"/>
    <col min="4103" max="4103" width="25.28515625" style="12" customWidth="1"/>
    <col min="4104" max="4105" width="44.7109375" style="12" customWidth="1"/>
    <col min="4106" max="4106" width="34.5703125" style="12" customWidth="1"/>
    <col min="4107" max="4107" width="36.7109375" style="12" customWidth="1"/>
    <col min="4108" max="4108" width="31.85546875" style="12" customWidth="1"/>
    <col min="4109" max="4358" width="9.140625" style="12"/>
    <col min="4359" max="4359" width="25.28515625" style="12" customWidth="1"/>
    <col min="4360" max="4361" width="44.7109375" style="12" customWidth="1"/>
    <col min="4362" max="4362" width="34.5703125" style="12" customWidth="1"/>
    <col min="4363" max="4363" width="36.7109375" style="12" customWidth="1"/>
    <col min="4364" max="4364" width="31.85546875" style="12" customWidth="1"/>
    <col min="4365" max="4614" width="9.140625" style="12"/>
    <col min="4615" max="4615" width="25.28515625" style="12" customWidth="1"/>
    <col min="4616" max="4617" width="44.7109375" style="12" customWidth="1"/>
    <col min="4618" max="4618" width="34.5703125" style="12" customWidth="1"/>
    <col min="4619" max="4619" width="36.7109375" style="12" customWidth="1"/>
    <col min="4620" max="4620" width="31.85546875" style="12" customWidth="1"/>
    <col min="4621" max="4870" width="9.140625" style="12"/>
    <col min="4871" max="4871" width="25.28515625" style="12" customWidth="1"/>
    <col min="4872" max="4873" width="44.7109375" style="12" customWidth="1"/>
    <col min="4874" max="4874" width="34.5703125" style="12" customWidth="1"/>
    <col min="4875" max="4875" width="36.7109375" style="12" customWidth="1"/>
    <col min="4876" max="4876" width="31.85546875" style="12" customWidth="1"/>
    <col min="4877" max="5126" width="9.140625" style="12"/>
    <col min="5127" max="5127" width="25.28515625" style="12" customWidth="1"/>
    <col min="5128" max="5129" width="44.7109375" style="12" customWidth="1"/>
    <col min="5130" max="5130" width="34.5703125" style="12" customWidth="1"/>
    <col min="5131" max="5131" width="36.7109375" style="12" customWidth="1"/>
    <col min="5132" max="5132" width="31.85546875" style="12" customWidth="1"/>
    <col min="5133" max="5382" width="9.140625" style="12"/>
    <col min="5383" max="5383" width="25.28515625" style="12" customWidth="1"/>
    <col min="5384" max="5385" width="44.7109375" style="12" customWidth="1"/>
    <col min="5386" max="5386" width="34.5703125" style="12" customWidth="1"/>
    <col min="5387" max="5387" width="36.7109375" style="12" customWidth="1"/>
    <col min="5388" max="5388" width="31.85546875" style="12" customWidth="1"/>
    <col min="5389" max="5638" width="9.140625" style="12"/>
    <col min="5639" max="5639" width="25.28515625" style="12" customWidth="1"/>
    <col min="5640" max="5641" width="44.7109375" style="12" customWidth="1"/>
    <col min="5642" max="5642" width="34.5703125" style="12" customWidth="1"/>
    <col min="5643" max="5643" width="36.7109375" style="12" customWidth="1"/>
    <col min="5644" max="5644" width="31.85546875" style="12" customWidth="1"/>
    <col min="5645" max="5894" width="9.140625" style="12"/>
    <col min="5895" max="5895" width="25.28515625" style="12" customWidth="1"/>
    <col min="5896" max="5897" width="44.7109375" style="12" customWidth="1"/>
    <col min="5898" max="5898" width="34.5703125" style="12" customWidth="1"/>
    <col min="5899" max="5899" width="36.7109375" style="12" customWidth="1"/>
    <col min="5900" max="5900" width="31.85546875" style="12" customWidth="1"/>
    <col min="5901" max="6150" width="9.140625" style="12"/>
    <col min="6151" max="6151" width="25.28515625" style="12" customWidth="1"/>
    <col min="6152" max="6153" width="44.7109375" style="12" customWidth="1"/>
    <col min="6154" max="6154" width="34.5703125" style="12" customWidth="1"/>
    <col min="6155" max="6155" width="36.7109375" style="12" customWidth="1"/>
    <col min="6156" max="6156" width="31.85546875" style="12" customWidth="1"/>
    <col min="6157" max="6406" width="9.140625" style="12"/>
    <col min="6407" max="6407" width="25.28515625" style="12" customWidth="1"/>
    <col min="6408" max="6409" width="44.7109375" style="12" customWidth="1"/>
    <col min="6410" max="6410" width="34.5703125" style="12" customWidth="1"/>
    <col min="6411" max="6411" width="36.7109375" style="12" customWidth="1"/>
    <col min="6412" max="6412" width="31.85546875" style="12" customWidth="1"/>
    <col min="6413" max="6662" width="9.140625" style="12"/>
    <col min="6663" max="6663" width="25.28515625" style="12" customWidth="1"/>
    <col min="6664" max="6665" width="44.7109375" style="12" customWidth="1"/>
    <col min="6666" max="6666" width="34.5703125" style="12" customWidth="1"/>
    <col min="6667" max="6667" width="36.7109375" style="12" customWidth="1"/>
    <col min="6668" max="6668" width="31.85546875" style="12" customWidth="1"/>
    <col min="6669" max="6918" width="9.140625" style="12"/>
    <col min="6919" max="6919" width="25.28515625" style="12" customWidth="1"/>
    <col min="6920" max="6921" width="44.7109375" style="12" customWidth="1"/>
    <col min="6922" max="6922" width="34.5703125" style="12" customWidth="1"/>
    <col min="6923" max="6923" width="36.7109375" style="12" customWidth="1"/>
    <col min="6924" max="6924" width="31.85546875" style="12" customWidth="1"/>
    <col min="6925" max="7174" width="9.140625" style="12"/>
    <col min="7175" max="7175" width="25.28515625" style="12" customWidth="1"/>
    <col min="7176" max="7177" width="44.7109375" style="12" customWidth="1"/>
    <col min="7178" max="7178" width="34.5703125" style="12" customWidth="1"/>
    <col min="7179" max="7179" width="36.7109375" style="12" customWidth="1"/>
    <col min="7180" max="7180" width="31.85546875" style="12" customWidth="1"/>
    <col min="7181" max="7430" width="9.140625" style="12"/>
    <col min="7431" max="7431" width="25.28515625" style="12" customWidth="1"/>
    <col min="7432" max="7433" width="44.7109375" style="12" customWidth="1"/>
    <col min="7434" max="7434" width="34.5703125" style="12" customWidth="1"/>
    <col min="7435" max="7435" width="36.7109375" style="12" customWidth="1"/>
    <col min="7436" max="7436" width="31.85546875" style="12" customWidth="1"/>
    <col min="7437" max="7686" width="9.140625" style="12"/>
    <col min="7687" max="7687" width="25.28515625" style="12" customWidth="1"/>
    <col min="7688" max="7689" width="44.7109375" style="12" customWidth="1"/>
    <col min="7690" max="7690" width="34.5703125" style="12" customWidth="1"/>
    <col min="7691" max="7691" width="36.7109375" style="12" customWidth="1"/>
    <col min="7692" max="7692" width="31.85546875" style="12" customWidth="1"/>
    <col min="7693" max="7942" width="9.140625" style="12"/>
    <col min="7943" max="7943" width="25.28515625" style="12" customWidth="1"/>
    <col min="7944" max="7945" width="44.7109375" style="12" customWidth="1"/>
    <col min="7946" max="7946" width="34.5703125" style="12" customWidth="1"/>
    <col min="7947" max="7947" width="36.7109375" style="12" customWidth="1"/>
    <col min="7948" max="7948" width="31.85546875" style="12" customWidth="1"/>
    <col min="7949" max="8198" width="9.140625" style="12"/>
    <col min="8199" max="8199" width="25.28515625" style="12" customWidth="1"/>
    <col min="8200" max="8201" width="44.7109375" style="12" customWidth="1"/>
    <col min="8202" max="8202" width="34.5703125" style="12" customWidth="1"/>
    <col min="8203" max="8203" width="36.7109375" style="12" customWidth="1"/>
    <col min="8204" max="8204" width="31.85546875" style="12" customWidth="1"/>
    <col min="8205" max="8454" width="9.140625" style="12"/>
    <col min="8455" max="8455" width="25.28515625" style="12" customWidth="1"/>
    <col min="8456" max="8457" width="44.7109375" style="12" customWidth="1"/>
    <col min="8458" max="8458" width="34.5703125" style="12" customWidth="1"/>
    <col min="8459" max="8459" width="36.7109375" style="12" customWidth="1"/>
    <col min="8460" max="8460" width="31.85546875" style="12" customWidth="1"/>
    <col min="8461" max="8710" width="9.140625" style="12"/>
    <col min="8711" max="8711" width="25.28515625" style="12" customWidth="1"/>
    <col min="8712" max="8713" width="44.7109375" style="12" customWidth="1"/>
    <col min="8714" max="8714" width="34.5703125" style="12" customWidth="1"/>
    <col min="8715" max="8715" width="36.7109375" style="12" customWidth="1"/>
    <col min="8716" max="8716" width="31.85546875" style="12" customWidth="1"/>
    <col min="8717" max="8966" width="9.140625" style="12"/>
    <col min="8967" max="8967" width="25.28515625" style="12" customWidth="1"/>
    <col min="8968" max="8969" width="44.7109375" style="12" customWidth="1"/>
    <col min="8970" max="8970" width="34.5703125" style="12" customWidth="1"/>
    <col min="8971" max="8971" width="36.7109375" style="12" customWidth="1"/>
    <col min="8972" max="8972" width="31.85546875" style="12" customWidth="1"/>
    <col min="8973" max="9222" width="9.140625" style="12"/>
    <col min="9223" max="9223" width="25.28515625" style="12" customWidth="1"/>
    <col min="9224" max="9225" width="44.7109375" style="12" customWidth="1"/>
    <col min="9226" max="9226" width="34.5703125" style="12" customWidth="1"/>
    <col min="9227" max="9227" width="36.7109375" style="12" customWidth="1"/>
    <col min="9228" max="9228" width="31.85546875" style="12" customWidth="1"/>
    <col min="9229" max="9478" width="9.140625" style="12"/>
    <col min="9479" max="9479" width="25.28515625" style="12" customWidth="1"/>
    <col min="9480" max="9481" width="44.7109375" style="12" customWidth="1"/>
    <col min="9482" max="9482" width="34.5703125" style="12" customWidth="1"/>
    <col min="9483" max="9483" width="36.7109375" style="12" customWidth="1"/>
    <col min="9484" max="9484" width="31.85546875" style="12" customWidth="1"/>
    <col min="9485" max="9734" width="9.140625" style="12"/>
    <col min="9735" max="9735" width="25.28515625" style="12" customWidth="1"/>
    <col min="9736" max="9737" width="44.7109375" style="12" customWidth="1"/>
    <col min="9738" max="9738" width="34.5703125" style="12" customWidth="1"/>
    <col min="9739" max="9739" width="36.7109375" style="12" customWidth="1"/>
    <col min="9740" max="9740" width="31.85546875" style="12" customWidth="1"/>
    <col min="9741" max="9990" width="9.140625" style="12"/>
    <col min="9991" max="9991" width="25.28515625" style="12" customWidth="1"/>
    <col min="9992" max="9993" width="44.7109375" style="12" customWidth="1"/>
    <col min="9994" max="9994" width="34.5703125" style="12" customWidth="1"/>
    <col min="9995" max="9995" width="36.7109375" style="12" customWidth="1"/>
    <col min="9996" max="9996" width="31.85546875" style="12" customWidth="1"/>
    <col min="9997" max="10246" width="9.140625" style="12"/>
    <col min="10247" max="10247" width="25.28515625" style="12" customWidth="1"/>
    <col min="10248" max="10249" width="44.7109375" style="12" customWidth="1"/>
    <col min="10250" max="10250" width="34.5703125" style="12" customWidth="1"/>
    <col min="10251" max="10251" width="36.7109375" style="12" customWidth="1"/>
    <col min="10252" max="10252" width="31.85546875" style="12" customWidth="1"/>
    <col min="10253" max="10502" width="9.140625" style="12"/>
    <col min="10503" max="10503" width="25.28515625" style="12" customWidth="1"/>
    <col min="10504" max="10505" width="44.7109375" style="12" customWidth="1"/>
    <col min="10506" max="10506" width="34.5703125" style="12" customWidth="1"/>
    <col min="10507" max="10507" width="36.7109375" style="12" customWidth="1"/>
    <col min="10508" max="10508" width="31.85546875" style="12" customWidth="1"/>
    <col min="10509" max="10758" width="9.140625" style="12"/>
    <col min="10759" max="10759" width="25.28515625" style="12" customWidth="1"/>
    <col min="10760" max="10761" width="44.7109375" style="12" customWidth="1"/>
    <col min="10762" max="10762" width="34.5703125" style="12" customWidth="1"/>
    <col min="10763" max="10763" width="36.7109375" style="12" customWidth="1"/>
    <col min="10764" max="10764" width="31.85546875" style="12" customWidth="1"/>
    <col min="10765" max="11014" width="9.140625" style="12"/>
    <col min="11015" max="11015" width="25.28515625" style="12" customWidth="1"/>
    <col min="11016" max="11017" width="44.7109375" style="12" customWidth="1"/>
    <col min="11018" max="11018" width="34.5703125" style="12" customWidth="1"/>
    <col min="11019" max="11019" width="36.7109375" style="12" customWidth="1"/>
    <col min="11020" max="11020" width="31.85546875" style="12" customWidth="1"/>
    <col min="11021" max="11270" width="9.140625" style="12"/>
    <col min="11271" max="11271" width="25.28515625" style="12" customWidth="1"/>
    <col min="11272" max="11273" width="44.7109375" style="12" customWidth="1"/>
    <col min="11274" max="11274" width="34.5703125" style="12" customWidth="1"/>
    <col min="11275" max="11275" width="36.7109375" style="12" customWidth="1"/>
    <col min="11276" max="11276" width="31.85546875" style="12" customWidth="1"/>
    <col min="11277" max="11526" width="9.140625" style="12"/>
    <col min="11527" max="11527" width="25.28515625" style="12" customWidth="1"/>
    <col min="11528" max="11529" width="44.7109375" style="12" customWidth="1"/>
    <col min="11530" max="11530" width="34.5703125" style="12" customWidth="1"/>
    <col min="11531" max="11531" width="36.7109375" style="12" customWidth="1"/>
    <col min="11532" max="11532" width="31.85546875" style="12" customWidth="1"/>
    <col min="11533" max="11782" width="9.140625" style="12"/>
    <col min="11783" max="11783" width="25.28515625" style="12" customWidth="1"/>
    <col min="11784" max="11785" width="44.7109375" style="12" customWidth="1"/>
    <col min="11786" max="11786" width="34.5703125" style="12" customWidth="1"/>
    <col min="11787" max="11787" width="36.7109375" style="12" customWidth="1"/>
    <col min="11788" max="11788" width="31.85546875" style="12" customWidth="1"/>
    <col min="11789" max="12038" width="9.140625" style="12"/>
    <col min="12039" max="12039" width="25.28515625" style="12" customWidth="1"/>
    <col min="12040" max="12041" width="44.7109375" style="12" customWidth="1"/>
    <col min="12042" max="12042" width="34.5703125" style="12" customWidth="1"/>
    <col min="12043" max="12043" width="36.7109375" style="12" customWidth="1"/>
    <col min="12044" max="12044" width="31.85546875" style="12" customWidth="1"/>
    <col min="12045" max="12294" width="9.140625" style="12"/>
    <col min="12295" max="12295" width="25.28515625" style="12" customWidth="1"/>
    <col min="12296" max="12297" width="44.7109375" style="12" customWidth="1"/>
    <col min="12298" max="12298" width="34.5703125" style="12" customWidth="1"/>
    <col min="12299" max="12299" width="36.7109375" style="12" customWidth="1"/>
    <col min="12300" max="12300" width="31.85546875" style="12" customWidth="1"/>
    <col min="12301" max="12550" width="9.140625" style="12"/>
    <col min="12551" max="12551" width="25.28515625" style="12" customWidth="1"/>
    <col min="12552" max="12553" width="44.7109375" style="12" customWidth="1"/>
    <col min="12554" max="12554" width="34.5703125" style="12" customWidth="1"/>
    <col min="12555" max="12555" width="36.7109375" style="12" customWidth="1"/>
    <col min="12556" max="12556" width="31.85546875" style="12" customWidth="1"/>
    <col min="12557" max="12806" width="9.140625" style="12"/>
    <col min="12807" max="12807" width="25.28515625" style="12" customWidth="1"/>
    <col min="12808" max="12809" width="44.7109375" style="12" customWidth="1"/>
    <col min="12810" max="12810" width="34.5703125" style="12" customWidth="1"/>
    <col min="12811" max="12811" width="36.7109375" style="12" customWidth="1"/>
    <col min="12812" max="12812" width="31.85546875" style="12" customWidth="1"/>
    <col min="12813" max="13062" width="9.140625" style="12"/>
    <col min="13063" max="13063" width="25.28515625" style="12" customWidth="1"/>
    <col min="13064" max="13065" width="44.7109375" style="12" customWidth="1"/>
    <col min="13066" max="13066" width="34.5703125" style="12" customWidth="1"/>
    <col min="13067" max="13067" width="36.7109375" style="12" customWidth="1"/>
    <col min="13068" max="13068" width="31.85546875" style="12" customWidth="1"/>
    <col min="13069" max="13318" width="9.140625" style="12"/>
    <col min="13319" max="13319" width="25.28515625" style="12" customWidth="1"/>
    <col min="13320" max="13321" width="44.7109375" style="12" customWidth="1"/>
    <col min="13322" max="13322" width="34.5703125" style="12" customWidth="1"/>
    <col min="13323" max="13323" width="36.7109375" style="12" customWidth="1"/>
    <col min="13324" max="13324" width="31.85546875" style="12" customWidth="1"/>
    <col min="13325" max="13574" width="9.140625" style="12"/>
    <col min="13575" max="13575" width="25.28515625" style="12" customWidth="1"/>
    <col min="13576" max="13577" width="44.7109375" style="12" customWidth="1"/>
    <col min="13578" max="13578" width="34.5703125" style="12" customWidth="1"/>
    <col min="13579" max="13579" width="36.7109375" style="12" customWidth="1"/>
    <col min="13580" max="13580" width="31.85546875" style="12" customWidth="1"/>
    <col min="13581" max="13830" width="9.140625" style="12"/>
    <col min="13831" max="13831" width="25.28515625" style="12" customWidth="1"/>
    <col min="13832" max="13833" width="44.7109375" style="12" customWidth="1"/>
    <col min="13834" max="13834" width="34.5703125" style="12" customWidth="1"/>
    <col min="13835" max="13835" width="36.7109375" style="12" customWidth="1"/>
    <col min="13836" max="13836" width="31.85546875" style="12" customWidth="1"/>
    <col min="13837" max="14086" width="9.140625" style="12"/>
    <col min="14087" max="14087" width="25.28515625" style="12" customWidth="1"/>
    <col min="14088" max="14089" width="44.7109375" style="12" customWidth="1"/>
    <col min="14090" max="14090" width="34.5703125" style="12" customWidth="1"/>
    <col min="14091" max="14091" width="36.7109375" style="12" customWidth="1"/>
    <col min="14092" max="14092" width="31.85546875" style="12" customWidth="1"/>
    <col min="14093" max="14342" width="9.140625" style="12"/>
    <col min="14343" max="14343" width="25.28515625" style="12" customWidth="1"/>
    <col min="14344" max="14345" width="44.7109375" style="12" customWidth="1"/>
    <col min="14346" max="14346" width="34.5703125" style="12" customWidth="1"/>
    <col min="14347" max="14347" width="36.7109375" style="12" customWidth="1"/>
    <col min="14348" max="14348" width="31.85546875" style="12" customWidth="1"/>
    <col min="14349" max="14598" width="9.140625" style="12"/>
    <col min="14599" max="14599" width="25.28515625" style="12" customWidth="1"/>
    <col min="14600" max="14601" width="44.7109375" style="12" customWidth="1"/>
    <col min="14602" max="14602" width="34.5703125" style="12" customWidth="1"/>
    <col min="14603" max="14603" width="36.7109375" style="12" customWidth="1"/>
    <col min="14604" max="14604" width="31.85546875" style="12" customWidth="1"/>
    <col min="14605" max="14854" width="9.140625" style="12"/>
    <col min="14855" max="14855" width="25.28515625" style="12" customWidth="1"/>
    <col min="14856" max="14857" width="44.7109375" style="12" customWidth="1"/>
    <col min="14858" max="14858" width="34.5703125" style="12" customWidth="1"/>
    <col min="14859" max="14859" width="36.7109375" style="12" customWidth="1"/>
    <col min="14860" max="14860" width="31.85546875" style="12" customWidth="1"/>
    <col min="14861" max="15110" width="9.140625" style="12"/>
    <col min="15111" max="15111" width="25.28515625" style="12" customWidth="1"/>
    <col min="15112" max="15113" width="44.7109375" style="12" customWidth="1"/>
    <col min="15114" max="15114" width="34.5703125" style="12" customWidth="1"/>
    <col min="15115" max="15115" width="36.7109375" style="12" customWidth="1"/>
    <col min="15116" max="15116" width="31.85546875" style="12" customWidth="1"/>
    <col min="15117" max="15366" width="9.140625" style="12"/>
    <col min="15367" max="15367" width="25.28515625" style="12" customWidth="1"/>
    <col min="15368" max="15369" width="44.7109375" style="12" customWidth="1"/>
    <col min="15370" max="15370" width="34.5703125" style="12" customWidth="1"/>
    <col min="15371" max="15371" width="36.7109375" style="12" customWidth="1"/>
    <col min="15372" max="15372" width="31.85546875" style="12" customWidth="1"/>
    <col min="15373" max="15622" width="9.140625" style="12"/>
    <col min="15623" max="15623" width="25.28515625" style="12" customWidth="1"/>
    <col min="15624" max="15625" width="44.7109375" style="12" customWidth="1"/>
    <col min="15626" max="15626" width="34.5703125" style="12" customWidth="1"/>
    <col min="15627" max="15627" width="36.7109375" style="12" customWidth="1"/>
    <col min="15628" max="15628" width="31.85546875" style="12" customWidth="1"/>
    <col min="15629" max="15878" width="9.140625" style="12"/>
    <col min="15879" max="15879" width="25.28515625" style="12" customWidth="1"/>
    <col min="15880" max="15881" width="44.7109375" style="12" customWidth="1"/>
    <col min="15882" max="15882" width="34.5703125" style="12" customWidth="1"/>
    <col min="15883" max="15883" width="36.7109375" style="12" customWidth="1"/>
    <col min="15884" max="15884" width="31.85546875" style="12" customWidth="1"/>
    <col min="15885" max="16134" width="9.140625" style="12"/>
    <col min="16135" max="16135" width="25.28515625" style="12" customWidth="1"/>
    <col min="16136" max="16137" width="44.7109375" style="12" customWidth="1"/>
    <col min="16138" max="16138" width="34.5703125" style="12" customWidth="1"/>
    <col min="16139" max="16139" width="36.7109375" style="12" customWidth="1"/>
    <col min="16140" max="16140" width="31.85546875" style="12" customWidth="1"/>
    <col min="16141" max="16384" width="9.140625" style="12"/>
  </cols>
  <sheetData>
    <row r="1" spans="1:18" ht="46.5" hidden="1" customHeight="1" x14ac:dyDescent="0.3">
      <c r="J1" s="13" t="s">
        <v>343</v>
      </c>
      <c r="P1" s="253" t="s">
        <v>326</v>
      </c>
      <c r="Q1" s="253"/>
      <c r="R1" s="253"/>
    </row>
    <row r="2" spans="1:18" ht="87.75" hidden="1" customHeight="1" x14ac:dyDescent="0.3">
      <c r="I2" s="14"/>
      <c r="J2" s="14"/>
      <c r="P2" s="254" t="s">
        <v>340</v>
      </c>
      <c r="Q2" s="254"/>
      <c r="R2" s="254"/>
    </row>
    <row r="3" spans="1:18" ht="64.5" customHeight="1" x14ac:dyDescent="0.3">
      <c r="I3" s="14"/>
      <c r="J3" s="14"/>
      <c r="P3" s="254" t="s">
        <v>326</v>
      </c>
      <c r="Q3" s="254"/>
      <c r="R3" s="254"/>
    </row>
    <row r="4" spans="1:18" ht="87.75" customHeight="1" x14ac:dyDescent="0.3">
      <c r="I4" s="14"/>
      <c r="J4" s="84" t="s">
        <v>343</v>
      </c>
      <c r="P4" s="254" t="s">
        <v>340</v>
      </c>
      <c r="Q4" s="254"/>
      <c r="R4" s="254"/>
    </row>
    <row r="5" spans="1:18" ht="34.5" customHeight="1" x14ac:dyDescent="0.3">
      <c r="B5" s="15"/>
      <c r="C5" s="15"/>
      <c r="D5" s="15"/>
      <c r="E5" s="15"/>
      <c r="F5" s="15"/>
      <c r="G5" s="15"/>
      <c r="H5" s="15"/>
      <c r="I5" s="16"/>
      <c r="J5" s="17"/>
      <c r="K5" s="18"/>
      <c r="L5" s="19"/>
      <c r="M5" s="18"/>
      <c r="N5" s="18"/>
      <c r="O5" s="18"/>
      <c r="P5" s="114"/>
      <c r="Q5" s="20"/>
      <c r="R5" s="114" t="s">
        <v>425</v>
      </c>
    </row>
    <row r="6" spans="1:18" ht="19.5" x14ac:dyDescent="0.3">
      <c r="B6" s="15"/>
      <c r="C6" s="15"/>
      <c r="D6" s="15"/>
      <c r="E6" s="15"/>
      <c r="F6" s="15"/>
      <c r="G6" s="15"/>
      <c r="H6" s="15"/>
      <c r="I6" s="18"/>
      <c r="J6" s="21"/>
      <c r="K6" s="18"/>
      <c r="L6" s="19"/>
      <c r="M6" s="18"/>
      <c r="N6" s="18"/>
      <c r="O6" s="18"/>
      <c r="P6" s="256" t="s">
        <v>106</v>
      </c>
      <c r="Q6" s="256"/>
      <c r="R6" s="256"/>
    </row>
    <row r="7" spans="1:18" ht="111" customHeight="1" x14ac:dyDescent="0.25">
      <c r="A7" s="22"/>
      <c r="B7" s="22"/>
      <c r="C7" s="257" t="s">
        <v>545</v>
      </c>
      <c r="D7" s="257"/>
      <c r="E7" s="257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2"/>
      <c r="Q7" s="22"/>
      <c r="R7" s="22"/>
    </row>
    <row r="8" spans="1:18" x14ac:dyDescent="0.25">
      <c r="A8" s="23"/>
      <c r="B8" s="24"/>
      <c r="C8" s="24"/>
      <c r="D8" s="24"/>
      <c r="E8" s="24"/>
      <c r="F8" s="24"/>
      <c r="G8" s="24"/>
      <c r="H8" s="24"/>
      <c r="I8" s="25"/>
      <c r="J8" s="26"/>
      <c r="K8" s="25"/>
      <c r="L8" s="25"/>
    </row>
    <row r="9" spans="1:18" ht="42" customHeight="1" x14ac:dyDescent="0.25">
      <c r="A9" s="258" t="s">
        <v>107</v>
      </c>
      <c r="B9" s="258" t="s">
        <v>108</v>
      </c>
      <c r="C9" s="258" t="s">
        <v>109</v>
      </c>
      <c r="D9" s="258" t="s">
        <v>110</v>
      </c>
      <c r="E9" s="258" t="s">
        <v>111</v>
      </c>
      <c r="F9" s="258" t="s">
        <v>112</v>
      </c>
      <c r="G9" s="258" t="s">
        <v>113</v>
      </c>
      <c r="H9" s="258" t="s">
        <v>114</v>
      </c>
      <c r="I9" s="258" t="s">
        <v>344</v>
      </c>
      <c r="J9" s="258" t="s">
        <v>2</v>
      </c>
      <c r="K9" s="260" t="s">
        <v>115</v>
      </c>
      <c r="L9" s="261"/>
      <c r="M9" s="261"/>
      <c r="N9" s="261"/>
      <c r="O9" s="261"/>
      <c r="P9" s="262"/>
      <c r="Q9" s="258" t="s">
        <v>116</v>
      </c>
      <c r="R9" s="258" t="s">
        <v>117</v>
      </c>
    </row>
    <row r="10" spans="1:18" ht="156.75" customHeight="1" x14ac:dyDescent="0.25">
      <c r="A10" s="259"/>
      <c r="B10" s="259"/>
      <c r="C10" s="259"/>
      <c r="D10" s="259"/>
      <c r="E10" s="259"/>
      <c r="F10" s="259"/>
      <c r="G10" s="259"/>
      <c r="H10" s="259"/>
      <c r="I10" s="259"/>
      <c r="J10" s="259"/>
      <c r="K10" s="113" t="s">
        <v>118</v>
      </c>
      <c r="L10" s="108" t="s">
        <v>418</v>
      </c>
      <c r="M10" s="108" t="s">
        <v>84</v>
      </c>
      <c r="N10" s="108" t="s">
        <v>346</v>
      </c>
      <c r="O10" s="108" t="s">
        <v>348</v>
      </c>
      <c r="P10" s="108" t="s">
        <v>347</v>
      </c>
      <c r="Q10" s="259"/>
      <c r="R10" s="263"/>
    </row>
    <row r="11" spans="1:18" ht="23.25" customHeight="1" x14ac:dyDescent="0.25">
      <c r="A11" s="110">
        <v>1</v>
      </c>
      <c r="B11" s="110">
        <v>2</v>
      </c>
      <c r="C11" s="110">
        <v>3</v>
      </c>
      <c r="D11" s="110">
        <v>4</v>
      </c>
      <c r="E11" s="110">
        <v>5</v>
      </c>
      <c r="F11" s="110">
        <v>6</v>
      </c>
      <c r="G11" s="110">
        <v>7</v>
      </c>
      <c r="H11" s="110">
        <v>8</v>
      </c>
      <c r="I11" s="110">
        <v>9</v>
      </c>
      <c r="J11" s="110">
        <v>10</v>
      </c>
      <c r="K11" s="110">
        <v>11</v>
      </c>
      <c r="L11" s="110">
        <v>12</v>
      </c>
      <c r="M11" s="110">
        <v>13</v>
      </c>
      <c r="N11" s="110">
        <v>14</v>
      </c>
      <c r="O11" s="110">
        <v>15</v>
      </c>
      <c r="P11" s="110">
        <v>16</v>
      </c>
      <c r="Q11" s="110">
        <v>17</v>
      </c>
      <c r="R11" s="110">
        <v>18</v>
      </c>
    </row>
    <row r="12" spans="1:18" ht="23.25" customHeight="1" x14ac:dyDescent="0.3">
      <c r="A12" s="246" t="s">
        <v>536</v>
      </c>
      <c r="B12" s="247"/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7"/>
      <c r="O12" s="247"/>
      <c r="P12" s="247"/>
      <c r="Q12" s="247"/>
      <c r="R12" s="248"/>
    </row>
    <row r="13" spans="1:18" ht="24.75" customHeight="1" x14ac:dyDescent="0.3">
      <c r="A13" s="246" t="s">
        <v>62</v>
      </c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8"/>
    </row>
    <row r="14" spans="1:18" ht="25.5" customHeight="1" x14ac:dyDescent="0.25">
      <c r="A14" s="225">
        <v>1</v>
      </c>
      <c r="B14" s="222" t="s">
        <v>55</v>
      </c>
      <c r="C14" s="222" t="s">
        <v>179</v>
      </c>
      <c r="D14" s="226" t="s">
        <v>135</v>
      </c>
      <c r="E14" s="226" t="s">
        <v>146</v>
      </c>
      <c r="F14" s="226" t="s">
        <v>488</v>
      </c>
      <c r="G14" s="229">
        <v>46174</v>
      </c>
      <c r="H14" s="224">
        <v>141045.99</v>
      </c>
      <c r="I14" s="111">
        <f>I15+I16</f>
        <v>59559.482810000001</v>
      </c>
      <c r="J14" s="110" t="s">
        <v>14</v>
      </c>
      <c r="K14" s="111">
        <f>L14+M14+N14+O14+P14</f>
        <v>81196.73</v>
      </c>
      <c r="L14" s="111">
        <f>L15+L16</f>
        <v>81196.73</v>
      </c>
      <c r="M14" s="111">
        <v>0</v>
      </c>
      <c r="N14" s="111">
        <v>0</v>
      </c>
      <c r="O14" s="111">
        <f t="shared" ref="O14:P14" si="0">O15+O16</f>
        <v>0</v>
      </c>
      <c r="P14" s="111">
        <f t="shared" si="0"/>
        <v>0</v>
      </c>
      <c r="Q14" s="27">
        <v>0</v>
      </c>
      <c r="R14" s="222" t="s">
        <v>122</v>
      </c>
    </row>
    <row r="15" spans="1:18" ht="42.75" customHeight="1" x14ac:dyDescent="0.25">
      <c r="A15" s="225"/>
      <c r="B15" s="222"/>
      <c r="C15" s="222"/>
      <c r="D15" s="227"/>
      <c r="E15" s="227"/>
      <c r="F15" s="227"/>
      <c r="G15" s="227"/>
      <c r="H15" s="224"/>
      <c r="I15" s="109">
        <f>5295.71844+600.48219+25349.99185+3905.96181</f>
        <v>35152.154289999999</v>
      </c>
      <c r="J15" s="108" t="s">
        <v>136</v>
      </c>
      <c r="K15" s="111">
        <f>L15+M15+N15+O15+P15</f>
        <v>47418.89</v>
      </c>
      <c r="L15" s="111">
        <v>47418.89</v>
      </c>
      <c r="M15" s="111">
        <v>0</v>
      </c>
      <c r="N15" s="28">
        <v>0</v>
      </c>
      <c r="O15" s="28">
        <v>0</v>
      </c>
      <c r="P15" s="28">
        <v>0</v>
      </c>
      <c r="Q15" s="27">
        <v>0</v>
      </c>
      <c r="R15" s="222"/>
    </row>
    <row r="16" spans="1:18" ht="69" customHeight="1" x14ac:dyDescent="0.25">
      <c r="A16" s="225"/>
      <c r="B16" s="222"/>
      <c r="C16" s="222"/>
      <c r="D16" s="228"/>
      <c r="E16" s="228"/>
      <c r="F16" s="228"/>
      <c r="G16" s="228"/>
      <c r="H16" s="224"/>
      <c r="I16" s="109">
        <f>3177.43106+360.28931+18087.28+2782.32815</f>
        <v>24407.328519999999</v>
      </c>
      <c r="J16" s="108" t="s">
        <v>18</v>
      </c>
      <c r="K16" s="111">
        <f t="shared" ref="K16" si="1">L16+M16+N16+O16+P16</f>
        <v>33777.839999999997</v>
      </c>
      <c r="L16" s="111">
        <v>33777.839999999997</v>
      </c>
      <c r="M16" s="111">
        <v>0</v>
      </c>
      <c r="N16" s="28">
        <v>0</v>
      </c>
      <c r="O16" s="28">
        <v>0</v>
      </c>
      <c r="P16" s="28">
        <v>0</v>
      </c>
      <c r="Q16" s="27">
        <v>0</v>
      </c>
      <c r="R16" s="222"/>
    </row>
    <row r="17" spans="1:19" ht="54" customHeight="1" x14ac:dyDescent="0.4">
      <c r="A17" s="225">
        <v>2</v>
      </c>
      <c r="B17" s="222" t="s">
        <v>286</v>
      </c>
      <c r="C17" s="222" t="s">
        <v>137</v>
      </c>
      <c r="D17" s="226" t="s">
        <v>138</v>
      </c>
      <c r="E17" s="226" t="s">
        <v>121</v>
      </c>
      <c r="F17" s="222" t="s">
        <v>392</v>
      </c>
      <c r="G17" s="229">
        <v>47087</v>
      </c>
      <c r="H17" s="224">
        <f>K17</f>
        <v>127886.94</v>
      </c>
      <c r="I17" s="111">
        <v>0</v>
      </c>
      <c r="J17" s="110" t="s">
        <v>14</v>
      </c>
      <c r="K17" s="111">
        <f t="shared" ref="K17:K43" si="2">L17+M17+N17+O17+P17</f>
        <v>127886.94</v>
      </c>
      <c r="L17" s="111">
        <v>0</v>
      </c>
      <c r="M17" s="111">
        <v>0</v>
      </c>
      <c r="N17" s="111">
        <f>N18+N19</f>
        <v>127886.94</v>
      </c>
      <c r="O17" s="111">
        <v>0</v>
      </c>
      <c r="P17" s="111">
        <v>0</v>
      </c>
      <c r="Q17" s="27">
        <v>0</v>
      </c>
      <c r="R17" s="222" t="s">
        <v>122</v>
      </c>
      <c r="S17" s="29"/>
    </row>
    <row r="18" spans="1:19" ht="53.25" customHeight="1" x14ac:dyDescent="0.4">
      <c r="A18" s="225"/>
      <c r="B18" s="222"/>
      <c r="C18" s="222"/>
      <c r="D18" s="227"/>
      <c r="E18" s="227"/>
      <c r="F18" s="222"/>
      <c r="G18" s="232"/>
      <c r="H18" s="224"/>
      <c r="I18" s="109">
        <v>0</v>
      </c>
      <c r="J18" s="108" t="s">
        <v>136</v>
      </c>
      <c r="K18" s="111">
        <f t="shared" si="2"/>
        <v>79545.67</v>
      </c>
      <c r="L18" s="111">
        <v>0</v>
      </c>
      <c r="M18" s="111">
        <v>0</v>
      </c>
      <c r="N18" s="28">
        <v>79545.67</v>
      </c>
      <c r="O18" s="111">
        <v>0</v>
      </c>
      <c r="P18" s="111">
        <v>0</v>
      </c>
      <c r="Q18" s="27">
        <v>0</v>
      </c>
      <c r="R18" s="222"/>
      <c r="S18" s="29"/>
    </row>
    <row r="19" spans="1:19" ht="65.45" customHeight="1" x14ac:dyDescent="0.4">
      <c r="A19" s="225"/>
      <c r="B19" s="222"/>
      <c r="C19" s="222"/>
      <c r="D19" s="228"/>
      <c r="E19" s="228"/>
      <c r="F19" s="222"/>
      <c r="G19" s="233"/>
      <c r="H19" s="224"/>
      <c r="I19" s="109">
        <v>0</v>
      </c>
      <c r="J19" s="108" t="s">
        <v>18</v>
      </c>
      <c r="K19" s="111">
        <f t="shared" si="2"/>
        <v>48341.27</v>
      </c>
      <c r="L19" s="111">
        <v>0</v>
      </c>
      <c r="M19" s="111">
        <v>0</v>
      </c>
      <c r="N19" s="28">
        <v>48341.27</v>
      </c>
      <c r="O19" s="111">
        <v>0</v>
      </c>
      <c r="P19" s="111">
        <v>0</v>
      </c>
      <c r="Q19" s="27">
        <v>0</v>
      </c>
      <c r="R19" s="222"/>
      <c r="S19" s="29"/>
    </row>
    <row r="20" spans="1:19" ht="26.25" customHeight="1" x14ac:dyDescent="0.25">
      <c r="A20" s="225">
        <v>3</v>
      </c>
      <c r="B20" s="226" t="s">
        <v>78</v>
      </c>
      <c r="C20" s="222" t="s">
        <v>124</v>
      </c>
      <c r="D20" s="226" t="s">
        <v>139</v>
      </c>
      <c r="E20" s="226" t="s">
        <v>121</v>
      </c>
      <c r="F20" s="222" t="s">
        <v>392</v>
      </c>
      <c r="G20" s="229">
        <v>47087</v>
      </c>
      <c r="H20" s="224">
        <f>K20</f>
        <v>17970.64</v>
      </c>
      <c r="I20" s="111">
        <v>0</v>
      </c>
      <c r="J20" s="110" t="s">
        <v>14</v>
      </c>
      <c r="K20" s="111">
        <f t="shared" si="2"/>
        <v>17970.64</v>
      </c>
      <c r="L20" s="111">
        <v>0</v>
      </c>
      <c r="M20" s="111">
        <v>0</v>
      </c>
      <c r="N20" s="111">
        <f>N21+N22</f>
        <v>17970.64</v>
      </c>
      <c r="O20" s="111">
        <v>0</v>
      </c>
      <c r="P20" s="111">
        <v>0</v>
      </c>
      <c r="Q20" s="27">
        <v>0</v>
      </c>
      <c r="R20" s="222" t="s">
        <v>122</v>
      </c>
    </row>
    <row r="21" spans="1:19" ht="46.5" customHeight="1" x14ac:dyDescent="0.25">
      <c r="A21" s="225"/>
      <c r="B21" s="227"/>
      <c r="C21" s="222"/>
      <c r="D21" s="227"/>
      <c r="E21" s="227"/>
      <c r="F21" s="222"/>
      <c r="G21" s="227"/>
      <c r="H21" s="224"/>
      <c r="I21" s="109">
        <v>0</v>
      </c>
      <c r="J21" s="108" t="s">
        <v>136</v>
      </c>
      <c r="K21" s="111">
        <f t="shared" si="2"/>
        <v>11177.73</v>
      </c>
      <c r="L21" s="111">
        <v>0</v>
      </c>
      <c r="M21" s="111">
        <v>0</v>
      </c>
      <c r="N21" s="28">
        <v>11177.73</v>
      </c>
      <c r="O21" s="111">
        <v>0</v>
      </c>
      <c r="P21" s="111">
        <v>0</v>
      </c>
      <c r="Q21" s="27">
        <v>0</v>
      </c>
      <c r="R21" s="222"/>
    </row>
    <row r="22" spans="1:19" ht="62.25" customHeight="1" x14ac:dyDescent="0.25">
      <c r="A22" s="225"/>
      <c r="B22" s="228"/>
      <c r="C22" s="222"/>
      <c r="D22" s="228"/>
      <c r="E22" s="228"/>
      <c r="F22" s="222"/>
      <c r="G22" s="228"/>
      <c r="H22" s="224"/>
      <c r="I22" s="109">
        <v>0</v>
      </c>
      <c r="J22" s="108" t="s">
        <v>18</v>
      </c>
      <c r="K22" s="111">
        <f t="shared" si="2"/>
        <v>6792.91</v>
      </c>
      <c r="L22" s="111">
        <v>0</v>
      </c>
      <c r="M22" s="111">
        <v>0</v>
      </c>
      <c r="N22" s="28">
        <v>6792.91</v>
      </c>
      <c r="O22" s="111">
        <v>0</v>
      </c>
      <c r="P22" s="111">
        <v>0</v>
      </c>
      <c r="Q22" s="27">
        <v>0</v>
      </c>
      <c r="R22" s="222"/>
    </row>
    <row r="23" spans="1:19" ht="29.25" customHeight="1" x14ac:dyDescent="0.25">
      <c r="A23" s="225">
        <v>4</v>
      </c>
      <c r="B23" s="222" t="s">
        <v>103</v>
      </c>
      <c r="C23" s="222" t="s">
        <v>140</v>
      </c>
      <c r="D23" s="222" t="s">
        <v>141</v>
      </c>
      <c r="E23" s="222" t="s">
        <v>121</v>
      </c>
      <c r="F23" s="222" t="s">
        <v>392</v>
      </c>
      <c r="G23" s="223">
        <v>47087</v>
      </c>
      <c r="H23" s="224">
        <f>K23</f>
        <v>86166</v>
      </c>
      <c r="I23" s="111">
        <v>0</v>
      </c>
      <c r="J23" s="110" t="s">
        <v>14</v>
      </c>
      <c r="K23" s="111">
        <f t="shared" si="2"/>
        <v>86166</v>
      </c>
      <c r="L23" s="111">
        <v>0</v>
      </c>
      <c r="M23" s="111">
        <v>0</v>
      </c>
      <c r="N23" s="111">
        <f>N24+N25</f>
        <v>86166</v>
      </c>
      <c r="O23" s="111">
        <v>0</v>
      </c>
      <c r="P23" s="111">
        <v>0</v>
      </c>
      <c r="Q23" s="27">
        <v>0</v>
      </c>
      <c r="R23" s="222" t="s">
        <v>122</v>
      </c>
    </row>
    <row r="24" spans="1:19" ht="42" customHeight="1" x14ac:dyDescent="0.25">
      <c r="A24" s="225"/>
      <c r="B24" s="222"/>
      <c r="C24" s="222"/>
      <c r="D24" s="222"/>
      <c r="E24" s="222"/>
      <c r="F24" s="222"/>
      <c r="G24" s="222"/>
      <c r="H24" s="224"/>
      <c r="I24" s="109">
        <v>0</v>
      </c>
      <c r="J24" s="108" t="s">
        <v>136</v>
      </c>
      <c r="K24" s="111">
        <f t="shared" si="2"/>
        <v>53595.25</v>
      </c>
      <c r="L24" s="111">
        <v>0</v>
      </c>
      <c r="M24" s="111">
        <v>0</v>
      </c>
      <c r="N24" s="28">
        <v>53595.25</v>
      </c>
      <c r="O24" s="111">
        <v>0</v>
      </c>
      <c r="P24" s="111">
        <v>0</v>
      </c>
      <c r="Q24" s="27">
        <v>0</v>
      </c>
      <c r="R24" s="222"/>
    </row>
    <row r="25" spans="1:19" ht="66.75" customHeight="1" x14ac:dyDescent="0.25">
      <c r="A25" s="225"/>
      <c r="B25" s="222"/>
      <c r="C25" s="222"/>
      <c r="D25" s="222"/>
      <c r="E25" s="222"/>
      <c r="F25" s="222"/>
      <c r="G25" s="222"/>
      <c r="H25" s="224"/>
      <c r="I25" s="109">
        <v>0</v>
      </c>
      <c r="J25" s="108" t="s">
        <v>18</v>
      </c>
      <c r="K25" s="111">
        <f t="shared" si="2"/>
        <v>32570.75</v>
      </c>
      <c r="L25" s="111">
        <v>0</v>
      </c>
      <c r="M25" s="111">
        <v>0</v>
      </c>
      <c r="N25" s="28">
        <v>32570.75</v>
      </c>
      <c r="O25" s="111">
        <v>0</v>
      </c>
      <c r="P25" s="111">
        <v>0</v>
      </c>
      <c r="Q25" s="27">
        <v>0</v>
      </c>
      <c r="R25" s="222"/>
    </row>
    <row r="26" spans="1:19" ht="30" customHeight="1" x14ac:dyDescent="0.25">
      <c r="A26" s="225">
        <v>5</v>
      </c>
      <c r="B26" s="222" t="s">
        <v>285</v>
      </c>
      <c r="C26" s="222" t="s">
        <v>328</v>
      </c>
      <c r="D26" s="222" t="s">
        <v>142</v>
      </c>
      <c r="E26" s="222" t="s">
        <v>121</v>
      </c>
      <c r="F26" s="222" t="s">
        <v>392</v>
      </c>
      <c r="G26" s="223">
        <v>47087</v>
      </c>
      <c r="H26" s="224">
        <f>K26</f>
        <v>135295</v>
      </c>
      <c r="I26" s="111">
        <v>0</v>
      </c>
      <c r="J26" s="110" t="s">
        <v>14</v>
      </c>
      <c r="K26" s="111">
        <f t="shared" si="2"/>
        <v>135295</v>
      </c>
      <c r="L26" s="111">
        <v>0</v>
      </c>
      <c r="M26" s="111">
        <v>0</v>
      </c>
      <c r="N26" s="111">
        <f>N27+N28</f>
        <v>135295</v>
      </c>
      <c r="O26" s="111">
        <v>0</v>
      </c>
      <c r="P26" s="111">
        <v>0</v>
      </c>
      <c r="Q26" s="27">
        <v>0</v>
      </c>
      <c r="R26" s="222" t="s">
        <v>122</v>
      </c>
    </row>
    <row r="27" spans="1:19" ht="44.25" customHeight="1" x14ac:dyDescent="0.25">
      <c r="A27" s="225"/>
      <c r="B27" s="222"/>
      <c r="C27" s="222"/>
      <c r="D27" s="222"/>
      <c r="E27" s="222"/>
      <c r="F27" s="222"/>
      <c r="G27" s="222"/>
      <c r="H27" s="224"/>
      <c r="I27" s="109">
        <v>0</v>
      </c>
      <c r="J27" s="108" t="s">
        <v>136</v>
      </c>
      <c r="K27" s="111">
        <f t="shared" si="2"/>
        <v>84153.49</v>
      </c>
      <c r="L27" s="111">
        <v>0</v>
      </c>
      <c r="M27" s="111">
        <v>0</v>
      </c>
      <c r="N27" s="28">
        <v>84153.49</v>
      </c>
      <c r="O27" s="111">
        <v>0</v>
      </c>
      <c r="P27" s="111">
        <v>0</v>
      </c>
      <c r="Q27" s="27">
        <v>0</v>
      </c>
      <c r="R27" s="222"/>
    </row>
    <row r="28" spans="1:19" ht="65.25" customHeight="1" x14ac:dyDescent="0.25">
      <c r="A28" s="225"/>
      <c r="B28" s="222"/>
      <c r="C28" s="222"/>
      <c r="D28" s="222"/>
      <c r="E28" s="222"/>
      <c r="F28" s="222"/>
      <c r="G28" s="222"/>
      <c r="H28" s="224"/>
      <c r="I28" s="109">
        <v>0</v>
      </c>
      <c r="J28" s="108" t="s">
        <v>18</v>
      </c>
      <c r="K28" s="111">
        <f t="shared" si="2"/>
        <v>51141.51</v>
      </c>
      <c r="L28" s="111">
        <v>0</v>
      </c>
      <c r="M28" s="111">
        <v>0</v>
      </c>
      <c r="N28" s="28">
        <v>51141.51</v>
      </c>
      <c r="O28" s="111">
        <v>0</v>
      </c>
      <c r="P28" s="111">
        <v>0</v>
      </c>
      <c r="Q28" s="27">
        <v>0</v>
      </c>
      <c r="R28" s="222"/>
    </row>
    <row r="29" spans="1:19" ht="27.75" customHeight="1" x14ac:dyDescent="0.25">
      <c r="A29" s="225">
        <v>6</v>
      </c>
      <c r="B29" s="222" t="s">
        <v>283</v>
      </c>
      <c r="C29" s="222" t="s">
        <v>143</v>
      </c>
      <c r="D29" s="222" t="s">
        <v>144</v>
      </c>
      <c r="E29" s="222" t="s">
        <v>121</v>
      </c>
      <c r="F29" s="222" t="s">
        <v>392</v>
      </c>
      <c r="G29" s="223">
        <v>47087</v>
      </c>
      <c r="H29" s="224">
        <f>K29</f>
        <v>77000</v>
      </c>
      <c r="I29" s="111">
        <v>0</v>
      </c>
      <c r="J29" s="110" t="s">
        <v>14</v>
      </c>
      <c r="K29" s="111">
        <f t="shared" si="2"/>
        <v>77000</v>
      </c>
      <c r="L29" s="111">
        <v>0</v>
      </c>
      <c r="M29" s="111">
        <v>0</v>
      </c>
      <c r="N29" s="111">
        <f>N30+N31</f>
        <v>77000</v>
      </c>
      <c r="O29" s="111">
        <v>0</v>
      </c>
      <c r="P29" s="111">
        <v>0</v>
      </c>
      <c r="Q29" s="27">
        <v>0</v>
      </c>
      <c r="R29" s="222" t="s">
        <v>122</v>
      </c>
    </row>
    <row r="30" spans="1:19" ht="49.5" customHeight="1" x14ac:dyDescent="0.25">
      <c r="A30" s="225"/>
      <c r="B30" s="222"/>
      <c r="C30" s="222"/>
      <c r="D30" s="222"/>
      <c r="E30" s="222"/>
      <c r="F30" s="222"/>
      <c r="G30" s="222"/>
      <c r="H30" s="224"/>
      <c r="I30" s="109">
        <v>0</v>
      </c>
      <c r="J30" s="108" t="s">
        <v>136</v>
      </c>
      <c r="K30" s="111">
        <f t="shared" si="2"/>
        <v>47894</v>
      </c>
      <c r="L30" s="111">
        <v>0</v>
      </c>
      <c r="M30" s="111">
        <v>0</v>
      </c>
      <c r="N30" s="111">
        <v>47894</v>
      </c>
      <c r="O30" s="111">
        <v>0</v>
      </c>
      <c r="P30" s="111">
        <v>0</v>
      </c>
      <c r="Q30" s="27">
        <v>0</v>
      </c>
      <c r="R30" s="222"/>
    </row>
    <row r="31" spans="1:19" ht="61.5" customHeight="1" x14ac:dyDescent="0.25">
      <c r="A31" s="225"/>
      <c r="B31" s="222"/>
      <c r="C31" s="222"/>
      <c r="D31" s="222"/>
      <c r="E31" s="222"/>
      <c r="F31" s="222"/>
      <c r="G31" s="222"/>
      <c r="H31" s="224"/>
      <c r="I31" s="109">
        <v>0</v>
      </c>
      <c r="J31" s="108" t="s">
        <v>18</v>
      </c>
      <c r="K31" s="111">
        <f t="shared" si="2"/>
        <v>29106</v>
      </c>
      <c r="L31" s="111">
        <v>0</v>
      </c>
      <c r="M31" s="111">
        <v>0</v>
      </c>
      <c r="N31" s="111">
        <v>29106</v>
      </c>
      <c r="O31" s="111">
        <v>0</v>
      </c>
      <c r="P31" s="111">
        <v>0</v>
      </c>
      <c r="Q31" s="27">
        <v>0</v>
      </c>
      <c r="R31" s="222"/>
    </row>
    <row r="32" spans="1:19" ht="35.25" customHeight="1" x14ac:dyDescent="0.25">
      <c r="A32" s="225">
        <v>7</v>
      </c>
      <c r="B32" s="222" t="s">
        <v>284</v>
      </c>
      <c r="C32" s="222" t="s">
        <v>119</v>
      </c>
      <c r="D32" s="222" t="s">
        <v>145</v>
      </c>
      <c r="E32" s="222" t="s">
        <v>121</v>
      </c>
      <c r="F32" s="222" t="s">
        <v>392</v>
      </c>
      <c r="G32" s="223">
        <v>47087</v>
      </c>
      <c r="H32" s="224">
        <f>K32</f>
        <v>77000</v>
      </c>
      <c r="I32" s="111">
        <v>0</v>
      </c>
      <c r="J32" s="110" t="s">
        <v>14</v>
      </c>
      <c r="K32" s="111">
        <f t="shared" si="2"/>
        <v>77000</v>
      </c>
      <c r="L32" s="111">
        <v>0</v>
      </c>
      <c r="M32" s="111">
        <v>0</v>
      </c>
      <c r="N32" s="111">
        <f>N33+N34</f>
        <v>77000</v>
      </c>
      <c r="O32" s="111">
        <v>0</v>
      </c>
      <c r="P32" s="111">
        <v>0</v>
      </c>
      <c r="Q32" s="27">
        <v>0</v>
      </c>
      <c r="R32" s="222" t="s">
        <v>122</v>
      </c>
    </row>
    <row r="33" spans="1:20" ht="45.75" customHeight="1" x14ac:dyDescent="0.25">
      <c r="A33" s="225"/>
      <c r="B33" s="222"/>
      <c r="C33" s="222"/>
      <c r="D33" s="222"/>
      <c r="E33" s="222"/>
      <c r="F33" s="222"/>
      <c r="G33" s="222"/>
      <c r="H33" s="224"/>
      <c r="I33" s="109">
        <v>0</v>
      </c>
      <c r="J33" s="108" t="s">
        <v>136</v>
      </c>
      <c r="K33" s="111">
        <f t="shared" si="2"/>
        <v>47894</v>
      </c>
      <c r="L33" s="111">
        <v>0</v>
      </c>
      <c r="M33" s="111">
        <v>0</v>
      </c>
      <c r="N33" s="28">
        <v>47894</v>
      </c>
      <c r="O33" s="111">
        <v>0</v>
      </c>
      <c r="P33" s="111">
        <v>0</v>
      </c>
      <c r="Q33" s="27">
        <v>0</v>
      </c>
      <c r="R33" s="222"/>
    </row>
    <row r="34" spans="1:20" ht="62.25" customHeight="1" x14ac:dyDescent="0.25">
      <c r="A34" s="225"/>
      <c r="B34" s="222"/>
      <c r="C34" s="222"/>
      <c r="D34" s="222"/>
      <c r="E34" s="222"/>
      <c r="F34" s="222"/>
      <c r="G34" s="222"/>
      <c r="H34" s="224"/>
      <c r="I34" s="109">
        <v>0</v>
      </c>
      <c r="J34" s="108" t="s">
        <v>18</v>
      </c>
      <c r="K34" s="111">
        <f t="shared" si="2"/>
        <v>29106</v>
      </c>
      <c r="L34" s="111">
        <v>0</v>
      </c>
      <c r="M34" s="111">
        <v>0</v>
      </c>
      <c r="N34" s="28">
        <v>29106</v>
      </c>
      <c r="O34" s="111">
        <v>0</v>
      </c>
      <c r="P34" s="111">
        <v>0</v>
      </c>
      <c r="Q34" s="27">
        <v>0</v>
      </c>
      <c r="R34" s="222"/>
    </row>
    <row r="35" spans="1:20" ht="32.25" customHeight="1" x14ac:dyDescent="0.25">
      <c r="A35" s="225">
        <v>8</v>
      </c>
      <c r="B35" s="222" t="s">
        <v>282</v>
      </c>
      <c r="C35" s="222" t="s">
        <v>130</v>
      </c>
      <c r="D35" s="222" t="s">
        <v>131</v>
      </c>
      <c r="E35" s="222" t="s">
        <v>121</v>
      </c>
      <c r="F35" s="222" t="s">
        <v>392</v>
      </c>
      <c r="G35" s="223">
        <v>47087</v>
      </c>
      <c r="H35" s="230">
        <f>K35</f>
        <v>58000</v>
      </c>
      <c r="I35" s="109">
        <v>0</v>
      </c>
      <c r="J35" s="108" t="s">
        <v>8</v>
      </c>
      <c r="K35" s="111">
        <f t="shared" si="2"/>
        <v>58000</v>
      </c>
      <c r="L35" s="111">
        <v>0</v>
      </c>
      <c r="M35" s="111">
        <v>0</v>
      </c>
      <c r="N35" s="111">
        <f>N36+N37</f>
        <v>58000</v>
      </c>
      <c r="O35" s="111">
        <v>0</v>
      </c>
      <c r="P35" s="111">
        <v>0</v>
      </c>
      <c r="Q35" s="111">
        <v>0</v>
      </c>
      <c r="R35" s="222" t="s">
        <v>122</v>
      </c>
    </row>
    <row r="36" spans="1:20" ht="36" customHeight="1" x14ac:dyDescent="0.25">
      <c r="A36" s="225"/>
      <c r="B36" s="222"/>
      <c r="C36" s="222"/>
      <c r="D36" s="222"/>
      <c r="E36" s="222"/>
      <c r="F36" s="222"/>
      <c r="G36" s="222"/>
      <c r="H36" s="225"/>
      <c r="I36" s="109">
        <v>0</v>
      </c>
      <c r="J36" s="108" t="s">
        <v>10</v>
      </c>
      <c r="K36" s="111">
        <f t="shared" si="2"/>
        <v>36076</v>
      </c>
      <c r="L36" s="111">
        <v>0</v>
      </c>
      <c r="M36" s="111">
        <v>0</v>
      </c>
      <c r="N36" s="111">
        <v>36076</v>
      </c>
      <c r="O36" s="111">
        <v>0</v>
      </c>
      <c r="P36" s="111">
        <v>0</v>
      </c>
      <c r="Q36" s="111">
        <v>0</v>
      </c>
      <c r="R36" s="222"/>
    </row>
    <row r="37" spans="1:20" ht="63" customHeight="1" x14ac:dyDescent="0.25">
      <c r="A37" s="225"/>
      <c r="B37" s="222"/>
      <c r="C37" s="222"/>
      <c r="D37" s="222"/>
      <c r="E37" s="222"/>
      <c r="F37" s="222"/>
      <c r="G37" s="222"/>
      <c r="H37" s="225"/>
      <c r="I37" s="109">
        <v>0</v>
      </c>
      <c r="J37" s="108" t="s">
        <v>11</v>
      </c>
      <c r="K37" s="111">
        <f t="shared" si="2"/>
        <v>21924</v>
      </c>
      <c r="L37" s="111">
        <v>0</v>
      </c>
      <c r="M37" s="111">
        <v>0</v>
      </c>
      <c r="N37" s="111">
        <v>21924</v>
      </c>
      <c r="O37" s="111">
        <v>0</v>
      </c>
      <c r="P37" s="111">
        <v>0</v>
      </c>
      <c r="Q37" s="111">
        <v>0</v>
      </c>
      <c r="R37" s="222"/>
    </row>
    <row r="38" spans="1:20" ht="36.75" customHeight="1" x14ac:dyDescent="0.25">
      <c r="A38" s="225">
        <v>9</v>
      </c>
      <c r="B38" s="222" t="s">
        <v>287</v>
      </c>
      <c r="C38" s="222" t="s">
        <v>132</v>
      </c>
      <c r="D38" s="222" t="s">
        <v>131</v>
      </c>
      <c r="E38" s="222" t="s">
        <v>121</v>
      </c>
      <c r="F38" s="222" t="s">
        <v>392</v>
      </c>
      <c r="G38" s="223">
        <v>47087</v>
      </c>
      <c r="H38" s="230">
        <f>K38</f>
        <v>70150.33</v>
      </c>
      <c r="I38" s="109">
        <v>0</v>
      </c>
      <c r="J38" s="108" t="s">
        <v>8</v>
      </c>
      <c r="K38" s="111">
        <f t="shared" si="2"/>
        <v>70150.33</v>
      </c>
      <c r="L38" s="111">
        <v>0</v>
      </c>
      <c r="M38" s="111">
        <v>0</v>
      </c>
      <c r="N38" s="111">
        <f>N39+N40</f>
        <v>70150.33</v>
      </c>
      <c r="O38" s="111">
        <v>0</v>
      </c>
      <c r="P38" s="111">
        <v>0</v>
      </c>
      <c r="Q38" s="111">
        <v>0</v>
      </c>
      <c r="R38" s="222" t="s">
        <v>122</v>
      </c>
    </row>
    <row r="39" spans="1:20" ht="48" customHeight="1" x14ac:dyDescent="0.25">
      <c r="A39" s="225"/>
      <c r="B39" s="222"/>
      <c r="C39" s="222"/>
      <c r="D39" s="222"/>
      <c r="E39" s="222"/>
      <c r="F39" s="222"/>
      <c r="G39" s="222"/>
      <c r="H39" s="225"/>
      <c r="I39" s="109">
        <v>0</v>
      </c>
      <c r="J39" s="108" t="s">
        <v>10</v>
      </c>
      <c r="K39" s="111">
        <f t="shared" si="2"/>
        <v>43633.5</v>
      </c>
      <c r="L39" s="111">
        <v>0</v>
      </c>
      <c r="M39" s="111">
        <v>0</v>
      </c>
      <c r="N39" s="111">
        <v>43633.5</v>
      </c>
      <c r="O39" s="111">
        <v>0</v>
      </c>
      <c r="P39" s="111">
        <v>0</v>
      </c>
      <c r="Q39" s="111">
        <v>0</v>
      </c>
      <c r="R39" s="222"/>
    </row>
    <row r="40" spans="1:20" ht="60" customHeight="1" x14ac:dyDescent="0.25">
      <c r="A40" s="225"/>
      <c r="B40" s="222"/>
      <c r="C40" s="222"/>
      <c r="D40" s="222"/>
      <c r="E40" s="222"/>
      <c r="F40" s="222"/>
      <c r="G40" s="222"/>
      <c r="H40" s="225"/>
      <c r="I40" s="109">
        <v>0</v>
      </c>
      <c r="J40" s="108" t="s">
        <v>11</v>
      </c>
      <c r="K40" s="111">
        <f t="shared" si="2"/>
        <v>26516.83</v>
      </c>
      <c r="L40" s="111">
        <v>0</v>
      </c>
      <c r="M40" s="111">
        <v>0</v>
      </c>
      <c r="N40" s="111">
        <v>26516.83</v>
      </c>
      <c r="O40" s="111">
        <v>0</v>
      </c>
      <c r="P40" s="111">
        <v>0</v>
      </c>
      <c r="Q40" s="111">
        <v>0</v>
      </c>
      <c r="R40" s="222"/>
    </row>
    <row r="41" spans="1:20" ht="25.5" customHeight="1" x14ac:dyDescent="0.25">
      <c r="A41" s="225">
        <v>10</v>
      </c>
      <c r="B41" s="222" t="s">
        <v>183</v>
      </c>
      <c r="C41" s="222" t="s">
        <v>178</v>
      </c>
      <c r="D41" s="222" t="s">
        <v>184</v>
      </c>
      <c r="E41" s="222" t="s">
        <v>146</v>
      </c>
      <c r="F41" s="222" t="s">
        <v>492</v>
      </c>
      <c r="G41" s="223">
        <v>47087</v>
      </c>
      <c r="H41" s="224">
        <f>K41</f>
        <v>255000</v>
      </c>
      <c r="I41" s="111">
        <f>I42+I43</f>
        <v>0</v>
      </c>
      <c r="J41" s="110" t="s">
        <v>14</v>
      </c>
      <c r="K41" s="111">
        <f t="shared" si="2"/>
        <v>255000</v>
      </c>
      <c r="L41" s="111">
        <f>L42+L43</f>
        <v>0</v>
      </c>
      <c r="M41" s="111">
        <f>M42+M43</f>
        <v>72743.58</v>
      </c>
      <c r="N41" s="111">
        <f>N42+N43</f>
        <v>182256.41999999998</v>
      </c>
      <c r="O41" s="111">
        <v>0</v>
      </c>
      <c r="P41" s="111">
        <v>0</v>
      </c>
      <c r="Q41" s="27">
        <v>0</v>
      </c>
      <c r="R41" s="222" t="s">
        <v>122</v>
      </c>
      <c r="S41" s="251"/>
    </row>
    <row r="42" spans="1:20" ht="42.75" customHeight="1" x14ac:dyDescent="0.25">
      <c r="A42" s="225"/>
      <c r="B42" s="222"/>
      <c r="C42" s="222"/>
      <c r="D42" s="222"/>
      <c r="E42" s="222"/>
      <c r="F42" s="222"/>
      <c r="G42" s="222"/>
      <c r="H42" s="224"/>
      <c r="I42" s="109">
        <v>0</v>
      </c>
      <c r="J42" s="108" t="s">
        <v>136</v>
      </c>
      <c r="K42" s="111">
        <f t="shared" si="2"/>
        <v>159119.99</v>
      </c>
      <c r="L42" s="111">
        <v>0</v>
      </c>
      <c r="M42" s="111">
        <f>113728-68336.01</f>
        <v>45391.990000000005</v>
      </c>
      <c r="N42" s="28">
        <v>113728</v>
      </c>
      <c r="O42" s="111">
        <v>0</v>
      </c>
      <c r="P42" s="111">
        <v>0</v>
      </c>
      <c r="Q42" s="27">
        <v>0</v>
      </c>
      <c r="R42" s="222"/>
      <c r="S42" s="251"/>
      <c r="T42" s="30"/>
    </row>
    <row r="43" spans="1:20" ht="57" customHeight="1" x14ac:dyDescent="0.25">
      <c r="A43" s="225"/>
      <c r="B43" s="222"/>
      <c r="C43" s="222"/>
      <c r="D43" s="222"/>
      <c r="E43" s="222"/>
      <c r="F43" s="222"/>
      <c r="G43" s="222"/>
      <c r="H43" s="224"/>
      <c r="I43" s="109">
        <v>0</v>
      </c>
      <c r="J43" s="108" t="s">
        <v>18</v>
      </c>
      <c r="K43" s="111">
        <f t="shared" si="2"/>
        <v>95880.01</v>
      </c>
      <c r="L43" s="111">
        <v>0</v>
      </c>
      <c r="M43" s="111">
        <f>68528.42-41176.83</f>
        <v>27351.589999999997</v>
      </c>
      <c r="N43" s="28">
        <f>68528.42</f>
        <v>68528.42</v>
      </c>
      <c r="O43" s="111">
        <v>0</v>
      </c>
      <c r="P43" s="111">
        <v>0</v>
      </c>
      <c r="Q43" s="27">
        <v>0</v>
      </c>
      <c r="R43" s="222"/>
      <c r="S43" s="251"/>
      <c r="T43" s="30"/>
    </row>
    <row r="44" spans="1:20" ht="25.5" customHeight="1" x14ac:dyDescent="0.25">
      <c r="A44" s="225">
        <v>11</v>
      </c>
      <c r="B44" s="222" t="s">
        <v>256</v>
      </c>
      <c r="C44" s="222" t="s">
        <v>179</v>
      </c>
      <c r="D44" s="222" t="s">
        <v>182</v>
      </c>
      <c r="E44" s="222" t="s">
        <v>147</v>
      </c>
      <c r="F44" s="222" t="s">
        <v>303</v>
      </c>
      <c r="G44" s="223">
        <v>46721</v>
      </c>
      <c r="H44" s="224">
        <v>190859.14</v>
      </c>
      <c r="I44" s="111">
        <f>I45+I46</f>
        <v>42662.873729999999</v>
      </c>
      <c r="J44" s="110" t="s">
        <v>14</v>
      </c>
      <c r="K44" s="111">
        <f>L44+M44+N44+O44+P44</f>
        <v>148196.25</v>
      </c>
      <c r="L44" s="111">
        <f>L45+L46</f>
        <v>27337.11</v>
      </c>
      <c r="M44" s="111">
        <f>M45+M46</f>
        <v>120859.14</v>
      </c>
      <c r="N44" s="111">
        <f t="shared" ref="N44" si="3">N45+N46</f>
        <v>0</v>
      </c>
      <c r="O44" s="111">
        <v>0</v>
      </c>
      <c r="P44" s="111">
        <v>0</v>
      </c>
      <c r="Q44" s="27">
        <v>0</v>
      </c>
      <c r="R44" s="222" t="s">
        <v>122</v>
      </c>
      <c r="S44" s="251"/>
    </row>
    <row r="45" spans="1:20" ht="42.75" customHeight="1" x14ac:dyDescent="0.25">
      <c r="A45" s="225"/>
      <c r="B45" s="222"/>
      <c r="C45" s="222"/>
      <c r="D45" s="222"/>
      <c r="E45" s="222"/>
      <c r="F45" s="222"/>
      <c r="G45" s="222"/>
      <c r="H45" s="224"/>
      <c r="I45" s="109">
        <v>26621.63076</v>
      </c>
      <c r="J45" s="108" t="s">
        <v>136</v>
      </c>
      <c r="K45" s="111">
        <f t="shared" ref="K45:K46" si="4">L45+M45+N45+O45+P45</f>
        <v>92474.45</v>
      </c>
      <c r="L45" s="111">
        <v>17058.36</v>
      </c>
      <c r="M45" s="111">
        <v>75416.09</v>
      </c>
      <c r="N45" s="28">
        <v>0</v>
      </c>
      <c r="O45" s="111">
        <v>0</v>
      </c>
      <c r="P45" s="111">
        <v>0</v>
      </c>
      <c r="Q45" s="27">
        <v>0</v>
      </c>
      <c r="R45" s="222"/>
      <c r="S45" s="251"/>
    </row>
    <row r="46" spans="1:20" ht="57" customHeight="1" x14ac:dyDescent="0.25">
      <c r="A46" s="225"/>
      <c r="B46" s="222"/>
      <c r="C46" s="222"/>
      <c r="D46" s="222"/>
      <c r="E46" s="222"/>
      <c r="F46" s="222"/>
      <c r="G46" s="222"/>
      <c r="H46" s="224"/>
      <c r="I46" s="109">
        <v>16041.242969999999</v>
      </c>
      <c r="J46" s="108" t="s">
        <v>18</v>
      </c>
      <c r="K46" s="111">
        <f t="shared" si="4"/>
        <v>55721.8</v>
      </c>
      <c r="L46" s="111">
        <v>10278.75</v>
      </c>
      <c r="M46" s="111">
        <v>45443.05</v>
      </c>
      <c r="N46" s="28">
        <v>0</v>
      </c>
      <c r="O46" s="111">
        <v>0</v>
      </c>
      <c r="P46" s="111">
        <v>0</v>
      </c>
      <c r="Q46" s="27">
        <v>0</v>
      </c>
      <c r="R46" s="222"/>
      <c r="S46" s="251"/>
    </row>
    <row r="47" spans="1:20" ht="25.5" customHeight="1" x14ac:dyDescent="0.25">
      <c r="A47" s="225">
        <v>12</v>
      </c>
      <c r="B47" s="222" t="s">
        <v>280</v>
      </c>
      <c r="C47" s="222" t="s">
        <v>329</v>
      </c>
      <c r="D47" s="222" t="s">
        <v>281</v>
      </c>
      <c r="E47" s="222" t="s">
        <v>147</v>
      </c>
      <c r="F47" s="222" t="s">
        <v>180</v>
      </c>
      <c r="G47" s="223">
        <v>47087</v>
      </c>
      <c r="H47" s="224">
        <v>385000</v>
      </c>
      <c r="I47" s="111">
        <f>I48+I49</f>
        <v>0</v>
      </c>
      <c r="J47" s="110" t="s">
        <v>14</v>
      </c>
      <c r="K47" s="111">
        <f t="shared" ref="K47:K76" si="5">L47+M47+N47+O47+P47</f>
        <v>385000</v>
      </c>
      <c r="L47" s="111">
        <v>0</v>
      </c>
      <c r="M47" s="111">
        <f>M48+M49</f>
        <v>35000</v>
      </c>
      <c r="N47" s="111">
        <f t="shared" ref="N47" si="6">N48+N49</f>
        <v>350000</v>
      </c>
      <c r="O47" s="111">
        <v>0</v>
      </c>
      <c r="P47" s="111">
        <v>0</v>
      </c>
      <c r="Q47" s="27">
        <v>0</v>
      </c>
      <c r="R47" s="222" t="s">
        <v>122</v>
      </c>
      <c r="S47" s="252"/>
    </row>
    <row r="48" spans="1:20" ht="42.75" customHeight="1" x14ac:dyDescent="0.25">
      <c r="A48" s="225"/>
      <c r="B48" s="222"/>
      <c r="C48" s="222"/>
      <c r="D48" s="222"/>
      <c r="E48" s="222"/>
      <c r="F48" s="222"/>
      <c r="G48" s="222"/>
      <c r="H48" s="224"/>
      <c r="I48" s="109">
        <v>0</v>
      </c>
      <c r="J48" s="108" t="s">
        <v>136</v>
      </c>
      <c r="K48" s="111">
        <f t="shared" si="5"/>
        <v>238315</v>
      </c>
      <c r="L48" s="111">
        <v>0</v>
      </c>
      <c r="M48" s="111">
        <v>21665</v>
      </c>
      <c r="N48" s="111">
        <v>216650</v>
      </c>
      <c r="O48" s="111">
        <v>0</v>
      </c>
      <c r="P48" s="111">
        <v>0</v>
      </c>
      <c r="Q48" s="27">
        <v>0</v>
      </c>
      <c r="R48" s="222"/>
      <c r="S48" s="252"/>
    </row>
    <row r="49" spans="1:20" ht="57" customHeight="1" x14ac:dyDescent="0.25">
      <c r="A49" s="225"/>
      <c r="B49" s="222"/>
      <c r="C49" s="222"/>
      <c r="D49" s="222"/>
      <c r="E49" s="222"/>
      <c r="F49" s="222"/>
      <c r="G49" s="222"/>
      <c r="H49" s="224"/>
      <c r="I49" s="109">
        <v>0</v>
      </c>
      <c r="J49" s="108" t="s">
        <v>18</v>
      </c>
      <c r="K49" s="111">
        <f t="shared" si="5"/>
        <v>146685</v>
      </c>
      <c r="L49" s="111">
        <v>0</v>
      </c>
      <c r="M49" s="111">
        <v>13335</v>
      </c>
      <c r="N49" s="111">
        <v>133350</v>
      </c>
      <c r="O49" s="111">
        <v>0</v>
      </c>
      <c r="P49" s="111">
        <v>0</v>
      </c>
      <c r="Q49" s="27">
        <v>0</v>
      </c>
      <c r="R49" s="222"/>
      <c r="S49" s="252"/>
    </row>
    <row r="50" spans="1:20" ht="27" customHeight="1" x14ac:dyDescent="0.25">
      <c r="A50" s="225">
        <v>13</v>
      </c>
      <c r="B50" s="222" t="s">
        <v>288</v>
      </c>
      <c r="C50" s="222" t="s">
        <v>133</v>
      </c>
      <c r="D50" s="222" t="s">
        <v>134</v>
      </c>
      <c r="E50" s="222" t="s">
        <v>121</v>
      </c>
      <c r="F50" s="222" t="s">
        <v>392</v>
      </c>
      <c r="G50" s="223">
        <v>47087</v>
      </c>
      <c r="H50" s="230">
        <f>K50</f>
        <v>100000</v>
      </c>
      <c r="I50" s="109">
        <v>0</v>
      </c>
      <c r="J50" s="108" t="s">
        <v>8</v>
      </c>
      <c r="K50" s="111">
        <f t="shared" si="5"/>
        <v>100000</v>
      </c>
      <c r="L50" s="111">
        <v>0</v>
      </c>
      <c r="M50" s="111">
        <v>0</v>
      </c>
      <c r="N50" s="111">
        <f>N51+N52</f>
        <v>100000</v>
      </c>
      <c r="O50" s="111">
        <v>0</v>
      </c>
      <c r="P50" s="111">
        <v>0</v>
      </c>
      <c r="Q50" s="111">
        <v>0</v>
      </c>
      <c r="R50" s="222" t="s">
        <v>122</v>
      </c>
    </row>
    <row r="51" spans="1:20" ht="39.75" customHeight="1" x14ac:dyDescent="0.35">
      <c r="A51" s="225"/>
      <c r="B51" s="222"/>
      <c r="C51" s="222"/>
      <c r="D51" s="222"/>
      <c r="E51" s="222"/>
      <c r="F51" s="222"/>
      <c r="G51" s="222"/>
      <c r="H51" s="225"/>
      <c r="I51" s="109">
        <v>0</v>
      </c>
      <c r="J51" s="108" t="s">
        <v>10</v>
      </c>
      <c r="K51" s="111">
        <f t="shared" si="5"/>
        <v>62200</v>
      </c>
      <c r="L51" s="111">
        <v>0</v>
      </c>
      <c r="M51" s="111">
        <v>0</v>
      </c>
      <c r="N51" s="111">
        <v>62200</v>
      </c>
      <c r="O51" s="111">
        <v>0</v>
      </c>
      <c r="P51" s="111">
        <v>0</v>
      </c>
      <c r="Q51" s="111">
        <v>0</v>
      </c>
      <c r="R51" s="222"/>
      <c r="S51" s="31"/>
    </row>
    <row r="52" spans="1:20" ht="60" customHeight="1" x14ac:dyDescent="0.35">
      <c r="A52" s="225"/>
      <c r="B52" s="222"/>
      <c r="C52" s="222"/>
      <c r="D52" s="222"/>
      <c r="E52" s="222"/>
      <c r="F52" s="222"/>
      <c r="G52" s="222"/>
      <c r="H52" s="225"/>
      <c r="I52" s="109">
        <v>0</v>
      </c>
      <c r="J52" s="108" t="s">
        <v>11</v>
      </c>
      <c r="K52" s="111">
        <f t="shared" si="5"/>
        <v>37800</v>
      </c>
      <c r="L52" s="111">
        <v>0</v>
      </c>
      <c r="M52" s="111">
        <v>0</v>
      </c>
      <c r="N52" s="111">
        <v>37800</v>
      </c>
      <c r="O52" s="111">
        <v>0</v>
      </c>
      <c r="P52" s="111">
        <v>0</v>
      </c>
      <c r="Q52" s="111">
        <v>0</v>
      </c>
      <c r="R52" s="222"/>
      <c r="S52" s="31"/>
    </row>
    <row r="53" spans="1:20" ht="38.25" customHeight="1" x14ac:dyDescent="0.25">
      <c r="A53" s="225">
        <v>14</v>
      </c>
      <c r="B53" s="222" t="s">
        <v>290</v>
      </c>
      <c r="C53" s="222" t="s">
        <v>331</v>
      </c>
      <c r="D53" s="222" t="s">
        <v>289</v>
      </c>
      <c r="E53" s="222" t="s">
        <v>332</v>
      </c>
      <c r="F53" s="222" t="s">
        <v>333</v>
      </c>
      <c r="G53" s="223">
        <v>47087</v>
      </c>
      <c r="H53" s="224">
        <v>1207301.1599999999</v>
      </c>
      <c r="I53" s="111">
        <f>I54+I55</f>
        <v>12818.70686</v>
      </c>
      <c r="J53" s="110" t="s">
        <v>14</v>
      </c>
      <c r="K53" s="111">
        <f>L53+M53+N53+O53+P53</f>
        <v>1194482.45</v>
      </c>
      <c r="L53" s="111">
        <f>L54+L55</f>
        <v>96139.87000000001</v>
      </c>
      <c r="M53" s="111">
        <f>M54+M55</f>
        <v>523650.11</v>
      </c>
      <c r="N53" s="111">
        <f t="shared" ref="N53" si="7">N54+N55</f>
        <v>574692.47</v>
      </c>
      <c r="O53" s="111">
        <v>0</v>
      </c>
      <c r="P53" s="111">
        <v>0</v>
      </c>
      <c r="Q53" s="27">
        <v>0</v>
      </c>
      <c r="R53" s="222" t="s">
        <v>122</v>
      </c>
      <c r="S53" s="249"/>
    </row>
    <row r="54" spans="1:20" ht="60.75" customHeight="1" x14ac:dyDescent="0.25">
      <c r="A54" s="225"/>
      <c r="B54" s="222"/>
      <c r="C54" s="222"/>
      <c r="D54" s="222"/>
      <c r="E54" s="222"/>
      <c r="F54" s="222"/>
      <c r="G54" s="222"/>
      <c r="H54" s="224"/>
      <c r="I54" s="109">
        <v>12690.51866</v>
      </c>
      <c r="J54" s="108" t="s">
        <v>136</v>
      </c>
      <c r="K54" s="111">
        <f t="shared" si="5"/>
        <v>759717.31</v>
      </c>
      <c r="L54" s="111">
        <f>119760.3-52411.17</f>
        <v>67349.13</v>
      </c>
      <c r="M54" s="111">
        <f>437042.24-104044</f>
        <v>332998.24</v>
      </c>
      <c r="N54" s="28">
        <f>202914.77+104044+52411.17</f>
        <v>359369.94</v>
      </c>
      <c r="O54" s="111">
        <v>0</v>
      </c>
      <c r="P54" s="111">
        <v>0</v>
      </c>
      <c r="Q54" s="27">
        <v>0</v>
      </c>
      <c r="R54" s="222"/>
      <c r="S54" s="250"/>
    </row>
    <row r="55" spans="1:20" ht="72.75" customHeight="1" x14ac:dyDescent="0.25">
      <c r="A55" s="225"/>
      <c r="B55" s="222"/>
      <c r="C55" s="222"/>
      <c r="D55" s="222"/>
      <c r="E55" s="222"/>
      <c r="F55" s="222"/>
      <c r="G55" s="222"/>
      <c r="H55" s="224"/>
      <c r="I55" s="109">
        <v>128.18819999999999</v>
      </c>
      <c r="J55" s="108" t="s">
        <v>18</v>
      </c>
      <c r="K55" s="111">
        <f t="shared" si="5"/>
        <v>434765.14</v>
      </c>
      <c r="L55" s="111">
        <f>51195.72-22404.98</f>
        <v>28790.74</v>
      </c>
      <c r="M55" s="111">
        <f>255882.95-65231.08</f>
        <v>190651.87</v>
      </c>
      <c r="N55" s="28">
        <f>127686.47+65231.08+22404.98</f>
        <v>215322.53</v>
      </c>
      <c r="O55" s="111">
        <v>0</v>
      </c>
      <c r="P55" s="111">
        <v>0</v>
      </c>
      <c r="Q55" s="27">
        <v>0</v>
      </c>
      <c r="R55" s="222"/>
      <c r="S55" s="250"/>
    </row>
    <row r="56" spans="1:20" ht="27" customHeight="1" x14ac:dyDescent="0.25">
      <c r="A56" s="225">
        <v>15</v>
      </c>
      <c r="B56" s="222" t="s">
        <v>123</v>
      </c>
      <c r="C56" s="222" t="s">
        <v>124</v>
      </c>
      <c r="D56" s="222" t="s">
        <v>125</v>
      </c>
      <c r="E56" s="222" t="s">
        <v>121</v>
      </c>
      <c r="F56" s="222" t="s">
        <v>392</v>
      </c>
      <c r="G56" s="223">
        <v>47087</v>
      </c>
      <c r="H56" s="230">
        <f>K56</f>
        <v>25496.73</v>
      </c>
      <c r="I56" s="109">
        <v>0</v>
      </c>
      <c r="J56" s="108" t="s">
        <v>8</v>
      </c>
      <c r="K56" s="111">
        <f t="shared" si="5"/>
        <v>25496.73</v>
      </c>
      <c r="L56" s="111">
        <v>0</v>
      </c>
      <c r="M56" s="111">
        <v>0</v>
      </c>
      <c r="N56" s="111">
        <f>N57+N58</f>
        <v>25496.73</v>
      </c>
      <c r="O56" s="111">
        <v>0</v>
      </c>
      <c r="P56" s="111">
        <v>0</v>
      </c>
      <c r="Q56" s="111">
        <v>0</v>
      </c>
      <c r="R56" s="222" t="s">
        <v>122</v>
      </c>
    </row>
    <row r="57" spans="1:20" ht="49.5" customHeight="1" x14ac:dyDescent="0.35">
      <c r="A57" s="225"/>
      <c r="B57" s="222"/>
      <c r="C57" s="222"/>
      <c r="D57" s="222"/>
      <c r="E57" s="222"/>
      <c r="F57" s="222"/>
      <c r="G57" s="222"/>
      <c r="H57" s="225"/>
      <c r="I57" s="109">
        <v>0</v>
      </c>
      <c r="J57" s="108" t="s">
        <v>10</v>
      </c>
      <c r="K57" s="111">
        <f t="shared" si="5"/>
        <v>15858.96</v>
      </c>
      <c r="L57" s="111">
        <v>0</v>
      </c>
      <c r="M57" s="111">
        <v>0</v>
      </c>
      <c r="N57" s="111">
        <v>15858.96</v>
      </c>
      <c r="O57" s="111">
        <v>0</v>
      </c>
      <c r="P57" s="111">
        <v>0</v>
      </c>
      <c r="Q57" s="111">
        <v>0</v>
      </c>
      <c r="R57" s="222"/>
      <c r="S57" s="31"/>
      <c r="T57" s="30"/>
    </row>
    <row r="58" spans="1:20" ht="74.25" customHeight="1" x14ac:dyDescent="0.25">
      <c r="A58" s="225"/>
      <c r="B58" s="222"/>
      <c r="C58" s="222"/>
      <c r="D58" s="222"/>
      <c r="E58" s="222"/>
      <c r="F58" s="222"/>
      <c r="G58" s="222"/>
      <c r="H58" s="225"/>
      <c r="I58" s="109">
        <v>0</v>
      </c>
      <c r="J58" s="108" t="s">
        <v>11</v>
      </c>
      <c r="K58" s="111">
        <f t="shared" si="5"/>
        <v>9637.77</v>
      </c>
      <c r="L58" s="111">
        <v>0</v>
      </c>
      <c r="M58" s="111">
        <v>0</v>
      </c>
      <c r="N58" s="111">
        <v>9637.77</v>
      </c>
      <c r="O58" s="111">
        <v>0</v>
      </c>
      <c r="P58" s="111">
        <v>0</v>
      </c>
      <c r="Q58" s="111">
        <v>0</v>
      </c>
      <c r="R58" s="222"/>
      <c r="T58" s="30"/>
    </row>
    <row r="59" spans="1:20" ht="27" customHeight="1" x14ac:dyDescent="0.25">
      <c r="A59" s="225">
        <v>16</v>
      </c>
      <c r="B59" s="222" t="s">
        <v>291</v>
      </c>
      <c r="C59" s="222" t="s">
        <v>126</v>
      </c>
      <c r="D59" s="222" t="s">
        <v>127</v>
      </c>
      <c r="E59" s="222" t="s">
        <v>121</v>
      </c>
      <c r="F59" s="222" t="s">
        <v>334</v>
      </c>
      <c r="G59" s="223">
        <v>46721</v>
      </c>
      <c r="H59" s="230">
        <f>K59</f>
        <v>135364.22</v>
      </c>
      <c r="I59" s="109">
        <v>0</v>
      </c>
      <c r="J59" s="108" t="s">
        <v>8</v>
      </c>
      <c r="K59" s="111">
        <f t="shared" si="5"/>
        <v>135364.22</v>
      </c>
      <c r="L59" s="111">
        <f>L60+L61</f>
        <v>1480.96</v>
      </c>
      <c r="M59" s="111">
        <f>M60+M61</f>
        <v>133883.26</v>
      </c>
      <c r="N59" s="111">
        <f>N60+N61</f>
        <v>0</v>
      </c>
      <c r="O59" s="111">
        <v>0</v>
      </c>
      <c r="P59" s="111">
        <v>0</v>
      </c>
      <c r="Q59" s="111">
        <v>0</v>
      </c>
      <c r="R59" s="222" t="s">
        <v>122</v>
      </c>
    </row>
    <row r="60" spans="1:20" ht="49.5" customHeight="1" x14ac:dyDescent="0.35">
      <c r="A60" s="225"/>
      <c r="B60" s="222"/>
      <c r="C60" s="222"/>
      <c r="D60" s="222"/>
      <c r="E60" s="222"/>
      <c r="F60" s="222"/>
      <c r="G60" s="222"/>
      <c r="H60" s="225"/>
      <c r="I60" s="109">
        <v>0</v>
      </c>
      <c r="J60" s="108" t="s">
        <v>10</v>
      </c>
      <c r="K60" s="111">
        <f t="shared" si="5"/>
        <v>84339.87999999999</v>
      </c>
      <c r="L60" s="111">
        <v>1466.15</v>
      </c>
      <c r="M60" s="111">
        <v>82873.73</v>
      </c>
      <c r="N60" s="111">
        <v>0</v>
      </c>
      <c r="O60" s="111">
        <v>0</v>
      </c>
      <c r="P60" s="111">
        <v>0</v>
      </c>
      <c r="Q60" s="111">
        <v>0</v>
      </c>
      <c r="R60" s="222"/>
      <c r="S60" s="31"/>
    </row>
    <row r="61" spans="1:20" ht="74.25" customHeight="1" x14ac:dyDescent="0.25">
      <c r="A61" s="225"/>
      <c r="B61" s="222"/>
      <c r="C61" s="222"/>
      <c r="D61" s="222"/>
      <c r="E61" s="222"/>
      <c r="F61" s="222"/>
      <c r="G61" s="222"/>
      <c r="H61" s="225"/>
      <c r="I61" s="109">
        <v>0</v>
      </c>
      <c r="J61" s="108" t="s">
        <v>11</v>
      </c>
      <c r="K61" s="111">
        <f t="shared" si="5"/>
        <v>51024.34</v>
      </c>
      <c r="L61" s="111">
        <v>14.81</v>
      </c>
      <c r="M61" s="111">
        <v>51009.53</v>
      </c>
      <c r="N61" s="111">
        <v>0</v>
      </c>
      <c r="O61" s="111">
        <v>0</v>
      </c>
      <c r="P61" s="111">
        <v>0</v>
      </c>
      <c r="Q61" s="111">
        <v>0</v>
      </c>
      <c r="R61" s="222"/>
    </row>
    <row r="62" spans="1:20" ht="32.25" customHeight="1" x14ac:dyDescent="0.25">
      <c r="A62" s="225">
        <v>17</v>
      </c>
      <c r="B62" s="222" t="s">
        <v>448</v>
      </c>
      <c r="C62" s="222" t="s">
        <v>126</v>
      </c>
      <c r="D62" s="222" t="s">
        <v>128</v>
      </c>
      <c r="E62" s="222" t="s">
        <v>121</v>
      </c>
      <c r="F62" s="222" t="s">
        <v>392</v>
      </c>
      <c r="G62" s="223">
        <v>47087</v>
      </c>
      <c r="H62" s="230">
        <f>K62</f>
        <v>22000</v>
      </c>
      <c r="I62" s="109">
        <v>0</v>
      </c>
      <c r="J62" s="108" t="s">
        <v>8</v>
      </c>
      <c r="K62" s="111">
        <f t="shared" si="5"/>
        <v>22000</v>
      </c>
      <c r="L62" s="111">
        <v>0</v>
      </c>
      <c r="M62" s="111">
        <v>0</v>
      </c>
      <c r="N62" s="111">
        <f>N63+N64</f>
        <v>22000</v>
      </c>
      <c r="O62" s="111">
        <v>0</v>
      </c>
      <c r="P62" s="111">
        <v>0</v>
      </c>
      <c r="Q62" s="111">
        <v>0</v>
      </c>
      <c r="R62" s="222" t="s">
        <v>122</v>
      </c>
    </row>
    <row r="63" spans="1:20" ht="36.75" customHeight="1" x14ac:dyDescent="0.35">
      <c r="A63" s="225"/>
      <c r="B63" s="222"/>
      <c r="C63" s="222"/>
      <c r="D63" s="222"/>
      <c r="E63" s="222"/>
      <c r="F63" s="222"/>
      <c r="G63" s="222"/>
      <c r="H63" s="225"/>
      <c r="I63" s="109">
        <v>0</v>
      </c>
      <c r="J63" s="108" t="s">
        <v>10</v>
      </c>
      <c r="K63" s="111">
        <f t="shared" si="5"/>
        <v>13684</v>
      </c>
      <c r="L63" s="111">
        <v>0</v>
      </c>
      <c r="M63" s="111">
        <v>0</v>
      </c>
      <c r="N63" s="111">
        <v>13684</v>
      </c>
      <c r="O63" s="111">
        <v>0</v>
      </c>
      <c r="P63" s="111">
        <v>0</v>
      </c>
      <c r="Q63" s="111">
        <v>0</v>
      </c>
      <c r="R63" s="222"/>
      <c r="S63" s="31"/>
    </row>
    <row r="64" spans="1:20" ht="63" customHeight="1" x14ac:dyDescent="0.25">
      <c r="A64" s="225"/>
      <c r="B64" s="222"/>
      <c r="C64" s="222"/>
      <c r="D64" s="222"/>
      <c r="E64" s="222"/>
      <c r="F64" s="222"/>
      <c r="G64" s="222"/>
      <c r="H64" s="225"/>
      <c r="I64" s="109">
        <v>0</v>
      </c>
      <c r="J64" s="108" t="s">
        <v>11</v>
      </c>
      <c r="K64" s="111">
        <f t="shared" si="5"/>
        <v>8316</v>
      </c>
      <c r="L64" s="111">
        <v>0</v>
      </c>
      <c r="M64" s="111">
        <v>0</v>
      </c>
      <c r="N64" s="111">
        <v>8316</v>
      </c>
      <c r="O64" s="111">
        <v>0</v>
      </c>
      <c r="P64" s="111">
        <v>0</v>
      </c>
      <c r="Q64" s="111">
        <v>0</v>
      </c>
      <c r="R64" s="222"/>
    </row>
    <row r="65" spans="1:19" ht="33" customHeight="1" x14ac:dyDescent="0.25">
      <c r="A65" s="225">
        <v>18</v>
      </c>
      <c r="B65" s="222" t="s">
        <v>298</v>
      </c>
      <c r="C65" s="222" t="s">
        <v>119</v>
      </c>
      <c r="D65" s="226" t="s">
        <v>120</v>
      </c>
      <c r="E65" s="226" t="s">
        <v>121</v>
      </c>
      <c r="F65" s="226" t="s">
        <v>392</v>
      </c>
      <c r="G65" s="229">
        <v>47087</v>
      </c>
      <c r="H65" s="230">
        <f>K65</f>
        <v>99274.51</v>
      </c>
      <c r="I65" s="109">
        <v>0</v>
      </c>
      <c r="J65" s="108" t="s">
        <v>8</v>
      </c>
      <c r="K65" s="111">
        <f t="shared" si="5"/>
        <v>99274.51</v>
      </c>
      <c r="L65" s="111">
        <v>0</v>
      </c>
      <c r="M65" s="111">
        <v>0</v>
      </c>
      <c r="N65" s="111">
        <f>N66+N67</f>
        <v>99274.51</v>
      </c>
      <c r="O65" s="111">
        <v>0</v>
      </c>
      <c r="P65" s="111">
        <v>0</v>
      </c>
      <c r="Q65" s="111">
        <v>0</v>
      </c>
      <c r="R65" s="222" t="s">
        <v>122</v>
      </c>
    </row>
    <row r="66" spans="1:19" ht="46.5" customHeight="1" x14ac:dyDescent="0.35">
      <c r="A66" s="225"/>
      <c r="B66" s="222"/>
      <c r="C66" s="222"/>
      <c r="D66" s="227"/>
      <c r="E66" s="227"/>
      <c r="F66" s="227"/>
      <c r="G66" s="227"/>
      <c r="H66" s="225"/>
      <c r="I66" s="109">
        <v>0</v>
      </c>
      <c r="J66" s="108" t="s">
        <v>10</v>
      </c>
      <c r="K66" s="111">
        <f t="shared" si="5"/>
        <v>61748.74</v>
      </c>
      <c r="L66" s="111">
        <v>0</v>
      </c>
      <c r="M66" s="111">
        <v>0</v>
      </c>
      <c r="N66" s="111">
        <v>61748.74</v>
      </c>
      <c r="O66" s="111">
        <v>0</v>
      </c>
      <c r="P66" s="111">
        <v>0</v>
      </c>
      <c r="Q66" s="111">
        <v>0</v>
      </c>
      <c r="R66" s="222"/>
      <c r="S66" s="31"/>
    </row>
    <row r="67" spans="1:19" ht="87.75" customHeight="1" x14ac:dyDescent="0.25">
      <c r="A67" s="225"/>
      <c r="B67" s="222"/>
      <c r="C67" s="222"/>
      <c r="D67" s="228"/>
      <c r="E67" s="228"/>
      <c r="F67" s="228"/>
      <c r="G67" s="228"/>
      <c r="H67" s="225"/>
      <c r="I67" s="109">
        <v>0</v>
      </c>
      <c r="J67" s="108" t="s">
        <v>11</v>
      </c>
      <c r="K67" s="111">
        <f t="shared" si="5"/>
        <v>37525.769999999997</v>
      </c>
      <c r="L67" s="111">
        <v>0</v>
      </c>
      <c r="M67" s="111">
        <v>0</v>
      </c>
      <c r="N67" s="111">
        <v>37525.769999999997</v>
      </c>
      <c r="O67" s="111">
        <v>0</v>
      </c>
      <c r="P67" s="111">
        <v>0</v>
      </c>
      <c r="Q67" s="111">
        <v>0</v>
      </c>
      <c r="R67" s="222"/>
    </row>
    <row r="68" spans="1:19" ht="33" customHeight="1" x14ac:dyDescent="0.25">
      <c r="A68" s="225">
        <v>19</v>
      </c>
      <c r="B68" s="222" t="s">
        <v>366</v>
      </c>
      <c r="C68" s="222" t="s">
        <v>367</v>
      </c>
      <c r="D68" s="226" t="s">
        <v>385</v>
      </c>
      <c r="E68" s="226" t="s">
        <v>146</v>
      </c>
      <c r="F68" s="226" t="s">
        <v>492</v>
      </c>
      <c r="G68" s="229">
        <v>47087</v>
      </c>
      <c r="H68" s="230">
        <f>K68</f>
        <v>128921.21000000002</v>
      </c>
      <c r="I68" s="109">
        <v>0</v>
      </c>
      <c r="J68" s="108" t="s">
        <v>8</v>
      </c>
      <c r="K68" s="111">
        <f>L68+M68+N68+O68+P68</f>
        <v>128921.21000000002</v>
      </c>
      <c r="L68" s="111">
        <f>L69+L70</f>
        <v>12892.129999999997</v>
      </c>
      <c r="M68" s="111">
        <f>M69+M70</f>
        <v>90244.85</v>
      </c>
      <c r="N68" s="111">
        <f>N69+N70</f>
        <v>25784.230000000003</v>
      </c>
      <c r="O68" s="111">
        <v>0</v>
      </c>
      <c r="P68" s="111">
        <v>0</v>
      </c>
      <c r="Q68" s="111">
        <v>0</v>
      </c>
      <c r="R68" s="222" t="s">
        <v>122</v>
      </c>
    </row>
    <row r="69" spans="1:19" ht="46.5" customHeight="1" x14ac:dyDescent="0.35">
      <c r="A69" s="225"/>
      <c r="B69" s="222"/>
      <c r="C69" s="222"/>
      <c r="D69" s="227"/>
      <c r="E69" s="227"/>
      <c r="F69" s="227"/>
      <c r="G69" s="227"/>
      <c r="H69" s="225"/>
      <c r="I69" s="109">
        <v>0</v>
      </c>
      <c r="J69" s="108" t="s">
        <v>10</v>
      </c>
      <c r="K69" s="111">
        <f t="shared" ref="K69:K73" si="8">L69+M69+N69+O69+P69</f>
        <v>80188.98000000001</v>
      </c>
      <c r="L69" s="111">
        <f>24056.69-16037.79</f>
        <v>8018.8999999999978</v>
      </c>
      <c r="M69" s="111">
        <v>56132.29</v>
      </c>
      <c r="N69" s="111">
        <v>16037.79</v>
      </c>
      <c r="O69" s="111">
        <v>0</v>
      </c>
      <c r="P69" s="111">
        <v>0</v>
      </c>
      <c r="Q69" s="111">
        <v>0</v>
      </c>
      <c r="R69" s="222"/>
      <c r="S69" s="31"/>
    </row>
    <row r="70" spans="1:19" ht="87.75" customHeight="1" x14ac:dyDescent="0.25">
      <c r="A70" s="225"/>
      <c r="B70" s="222"/>
      <c r="C70" s="222"/>
      <c r="D70" s="228"/>
      <c r="E70" s="228"/>
      <c r="F70" s="228"/>
      <c r="G70" s="228"/>
      <c r="H70" s="225"/>
      <c r="I70" s="109">
        <v>0</v>
      </c>
      <c r="J70" s="108" t="s">
        <v>11</v>
      </c>
      <c r="K70" s="111">
        <f t="shared" si="8"/>
        <v>48732.229999999996</v>
      </c>
      <c r="L70" s="111">
        <f>14619.67-9746.44</f>
        <v>4873.2299999999996</v>
      </c>
      <c r="M70" s="111">
        <v>34112.559999999998</v>
      </c>
      <c r="N70" s="111">
        <v>9746.44</v>
      </c>
      <c r="O70" s="111">
        <v>0</v>
      </c>
      <c r="P70" s="111">
        <v>0</v>
      </c>
      <c r="Q70" s="111">
        <v>0</v>
      </c>
      <c r="R70" s="222"/>
    </row>
    <row r="71" spans="1:19" ht="58.15" customHeight="1" x14ac:dyDescent="0.25">
      <c r="A71" s="225">
        <v>20</v>
      </c>
      <c r="B71" s="222" t="s">
        <v>389</v>
      </c>
      <c r="C71" s="222" t="s">
        <v>390</v>
      </c>
      <c r="D71" s="226" t="s">
        <v>391</v>
      </c>
      <c r="E71" s="226" t="s">
        <v>146</v>
      </c>
      <c r="F71" s="226" t="s">
        <v>577</v>
      </c>
      <c r="G71" s="229">
        <v>47452</v>
      </c>
      <c r="H71" s="230">
        <f>K71</f>
        <v>422200</v>
      </c>
      <c r="I71" s="109">
        <v>0</v>
      </c>
      <c r="J71" s="108" t="s">
        <v>8</v>
      </c>
      <c r="K71" s="111">
        <f t="shared" si="8"/>
        <v>422200</v>
      </c>
      <c r="L71" s="111">
        <v>0</v>
      </c>
      <c r="M71" s="111">
        <f>M72+M73</f>
        <v>35895.18</v>
      </c>
      <c r="N71" s="111">
        <f>N72+N73</f>
        <v>126660</v>
      </c>
      <c r="O71" s="111">
        <f>O72+O73</f>
        <v>259644.82</v>
      </c>
      <c r="P71" s="111">
        <v>0</v>
      </c>
      <c r="Q71" s="111">
        <v>0</v>
      </c>
      <c r="R71" s="222" t="s">
        <v>122</v>
      </c>
    </row>
    <row r="72" spans="1:19" ht="72.599999999999994" customHeight="1" x14ac:dyDescent="0.35">
      <c r="A72" s="225"/>
      <c r="B72" s="222"/>
      <c r="C72" s="222"/>
      <c r="D72" s="227"/>
      <c r="E72" s="227"/>
      <c r="F72" s="227"/>
      <c r="G72" s="227"/>
      <c r="H72" s="225"/>
      <c r="I72" s="109">
        <v>0</v>
      </c>
      <c r="J72" s="108" t="s">
        <v>10</v>
      </c>
      <c r="K72" s="111">
        <f t="shared" si="8"/>
        <v>262608.40000000002</v>
      </c>
      <c r="L72" s="111">
        <v>0</v>
      </c>
      <c r="M72" s="111">
        <v>22326.799999999999</v>
      </c>
      <c r="N72" s="111">
        <v>78782.52</v>
      </c>
      <c r="O72" s="111">
        <v>161499.07999999999</v>
      </c>
      <c r="P72" s="111">
        <v>0</v>
      </c>
      <c r="Q72" s="111">
        <v>0</v>
      </c>
      <c r="R72" s="222"/>
      <c r="S72" s="31"/>
    </row>
    <row r="73" spans="1:19" ht="87.75" customHeight="1" x14ac:dyDescent="0.25">
      <c r="A73" s="225"/>
      <c r="B73" s="222"/>
      <c r="C73" s="222"/>
      <c r="D73" s="228"/>
      <c r="E73" s="228"/>
      <c r="F73" s="228"/>
      <c r="G73" s="228"/>
      <c r="H73" s="225"/>
      <c r="I73" s="109">
        <v>0</v>
      </c>
      <c r="J73" s="108" t="s">
        <v>11</v>
      </c>
      <c r="K73" s="111">
        <f t="shared" si="8"/>
        <v>159591.6</v>
      </c>
      <c r="L73" s="111">
        <v>0</v>
      </c>
      <c r="M73" s="111">
        <v>13568.38</v>
      </c>
      <c r="N73" s="111">
        <v>47877.48</v>
      </c>
      <c r="O73" s="111">
        <v>98145.74</v>
      </c>
      <c r="P73" s="111">
        <v>0</v>
      </c>
      <c r="Q73" s="111">
        <v>0</v>
      </c>
      <c r="R73" s="222"/>
    </row>
    <row r="74" spans="1:19" ht="32.25" customHeight="1" x14ac:dyDescent="0.35">
      <c r="A74" s="234" t="s">
        <v>168</v>
      </c>
      <c r="B74" s="234"/>
      <c r="C74" s="234"/>
      <c r="D74" s="234"/>
      <c r="E74" s="234"/>
      <c r="F74" s="234"/>
      <c r="G74" s="234"/>
      <c r="H74" s="234"/>
      <c r="I74" s="234"/>
      <c r="J74" s="108" t="s">
        <v>8</v>
      </c>
      <c r="K74" s="111">
        <f>L74+M74+N74+O74+P74</f>
        <v>3646601.01</v>
      </c>
      <c r="L74" s="111">
        <f>L14+L17+L20+L23+L26+L29+L32+L35+L38+L41+L44+L47+L50+L53+L56+L59+L62+L65+L68+L71</f>
        <v>219046.80000000002</v>
      </c>
      <c r="M74" s="111">
        <f t="shared" ref="M74" si="9">M14+M17+M20+M23+M26+M29+M32+M35+M38+M41+M44+M47+M50+M53+M56+M59+M62+M65+M68+M71</f>
        <v>1012276.12</v>
      </c>
      <c r="N74" s="111">
        <f>N14+N17+N20+N23+N26+N29+N32+N35+N38+N41+N44+N47+N50+N53+N56+N59+N62+N65+N68+N71</f>
        <v>2155633.27</v>
      </c>
      <c r="O74" s="111">
        <f t="shared" ref="O74:P74" si="10">O14+O17+O20+O23+O26+O29+O32+O35+O38+O41+O44+O47+O50+O53+O56+O59+O62+O65+O68+O71</f>
        <v>259644.82</v>
      </c>
      <c r="P74" s="111">
        <f t="shared" si="10"/>
        <v>0</v>
      </c>
      <c r="Q74" s="111">
        <f t="shared" ref="Q74:Q76" si="11">Q14+Q17+Q20+Q23+Q26+Q29+Q32+Q35+Q38+Q41+Q44+Q47+Q50+Q53+Q56+Q59+Q62+Q65</f>
        <v>0</v>
      </c>
      <c r="R74" s="222"/>
      <c r="S74" s="32"/>
    </row>
    <row r="75" spans="1:19" ht="44.25" customHeight="1" x14ac:dyDescent="0.25">
      <c r="A75" s="234"/>
      <c r="B75" s="234"/>
      <c r="C75" s="234"/>
      <c r="D75" s="234"/>
      <c r="E75" s="234"/>
      <c r="F75" s="234"/>
      <c r="G75" s="234"/>
      <c r="H75" s="234"/>
      <c r="I75" s="234"/>
      <c r="J75" s="108" t="s">
        <v>10</v>
      </c>
      <c r="K75" s="111">
        <f t="shared" si="5"/>
        <v>2281644.2400000002</v>
      </c>
      <c r="L75" s="111">
        <f>L15+L18+L21+L24+L27+L30+L33+L36+L39+L42+L45+L48+L51+L54+L57+L60+L63+L66+L69+L72</f>
        <v>141311.43</v>
      </c>
      <c r="M75" s="111">
        <f t="shared" ref="M75:P75" si="12">M15+M18+M21+M24+M27+M30+M33+M36+M39+M42+M45+M48+M51+M54+M57+M60+M63+M66+M69+M72</f>
        <v>636804.14000000013</v>
      </c>
      <c r="N75" s="111">
        <f t="shared" si="12"/>
        <v>1342029.5900000001</v>
      </c>
      <c r="O75" s="111">
        <f t="shared" si="12"/>
        <v>161499.07999999999</v>
      </c>
      <c r="P75" s="111">
        <f t="shared" si="12"/>
        <v>0</v>
      </c>
      <c r="Q75" s="111">
        <f t="shared" si="11"/>
        <v>0</v>
      </c>
      <c r="R75" s="222"/>
    </row>
    <row r="76" spans="1:19" ht="62.25" customHeight="1" x14ac:dyDescent="0.25">
      <c r="A76" s="234"/>
      <c r="B76" s="234"/>
      <c r="C76" s="234"/>
      <c r="D76" s="234"/>
      <c r="E76" s="234"/>
      <c r="F76" s="234"/>
      <c r="G76" s="234"/>
      <c r="H76" s="234"/>
      <c r="I76" s="234"/>
      <c r="J76" s="108" t="s">
        <v>11</v>
      </c>
      <c r="K76" s="111">
        <f t="shared" si="5"/>
        <v>1364956.77</v>
      </c>
      <c r="L76" s="111">
        <f>L16+L19+L22+L25+L28+L31+L34+L37+L40+L43+L46+L49+L52+L55+L58+L61+L64+L67+L70+L73</f>
        <v>77735.37</v>
      </c>
      <c r="M76" s="111">
        <f t="shared" ref="M76:P76" si="13">M16+M19+M22+M25+M28+M31+M34+M37+M40+M43+M46+M49+M52+M55+M58+M61+M64+M67+M70+M73</f>
        <v>375471.98000000004</v>
      </c>
      <c r="N76" s="111">
        <f t="shared" si="13"/>
        <v>813603.67999999993</v>
      </c>
      <c r="O76" s="111">
        <f t="shared" si="13"/>
        <v>98145.74</v>
      </c>
      <c r="P76" s="111">
        <f t="shared" si="13"/>
        <v>0</v>
      </c>
      <c r="Q76" s="111">
        <f t="shared" si="11"/>
        <v>0</v>
      </c>
      <c r="R76" s="222"/>
    </row>
    <row r="77" spans="1:19" ht="33" customHeight="1" x14ac:dyDescent="0.25">
      <c r="A77" s="244" t="s">
        <v>63</v>
      </c>
      <c r="B77" s="244"/>
      <c r="C77" s="244"/>
      <c r="D77" s="244"/>
      <c r="E77" s="244"/>
      <c r="F77" s="244"/>
      <c r="G77" s="244"/>
      <c r="H77" s="244"/>
      <c r="I77" s="244"/>
      <c r="J77" s="244"/>
      <c r="K77" s="244"/>
      <c r="L77" s="244"/>
      <c r="M77" s="244"/>
      <c r="N77" s="244"/>
      <c r="O77" s="244"/>
      <c r="P77" s="244"/>
      <c r="Q77" s="244"/>
      <c r="R77" s="244"/>
    </row>
    <row r="78" spans="1:19" ht="25.5" customHeight="1" x14ac:dyDescent="0.35">
      <c r="A78" s="225">
        <v>1</v>
      </c>
      <c r="B78" s="222" t="s">
        <v>368</v>
      </c>
      <c r="C78" s="222" t="s">
        <v>590</v>
      </c>
      <c r="D78" s="222" t="s">
        <v>371</v>
      </c>
      <c r="E78" s="222" t="s">
        <v>278</v>
      </c>
      <c r="F78" s="222" t="s">
        <v>365</v>
      </c>
      <c r="G78" s="223">
        <v>46203</v>
      </c>
      <c r="H78" s="224">
        <f>K78</f>
        <v>104516.67</v>
      </c>
      <c r="I78" s="111">
        <f>I79+I80</f>
        <v>0</v>
      </c>
      <c r="J78" s="110" t="s">
        <v>14</v>
      </c>
      <c r="K78" s="111">
        <f t="shared" ref="K78:K86" si="14">L78+M78+N78+O78+P78</f>
        <v>104516.67</v>
      </c>
      <c r="L78" s="111">
        <f>L79+L80</f>
        <v>104516.67</v>
      </c>
      <c r="M78" s="111">
        <f>M79+M80</f>
        <v>0</v>
      </c>
      <c r="N78" s="111">
        <f t="shared" ref="N78" si="15">N79+N80</f>
        <v>0</v>
      </c>
      <c r="O78" s="111">
        <f t="shared" ref="O78" si="16">O79+O80</f>
        <v>0</v>
      </c>
      <c r="P78" s="111">
        <f>P79+P80</f>
        <v>0</v>
      </c>
      <c r="Q78" s="27">
        <v>0</v>
      </c>
      <c r="R78" s="222" t="s">
        <v>122</v>
      </c>
      <c r="S78" s="31"/>
    </row>
    <row r="79" spans="1:19" ht="45.75" customHeight="1" x14ac:dyDescent="0.35">
      <c r="A79" s="225"/>
      <c r="B79" s="222"/>
      <c r="C79" s="222"/>
      <c r="D79" s="222"/>
      <c r="E79" s="222"/>
      <c r="F79" s="222"/>
      <c r="G79" s="223"/>
      <c r="H79" s="224"/>
      <c r="I79" s="111">
        <v>0</v>
      </c>
      <c r="J79" s="108" t="s">
        <v>136</v>
      </c>
      <c r="K79" s="111">
        <f t="shared" si="14"/>
        <v>103471.5</v>
      </c>
      <c r="L79" s="111">
        <v>103471.5</v>
      </c>
      <c r="M79" s="111">
        <v>0</v>
      </c>
      <c r="N79" s="111">
        <v>0</v>
      </c>
      <c r="O79" s="111">
        <v>0</v>
      </c>
      <c r="P79" s="111">
        <v>0</v>
      </c>
      <c r="Q79" s="27">
        <v>0</v>
      </c>
      <c r="R79" s="222"/>
      <c r="S79" s="31"/>
    </row>
    <row r="80" spans="1:19" ht="64.5" customHeight="1" x14ac:dyDescent="0.35">
      <c r="A80" s="225"/>
      <c r="B80" s="222"/>
      <c r="C80" s="222"/>
      <c r="D80" s="222"/>
      <c r="E80" s="222"/>
      <c r="F80" s="222"/>
      <c r="G80" s="223"/>
      <c r="H80" s="224"/>
      <c r="I80" s="109">
        <v>0</v>
      </c>
      <c r="J80" s="108" t="s">
        <v>18</v>
      </c>
      <c r="K80" s="111">
        <f t="shared" si="14"/>
        <v>1045.17</v>
      </c>
      <c r="L80" s="111">
        <v>1045.17</v>
      </c>
      <c r="M80" s="111">
        <v>0</v>
      </c>
      <c r="N80" s="28">
        <v>0</v>
      </c>
      <c r="O80" s="28">
        <v>0</v>
      </c>
      <c r="P80" s="28">
        <v>0</v>
      </c>
      <c r="Q80" s="27">
        <v>0</v>
      </c>
      <c r="R80" s="222"/>
      <c r="S80" s="31"/>
    </row>
    <row r="81" spans="1:19" ht="25.5" customHeight="1" x14ac:dyDescent="0.35">
      <c r="A81" s="225">
        <v>2</v>
      </c>
      <c r="B81" s="222" t="s">
        <v>465</v>
      </c>
      <c r="C81" s="222" t="s">
        <v>588</v>
      </c>
      <c r="D81" s="222" t="s">
        <v>279</v>
      </c>
      <c r="E81" s="222" t="s">
        <v>278</v>
      </c>
      <c r="F81" s="222" t="s">
        <v>334</v>
      </c>
      <c r="G81" s="223">
        <v>46721</v>
      </c>
      <c r="H81" s="224">
        <f>K81</f>
        <v>80000</v>
      </c>
      <c r="I81" s="111">
        <f>I82+I83</f>
        <v>0</v>
      </c>
      <c r="J81" s="110" t="s">
        <v>14</v>
      </c>
      <c r="K81" s="111">
        <f t="shared" si="14"/>
        <v>80000</v>
      </c>
      <c r="L81" s="111">
        <f t="shared" ref="L81:M81" si="17">L82+L83</f>
        <v>40000</v>
      </c>
      <c r="M81" s="111">
        <f t="shared" si="17"/>
        <v>40000</v>
      </c>
      <c r="N81" s="111">
        <f t="shared" ref="N81" si="18">N82+N83</f>
        <v>0</v>
      </c>
      <c r="O81" s="111">
        <f t="shared" ref="O81:P81" si="19">O82+O83</f>
        <v>0</v>
      </c>
      <c r="P81" s="111">
        <f t="shared" si="19"/>
        <v>0</v>
      </c>
      <c r="Q81" s="27">
        <v>0</v>
      </c>
      <c r="R81" s="222" t="s">
        <v>122</v>
      </c>
      <c r="S81" s="31"/>
    </row>
    <row r="82" spans="1:19" ht="45.75" customHeight="1" x14ac:dyDescent="0.35">
      <c r="A82" s="225"/>
      <c r="B82" s="222"/>
      <c r="C82" s="222"/>
      <c r="D82" s="222"/>
      <c r="E82" s="222"/>
      <c r="F82" s="222"/>
      <c r="G82" s="223"/>
      <c r="H82" s="224"/>
      <c r="I82" s="111">
        <v>0</v>
      </c>
      <c r="J82" s="108" t="s">
        <v>136</v>
      </c>
      <c r="K82" s="111">
        <f t="shared" si="14"/>
        <v>49760</v>
      </c>
      <c r="L82" s="111">
        <v>24880</v>
      </c>
      <c r="M82" s="111">
        <v>24880</v>
      </c>
      <c r="N82" s="111">
        <v>0</v>
      </c>
      <c r="O82" s="111">
        <v>0</v>
      </c>
      <c r="P82" s="111">
        <v>0</v>
      </c>
      <c r="Q82" s="27">
        <v>0</v>
      </c>
      <c r="R82" s="222"/>
      <c r="S82" s="31"/>
    </row>
    <row r="83" spans="1:19" ht="64.5" customHeight="1" x14ac:dyDescent="0.35">
      <c r="A83" s="225"/>
      <c r="B83" s="222"/>
      <c r="C83" s="222"/>
      <c r="D83" s="222"/>
      <c r="E83" s="222"/>
      <c r="F83" s="222"/>
      <c r="G83" s="223"/>
      <c r="H83" s="224"/>
      <c r="I83" s="109">
        <v>0</v>
      </c>
      <c r="J83" s="108" t="s">
        <v>18</v>
      </c>
      <c r="K83" s="111">
        <f t="shared" si="14"/>
        <v>30240</v>
      </c>
      <c r="L83" s="111">
        <v>15120</v>
      </c>
      <c r="M83" s="111">
        <v>15120</v>
      </c>
      <c r="N83" s="28">
        <v>0</v>
      </c>
      <c r="O83" s="28">
        <v>0</v>
      </c>
      <c r="P83" s="111">
        <v>0</v>
      </c>
      <c r="Q83" s="27">
        <v>0</v>
      </c>
      <c r="R83" s="222"/>
      <c r="S83" s="31"/>
    </row>
    <row r="84" spans="1:19" ht="44.25" customHeight="1" x14ac:dyDescent="0.35">
      <c r="A84" s="225">
        <v>3</v>
      </c>
      <c r="B84" s="222" t="s">
        <v>300</v>
      </c>
      <c r="C84" s="222" t="s">
        <v>179</v>
      </c>
      <c r="D84" s="222" t="s">
        <v>255</v>
      </c>
      <c r="E84" s="222" t="s">
        <v>278</v>
      </c>
      <c r="F84" s="222" t="s">
        <v>462</v>
      </c>
      <c r="G84" s="223">
        <v>46721</v>
      </c>
      <c r="H84" s="224">
        <f>K84</f>
        <v>108340</v>
      </c>
      <c r="I84" s="111">
        <f>I85+I86</f>
        <v>0</v>
      </c>
      <c r="J84" s="110" t="s">
        <v>14</v>
      </c>
      <c r="K84" s="111">
        <f t="shared" si="14"/>
        <v>108340</v>
      </c>
      <c r="L84" s="111">
        <f t="shared" ref="L84:M84" si="20">L85+L86</f>
        <v>0</v>
      </c>
      <c r="M84" s="111">
        <f t="shared" si="20"/>
        <v>108340</v>
      </c>
      <c r="N84" s="111">
        <f t="shared" ref="N84:P84" si="21">N85+N86</f>
        <v>0</v>
      </c>
      <c r="O84" s="111">
        <f t="shared" si="21"/>
        <v>0</v>
      </c>
      <c r="P84" s="111">
        <f t="shared" si="21"/>
        <v>0</v>
      </c>
      <c r="Q84" s="27">
        <v>0</v>
      </c>
      <c r="R84" s="222" t="s">
        <v>122</v>
      </c>
      <c r="S84" s="31"/>
    </row>
    <row r="85" spans="1:19" ht="54" customHeight="1" x14ac:dyDescent="0.35">
      <c r="A85" s="225"/>
      <c r="B85" s="222"/>
      <c r="C85" s="222"/>
      <c r="D85" s="222"/>
      <c r="E85" s="222"/>
      <c r="F85" s="222"/>
      <c r="G85" s="223"/>
      <c r="H85" s="224"/>
      <c r="I85" s="111">
        <v>0</v>
      </c>
      <c r="J85" s="108" t="s">
        <v>136</v>
      </c>
      <c r="K85" s="111">
        <f t="shared" si="14"/>
        <v>67387.48</v>
      </c>
      <c r="L85" s="111">
        <v>0</v>
      </c>
      <c r="M85" s="111">
        <v>67387.48</v>
      </c>
      <c r="N85" s="111">
        <v>0</v>
      </c>
      <c r="O85" s="111">
        <v>0</v>
      </c>
      <c r="P85" s="111">
        <v>0</v>
      </c>
      <c r="Q85" s="27">
        <v>0</v>
      </c>
      <c r="R85" s="222"/>
      <c r="S85" s="31"/>
    </row>
    <row r="86" spans="1:19" ht="74.25" customHeight="1" x14ac:dyDescent="0.35">
      <c r="A86" s="225"/>
      <c r="B86" s="222"/>
      <c r="C86" s="222"/>
      <c r="D86" s="222"/>
      <c r="E86" s="222"/>
      <c r="F86" s="222"/>
      <c r="G86" s="223"/>
      <c r="H86" s="224"/>
      <c r="I86" s="109">
        <v>0</v>
      </c>
      <c r="J86" s="108" t="s">
        <v>18</v>
      </c>
      <c r="K86" s="111">
        <f t="shared" si="14"/>
        <v>40952.519999999997</v>
      </c>
      <c r="L86" s="111">
        <v>0</v>
      </c>
      <c r="M86" s="111">
        <v>40952.519999999997</v>
      </c>
      <c r="N86" s="28">
        <v>0</v>
      </c>
      <c r="O86" s="28">
        <v>0</v>
      </c>
      <c r="P86" s="28">
        <v>0</v>
      </c>
      <c r="Q86" s="27">
        <v>0</v>
      </c>
      <c r="R86" s="222"/>
      <c r="S86" s="31"/>
    </row>
    <row r="87" spans="1:19" ht="33" customHeight="1" x14ac:dyDescent="0.25">
      <c r="A87" s="225">
        <v>4</v>
      </c>
      <c r="B87" s="222" t="s">
        <v>383</v>
      </c>
      <c r="C87" s="222" t="s">
        <v>384</v>
      </c>
      <c r="D87" s="222" t="s">
        <v>172</v>
      </c>
      <c r="E87" s="222" t="s">
        <v>386</v>
      </c>
      <c r="F87" s="222" t="s">
        <v>462</v>
      </c>
      <c r="G87" s="223">
        <v>46721</v>
      </c>
      <c r="H87" s="230">
        <f>K87</f>
        <v>229600</v>
      </c>
      <c r="I87" s="109">
        <v>0</v>
      </c>
      <c r="J87" s="108" t="s">
        <v>8</v>
      </c>
      <c r="K87" s="111">
        <f>L87+M87+N87+O87+P87</f>
        <v>229600</v>
      </c>
      <c r="L87" s="111">
        <f>L88+L89</f>
        <v>0</v>
      </c>
      <c r="M87" s="111">
        <f>M88+M89</f>
        <v>229600</v>
      </c>
      <c r="N87" s="111">
        <v>0</v>
      </c>
      <c r="O87" s="111">
        <v>0</v>
      </c>
      <c r="P87" s="111">
        <v>0</v>
      </c>
      <c r="Q87" s="111">
        <v>0</v>
      </c>
      <c r="R87" s="222" t="s">
        <v>122</v>
      </c>
    </row>
    <row r="88" spans="1:19" ht="46.5" customHeight="1" x14ac:dyDescent="0.35">
      <c r="A88" s="225"/>
      <c r="B88" s="222"/>
      <c r="C88" s="222"/>
      <c r="D88" s="222"/>
      <c r="E88" s="222"/>
      <c r="F88" s="222"/>
      <c r="G88" s="222"/>
      <c r="H88" s="225"/>
      <c r="I88" s="109">
        <v>0</v>
      </c>
      <c r="J88" s="108" t="s">
        <v>10</v>
      </c>
      <c r="K88" s="111">
        <f t="shared" ref="K88:K89" si="22">L88+M88+N88+O88+P88</f>
        <v>142811.20000000001</v>
      </c>
      <c r="L88" s="111">
        <v>0</v>
      </c>
      <c r="M88" s="111">
        <v>142811.20000000001</v>
      </c>
      <c r="N88" s="111">
        <v>0</v>
      </c>
      <c r="O88" s="111">
        <v>0</v>
      </c>
      <c r="P88" s="111">
        <v>0</v>
      </c>
      <c r="Q88" s="111">
        <v>0</v>
      </c>
      <c r="R88" s="222"/>
      <c r="S88" s="31"/>
    </row>
    <row r="89" spans="1:19" ht="87.75" customHeight="1" x14ac:dyDescent="0.25">
      <c r="A89" s="225"/>
      <c r="B89" s="222"/>
      <c r="C89" s="222"/>
      <c r="D89" s="222"/>
      <c r="E89" s="222"/>
      <c r="F89" s="222"/>
      <c r="G89" s="222"/>
      <c r="H89" s="225"/>
      <c r="I89" s="109">
        <v>0</v>
      </c>
      <c r="J89" s="108" t="s">
        <v>11</v>
      </c>
      <c r="K89" s="111">
        <f t="shared" si="22"/>
        <v>86788.800000000003</v>
      </c>
      <c r="L89" s="111">
        <v>0</v>
      </c>
      <c r="M89" s="111">
        <v>86788.800000000003</v>
      </c>
      <c r="N89" s="111">
        <v>0</v>
      </c>
      <c r="O89" s="111">
        <v>0</v>
      </c>
      <c r="P89" s="111">
        <v>0</v>
      </c>
      <c r="Q89" s="111">
        <v>0</v>
      </c>
      <c r="R89" s="222"/>
    </row>
    <row r="90" spans="1:19" ht="33" customHeight="1" x14ac:dyDescent="0.25">
      <c r="A90" s="225">
        <v>5</v>
      </c>
      <c r="B90" s="222" t="s">
        <v>387</v>
      </c>
      <c r="C90" s="222" t="s">
        <v>455</v>
      </c>
      <c r="D90" s="226" t="s">
        <v>388</v>
      </c>
      <c r="E90" s="226" t="s">
        <v>386</v>
      </c>
      <c r="F90" s="226" t="s">
        <v>462</v>
      </c>
      <c r="G90" s="229">
        <v>46356</v>
      </c>
      <c r="H90" s="230">
        <f>K90</f>
        <v>104550</v>
      </c>
      <c r="I90" s="109">
        <v>0</v>
      </c>
      <c r="J90" s="108" t="s">
        <v>8</v>
      </c>
      <c r="K90" s="111">
        <f>L90+M90+N90+O90+P90</f>
        <v>104550</v>
      </c>
      <c r="L90" s="111">
        <f>L91+L92</f>
        <v>0</v>
      </c>
      <c r="M90" s="111">
        <f>M92+M91</f>
        <v>104550</v>
      </c>
      <c r="N90" s="111">
        <v>0</v>
      </c>
      <c r="O90" s="111">
        <v>0</v>
      </c>
      <c r="P90" s="111">
        <v>0</v>
      </c>
      <c r="Q90" s="111">
        <v>0</v>
      </c>
      <c r="R90" s="222" t="s">
        <v>122</v>
      </c>
    </row>
    <row r="91" spans="1:19" ht="46.5" customHeight="1" x14ac:dyDescent="0.35">
      <c r="A91" s="225"/>
      <c r="B91" s="222"/>
      <c r="C91" s="222"/>
      <c r="D91" s="227"/>
      <c r="E91" s="227"/>
      <c r="F91" s="227"/>
      <c r="G91" s="227"/>
      <c r="H91" s="225"/>
      <c r="I91" s="109">
        <v>0</v>
      </c>
      <c r="J91" s="108" t="s">
        <v>10</v>
      </c>
      <c r="K91" s="111">
        <f t="shared" ref="K91:K92" si="23">L91+M91+N91+O91+P91</f>
        <v>65030.1</v>
      </c>
      <c r="L91" s="111">
        <v>0</v>
      </c>
      <c r="M91" s="111">
        <v>65030.1</v>
      </c>
      <c r="N91" s="111">
        <v>0</v>
      </c>
      <c r="O91" s="111">
        <v>0</v>
      </c>
      <c r="P91" s="111">
        <v>0</v>
      </c>
      <c r="Q91" s="111">
        <v>0</v>
      </c>
      <c r="R91" s="222"/>
      <c r="S91" s="31"/>
    </row>
    <row r="92" spans="1:19" ht="87.75" customHeight="1" x14ac:dyDescent="0.25">
      <c r="A92" s="225"/>
      <c r="B92" s="222"/>
      <c r="C92" s="222"/>
      <c r="D92" s="228"/>
      <c r="E92" s="228"/>
      <c r="F92" s="228"/>
      <c r="G92" s="228"/>
      <c r="H92" s="225"/>
      <c r="I92" s="109">
        <v>0</v>
      </c>
      <c r="J92" s="108" t="s">
        <v>11</v>
      </c>
      <c r="K92" s="111">
        <f t="shared" si="23"/>
        <v>39519.9</v>
      </c>
      <c r="L92" s="111">
        <v>0</v>
      </c>
      <c r="M92" s="111">
        <v>39519.9</v>
      </c>
      <c r="N92" s="111">
        <v>0</v>
      </c>
      <c r="O92" s="111">
        <v>0</v>
      </c>
      <c r="P92" s="111">
        <v>0</v>
      </c>
      <c r="Q92" s="111">
        <v>0</v>
      </c>
      <c r="R92" s="222"/>
    </row>
    <row r="93" spans="1:19" ht="33" customHeight="1" x14ac:dyDescent="0.25">
      <c r="A93" s="225">
        <v>6</v>
      </c>
      <c r="B93" s="222" t="s">
        <v>579</v>
      </c>
      <c r="C93" s="222" t="s">
        <v>580</v>
      </c>
      <c r="D93" s="226" t="s">
        <v>586</v>
      </c>
      <c r="E93" s="226" t="s">
        <v>581</v>
      </c>
      <c r="F93" s="226" t="s">
        <v>582</v>
      </c>
      <c r="G93" s="229">
        <v>46721</v>
      </c>
      <c r="H93" s="230">
        <f>K93</f>
        <v>111750.9</v>
      </c>
      <c r="I93" s="109">
        <v>0</v>
      </c>
      <c r="J93" s="108" t="s">
        <v>8</v>
      </c>
      <c r="K93" s="111">
        <f>L93+M93+N93+O93+P93</f>
        <v>111750.9</v>
      </c>
      <c r="L93" s="111">
        <f>L94+L95</f>
        <v>33525.269999999997</v>
      </c>
      <c r="M93" s="111">
        <f>M95+M94</f>
        <v>78225.63</v>
      </c>
      <c r="N93" s="111">
        <v>0</v>
      </c>
      <c r="O93" s="111">
        <v>0</v>
      </c>
      <c r="P93" s="111">
        <v>0</v>
      </c>
      <c r="Q93" s="111">
        <v>0</v>
      </c>
      <c r="R93" s="222" t="s">
        <v>122</v>
      </c>
    </row>
    <row r="94" spans="1:19" ht="46.5" customHeight="1" x14ac:dyDescent="0.35">
      <c r="A94" s="225"/>
      <c r="B94" s="222"/>
      <c r="C94" s="222"/>
      <c r="D94" s="227"/>
      <c r="E94" s="227"/>
      <c r="F94" s="227"/>
      <c r="G94" s="227"/>
      <c r="H94" s="225"/>
      <c r="I94" s="109">
        <v>0</v>
      </c>
      <c r="J94" s="108" t="s">
        <v>10</v>
      </c>
      <c r="K94" s="111">
        <f t="shared" ref="K94:K95" si="24">L94+M94+N94+O94+P94</f>
        <v>69509.049999999988</v>
      </c>
      <c r="L94" s="111">
        <v>20852.71</v>
      </c>
      <c r="M94" s="111">
        <v>48656.34</v>
      </c>
      <c r="N94" s="111">
        <v>0</v>
      </c>
      <c r="O94" s="111">
        <v>0</v>
      </c>
      <c r="P94" s="111">
        <v>0</v>
      </c>
      <c r="Q94" s="111">
        <v>0</v>
      </c>
      <c r="R94" s="222"/>
      <c r="S94" s="31"/>
    </row>
    <row r="95" spans="1:19" ht="87.75" customHeight="1" x14ac:dyDescent="0.25">
      <c r="A95" s="225"/>
      <c r="B95" s="222"/>
      <c r="C95" s="222"/>
      <c r="D95" s="228"/>
      <c r="E95" s="228"/>
      <c r="F95" s="228"/>
      <c r="G95" s="228"/>
      <c r="H95" s="225"/>
      <c r="I95" s="109">
        <v>0</v>
      </c>
      <c r="J95" s="108" t="s">
        <v>11</v>
      </c>
      <c r="K95" s="111">
        <f t="shared" si="24"/>
        <v>42241.85</v>
      </c>
      <c r="L95" s="111">
        <v>12672.56</v>
      </c>
      <c r="M95" s="111">
        <v>29569.29</v>
      </c>
      <c r="N95" s="111">
        <v>0</v>
      </c>
      <c r="O95" s="111">
        <v>0</v>
      </c>
      <c r="P95" s="111">
        <v>0</v>
      </c>
      <c r="Q95" s="111">
        <v>0</v>
      </c>
      <c r="R95" s="222"/>
    </row>
    <row r="96" spans="1:19" ht="32.25" customHeight="1" x14ac:dyDescent="0.25">
      <c r="A96" s="235" t="s">
        <v>277</v>
      </c>
      <c r="B96" s="236"/>
      <c r="C96" s="236"/>
      <c r="D96" s="236"/>
      <c r="E96" s="236"/>
      <c r="F96" s="236"/>
      <c r="G96" s="236"/>
      <c r="H96" s="236"/>
      <c r="I96" s="237"/>
      <c r="J96" s="108" t="s">
        <v>8</v>
      </c>
      <c r="K96" s="111">
        <f>L96+M96+N96+O96+P96</f>
        <v>738757.57</v>
      </c>
      <c r="L96" s="111">
        <f>L78+L81+L84+L87+L90+L93</f>
        <v>178041.93999999997</v>
      </c>
      <c r="M96" s="111">
        <f>M78+M81+M84+M87+M90+M93</f>
        <v>560715.63</v>
      </c>
      <c r="N96" s="111">
        <f t="shared" ref="N96:P96" si="25">N78+N81+N84+N87+N90+N93</f>
        <v>0</v>
      </c>
      <c r="O96" s="111">
        <f t="shared" si="25"/>
        <v>0</v>
      </c>
      <c r="P96" s="111">
        <f t="shared" si="25"/>
        <v>0</v>
      </c>
      <c r="Q96" s="111">
        <f t="shared" ref="Q96" si="26">Q78</f>
        <v>0</v>
      </c>
      <c r="R96" s="226"/>
    </row>
    <row r="97" spans="1:19" ht="40.5" customHeight="1" x14ac:dyDescent="0.25">
      <c r="A97" s="238"/>
      <c r="B97" s="239"/>
      <c r="C97" s="239"/>
      <c r="D97" s="239"/>
      <c r="E97" s="239"/>
      <c r="F97" s="239"/>
      <c r="G97" s="239"/>
      <c r="H97" s="239"/>
      <c r="I97" s="240"/>
      <c r="J97" s="108" t="s">
        <v>10</v>
      </c>
      <c r="K97" s="111">
        <f>L97+M97+N97+O97+P97</f>
        <v>497969.32999999996</v>
      </c>
      <c r="L97" s="111">
        <f>L79+L82+L85+L88+L91+L94</f>
        <v>149204.21</v>
      </c>
      <c r="M97" s="111">
        <f t="shared" ref="M97:P97" si="27">M79+M82+M85+M88+M91+M94</f>
        <v>348765.12</v>
      </c>
      <c r="N97" s="111">
        <f t="shared" si="27"/>
        <v>0</v>
      </c>
      <c r="O97" s="111">
        <f t="shared" si="27"/>
        <v>0</v>
      </c>
      <c r="P97" s="111">
        <f t="shared" si="27"/>
        <v>0</v>
      </c>
      <c r="Q97" s="111">
        <f t="shared" ref="Q97" si="28">Q79</f>
        <v>0</v>
      </c>
      <c r="R97" s="227"/>
    </row>
    <row r="98" spans="1:19" ht="60" customHeight="1" x14ac:dyDescent="0.25">
      <c r="A98" s="241"/>
      <c r="B98" s="242"/>
      <c r="C98" s="242"/>
      <c r="D98" s="242"/>
      <c r="E98" s="242"/>
      <c r="F98" s="242"/>
      <c r="G98" s="242"/>
      <c r="H98" s="242"/>
      <c r="I98" s="243"/>
      <c r="J98" s="108" t="s">
        <v>11</v>
      </c>
      <c r="K98" s="111">
        <f>L98+M98+N98+O98+P98</f>
        <v>240788.24000000002</v>
      </c>
      <c r="L98" s="111">
        <f>L80+L83+L86+L89+L92+L95</f>
        <v>28837.73</v>
      </c>
      <c r="M98" s="111">
        <f t="shared" ref="M98:P98" si="29">M80+M83+M86+M89+M92+M95</f>
        <v>211950.51</v>
      </c>
      <c r="N98" s="111">
        <f t="shared" si="29"/>
        <v>0</v>
      </c>
      <c r="O98" s="111">
        <f t="shared" si="29"/>
        <v>0</v>
      </c>
      <c r="P98" s="111">
        <f t="shared" si="29"/>
        <v>0</v>
      </c>
      <c r="Q98" s="111">
        <f t="shared" ref="Q98" si="30">Q80</f>
        <v>0</v>
      </c>
      <c r="R98" s="228"/>
    </row>
    <row r="99" spans="1:19" ht="33" customHeight="1" x14ac:dyDescent="0.25">
      <c r="A99" s="244" t="s">
        <v>570</v>
      </c>
      <c r="B99" s="244"/>
      <c r="C99" s="244"/>
      <c r="D99" s="244"/>
      <c r="E99" s="244"/>
      <c r="F99" s="244"/>
      <c r="G99" s="244"/>
      <c r="H99" s="244"/>
      <c r="I99" s="244"/>
      <c r="J99" s="244"/>
      <c r="K99" s="244"/>
      <c r="L99" s="244"/>
      <c r="M99" s="244"/>
      <c r="N99" s="244"/>
      <c r="O99" s="244"/>
      <c r="P99" s="244"/>
      <c r="Q99" s="244"/>
      <c r="R99" s="244"/>
    </row>
    <row r="100" spans="1:19" ht="59.25" customHeight="1" x14ac:dyDescent="0.35">
      <c r="A100" s="225">
        <v>1</v>
      </c>
      <c r="B100" s="222" t="s">
        <v>256</v>
      </c>
      <c r="C100" s="222" t="s">
        <v>179</v>
      </c>
      <c r="D100" s="222" t="s">
        <v>182</v>
      </c>
      <c r="E100" s="222" t="s">
        <v>376</v>
      </c>
      <c r="F100" s="222" t="s">
        <v>303</v>
      </c>
      <c r="G100" s="223">
        <v>46721</v>
      </c>
      <c r="H100" s="224">
        <f>K100</f>
        <v>59891.803240000001</v>
      </c>
      <c r="I100" s="111">
        <f>I101</f>
        <v>0</v>
      </c>
      <c r="J100" s="110" t="s">
        <v>14</v>
      </c>
      <c r="K100" s="111">
        <f>L100+M100+N100+O100+P100</f>
        <v>59891.803240000001</v>
      </c>
      <c r="L100" s="111">
        <f>L101</f>
        <v>5000</v>
      </c>
      <c r="M100" s="111">
        <f t="shared" ref="M100:Q100" si="31">M101</f>
        <v>54891.803240000001</v>
      </c>
      <c r="N100" s="111">
        <f t="shared" si="31"/>
        <v>0</v>
      </c>
      <c r="O100" s="111">
        <f t="shared" si="31"/>
        <v>0</v>
      </c>
      <c r="P100" s="111">
        <f t="shared" si="31"/>
        <v>0</v>
      </c>
      <c r="Q100" s="111">
        <f t="shared" si="31"/>
        <v>0</v>
      </c>
      <c r="R100" s="222" t="s">
        <v>122</v>
      </c>
      <c r="S100" s="31"/>
    </row>
    <row r="101" spans="1:19" ht="66" customHeight="1" x14ac:dyDescent="0.35">
      <c r="A101" s="225"/>
      <c r="B101" s="222"/>
      <c r="C101" s="222"/>
      <c r="D101" s="222"/>
      <c r="E101" s="222"/>
      <c r="F101" s="222"/>
      <c r="G101" s="223"/>
      <c r="H101" s="224"/>
      <c r="I101" s="109">
        <v>0</v>
      </c>
      <c r="J101" s="108" t="s">
        <v>18</v>
      </c>
      <c r="K101" s="111">
        <f t="shared" ref="K101" si="32">L101+M101+N101+O101+P101</f>
        <v>59891.803240000001</v>
      </c>
      <c r="L101" s="111">
        <v>5000</v>
      </c>
      <c r="M101" s="111">
        <v>54891.803240000001</v>
      </c>
      <c r="N101" s="28">
        <v>0</v>
      </c>
      <c r="O101" s="28">
        <v>0</v>
      </c>
      <c r="P101" s="28">
        <v>0</v>
      </c>
      <c r="Q101" s="27">
        <v>0</v>
      </c>
      <c r="R101" s="222"/>
      <c r="S101" s="31"/>
    </row>
    <row r="102" spans="1:19" ht="32.25" customHeight="1" x14ac:dyDescent="0.25">
      <c r="A102" s="235" t="s">
        <v>572</v>
      </c>
      <c r="B102" s="236"/>
      <c r="C102" s="236"/>
      <c r="D102" s="236"/>
      <c r="E102" s="236"/>
      <c r="F102" s="236"/>
      <c r="G102" s="236"/>
      <c r="H102" s="236"/>
      <c r="I102" s="237"/>
      <c r="J102" s="108" t="s">
        <v>8</v>
      </c>
      <c r="K102" s="111">
        <f>L102+M102+N102+O102+P102</f>
        <v>59891.803240000001</v>
      </c>
      <c r="L102" s="111">
        <f t="shared" ref="L102:P103" si="33">L100</f>
        <v>5000</v>
      </c>
      <c r="M102" s="111">
        <f t="shared" si="33"/>
        <v>54891.803240000001</v>
      </c>
      <c r="N102" s="111">
        <f t="shared" si="33"/>
        <v>0</v>
      </c>
      <c r="O102" s="111">
        <f t="shared" si="33"/>
        <v>0</v>
      </c>
      <c r="P102" s="111">
        <f t="shared" si="33"/>
        <v>0</v>
      </c>
      <c r="Q102" s="111">
        <f>Q85</f>
        <v>0</v>
      </c>
      <c r="R102" s="226"/>
    </row>
    <row r="103" spans="1:19" ht="60" customHeight="1" x14ac:dyDescent="0.25">
      <c r="A103" s="241"/>
      <c r="B103" s="242"/>
      <c r="C103" s="242"/>
      <c r="D103" s="242"/>
      <c r="E103" s="242"/>
      <c r="F103" s="242"/>
      <c r="G103" s="242"/>
      <c r="H103" s="242"/>
      <c r="I103" s="243"/>
      <c r="J103" s="108" t="s">
        <v>11</v>
      </c>
      <c r="K103" s="111">
        <f t="shared" ref="K103" si="34">L103+M103+N103+O103+P103</f>
        <v>59891.803240000001</v>
      </c>
      <c r="L103" s="111">
        <f t="shared" si="33"/>
        <v>5000</v>
      </c>
      <c r="M103" s="111">
        <f t="shared" si="33"/>
        <v>54891.803240000001</v>
      </c>
      <c r="N103" s="111">
        <f t="shared" si="33"/>
        <v>0</v>
      </c>
      <c r="O103" s="111">
        <f t="shared" si="33"/>
        <v>0</v>
      </c>
      <c r="P103" s="111">
        <f t="shared" si="33"/>
        <v>0</v>
      </c>
      <c r="Q103" s="111">
        <f>Q87</f>
        <v>0</v>
      </c>
      <c r="R103" s="228"/>
    </row>
    <row r="104" spans="1:19" ht="21" customHeight="1" x14ac:dyDescent="0.3">
      <c r="A104" s="245" t="s">
        <v>361</v>
      </c>
      <c r="B104" s="245"/>
      <c r="C104" s="245"/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245"/>
    </row>
    <row r="105" spans="1:19" ht="23.25" customHeight="1" x14ac:dyDescent="0.3">
      <c r="A105" s="245" t="s">
        <v>64</v>
      </c>
      <c r="B105" s="269"/>
      <c r="C105" s="269"/>
      <c r="D105" s="269"/>
      <c r="E105" s="269"/>
      <c r="F105" s="269"/>
      <c r="G105" s="269"/>
      <c r="H105" s="269"/>
      <c r="I105" s="269"/>
      <c r="J105" s="245"/>
      <c r="K105" s="245"/>
      <c r="L105" s="245"/>
      <c r="M105" s="245"/>
      <c r="N105" s="245"/>
      <c r="O105" s="245"/>
      <c r="P105" s="245"/>
      <c r="Q105" s="245"/>
      <c r="R105" s="245"/>
    </row>
    <row r="106" spans="1:19" ht="30" customHeight="1" x14ac:dyDescent="0.25">
      <c r="A106" s="222">
        <v>1</v>
      </c>
      <c r="B106" s="222" t="s">
        <v>56</v>
      </c>
      <c r="C106" s="222" t="s">
        <v>179</v>
      </c>
      <c r="D106" s="222" t="s">
        <v>135</v>
      </c>
      <c r="E106" s="222" t="s">
        <v>147</v>
      </c>
      <c r="F106" s="222" t="s">
        <v>338</v>
      </c>
      <c r="G106" s="223">
        <v>47117</v>
      </c>
      <c r="H106" s="224">
        <v>343685.01</v>
      </c>
      <c r="I106" s="111">
        <f>I107+I108</f>
        <v>67554.808000000005</v>
      </c>
      <c r="J106" s="108" t="s">
        <v>14</v>
      </c>
      <c r="K106" s="109">
        <f>L106+M106+N106+O106+P106</f>
        <v>275007.96999999997</v>
      </c>
      <c r="L106" s="109">
        <f t="shared" ref="L106" si="35">L107+L108</f>
        <v>0</v>
      </c>
      <c r="M106" s="109">
        <f>M107+M108</f>
        <v>180326.02</v>
      </c>
      <c r="N106" s="28">
        <f>N107+N108</f>
        <v>94681.95</v>
      </c>
      <c r="O106" s="28">
        <f>O107+O108</f>
        <v>0</v>
      </c>
      <c r="P106" s="28">
        <f>P107+P108</f>
        <v>0</v>
      </c>
      <c r="Q106" s="109">
        <v>0</v>
      </c>
      <c r="R106" s="222" t="s">
        <v>122</v>
      </c>
    </row>
    <row r="107" spans="1:19" ht="40.5" customHeight="1" x14ac:dyDescent="0.35">
      <c r="A107" s="222"/>
      <c r="B107" s="222"/>
      <c r="C107" s="222"/>
      <c r="D107" s="222"/>
      <c r="E107" s="222"/>
      <c r="F107" s="222"/>
      <c r="G107" s="222"/>
      <c r="H107" s="224"/>
      <c r="I107" s="111">
        <f>4721.68675+37500</f>
        <v>42221.686750000001</v>
      </c>
      <c r="J107" s="108" t="s">
        <v>136</v>
      </c>
      <c r="K107" s="109">
        <f t="shared" ref="K107:K119" si="36">L107+M107+N107+O107+P107</f>
        <v>211890.24999999997</v>
      </c>
      <c r="L107" s="109">
        <v>0</v>
      </c>
      <c r="M107" s="109">
        <f>44193+108521.04</f>
        <v>152714.03999999998</v>
      </c>
      <c r="N107" s="28">
        <v>59176.21</v>
      </c>
      <c r="O107" s="28">
        <v>0</v>
      </c>
      <c r="P107" s="28">
        <v>0</v>
      </c>
      <c r="Q107" s="109">
        <v>0</v>
      </c>
      <c r="R107" s="222"/>
      <c r="S107" s="31"/>
    </row>
    <row r="108" spans="1:19" ht="65.25" customHeight="1" x14ac:dyDescent="0.25">
      <c r="A108" s="222"/>
      <c r="B108" s="222"/>
      <c r="C108" s="222"/>
      <c r="D108" s="222"/>
      <c r="E108" s="222"/>
      <c r="F108" s="222"/>
      <c r="G108" s="222"/>
      <c r="H108" s="224"/>
      <c r="I108" s="111">
        <f>2833.12125+22500</f>
        <v>25333.12125</v>
      </c>
      <c r="J108" s="108" t="s">
        <v>18</v>
      </c>
      <c r="K108" s="109">
        <f t="shared" si="36"/>
        <v>63117.72</v>
      </c>
      <c r="L108" s="109">
        <v>0</v>
      </c>
      <c r="M108" s="109">
        <f>26515.8+1096.18</f>
        <v>27611.98</v>
      </c>
      <c r="N108" s="28">
        <v>35505.74</v>
      </c>
      <c r="O108" s="28">
        <v>0</v>
      </c>
      <c r="P108" s="28">
        <v>0</v>
      </c>
      <c r="Q108" s="109">
        <v>0</v>
      </c>
      <c r="R108" s="222"/>
    </row>
    <row r="109" spans="1:19" ht="40.5" customHeight="1" x14ac:dyDescent="0.25">
      <c r="A109" s="222">
        <v>2</v>
      </c>
      <c r="B109" s="222" t="s">
        <v>58</v>
      </c>
      <c r="C109" s="222" t="s">
        <v>148</v>
      </c>
      <c r="D109" s="222" t="s">
        <v>149</v>
      </c>
      <c r="E109" s="222" t="s">
        <v>150</v>
      </c>
      <c r="F109" s="222" t="s">
        <v>578</v>
      </c>
      <c r="G109" s="223">
        <v>46721</v>
      </c>
      <c r="H109" s="224">
        <v>921096.04</v>
      </c>
      <c r="I109" s="111">
        <f>I110+I111</f>
        <v>343634.68395999999</v>
      </c>
      <c r="J109" s="108" t="s">
        <v>14</v>
      </c>
      <c r="K109" s="109">
        <f t="shared" si="36"/>
        <v>574119.18999999994</v>
      </c>
      <c r="L109" s="109">
        <f>L110+L111</f>
        <v>489312.17</v>
      </c>
      <c r="M109" s="109">
        <f t="shared" ref="M109" si="37">M110+M111</f>
        <v>84807.02</v>
      </c>
      <c r="N109" s="109">
        <f t="shared" ref="N109:P109" si="38">N110+N111</f>
        <v>0</v>
      </c>
      <c r="O109" s="109">
        <f>O110+O111</f>
        <v>0</v>
      </c>
      <c r="P109" s="109">
        <f t="shared" si="38"/>
        <v>0</v>
      </c>
      <c r="Q109" s="109">
        <v>0</v>
      </c>
      <c r="R109" s="222" t="s">
        <v>122</v>
      </c>
    </row>
    <row r="110" spans="1:19" ht="58.5" customHeight="1" x14ac:dyDescent="0.25">
      <c r="A110" s="222"/>
      <c r="B110" s="222"/>
      <c r="C110" s="222"/>
      <c r="D110" s="222"/>
      <c r="E110" s="222"/>
      <c r="F110" s="222"/>
      <c r="G110" s="222"/>
      <c r="H110" s="224"/>
      <c r="I110" s="111">
        <f>129275.36811+113479.1747</f>
        <v>242754.54281000001</v>
      </c>
      <c r="J110" s="108" t="s">
        <v>136</v>
      </c>
      <c r="K110" s="109">
        <f t="shared" si="36"/>
        <v>359972.73</v>
      </c>
      <c r="L110" s="109">
        <v>306798.73</v>
      </c>
      <c r="M110" s="109">
        <v>53174</v>
      </c>
      <c r="N110" s="28">
        <v>0</v>
      </c>
      <c r="O110" s="28">
        <v>0</v>
      </c>
      <c r="P110" s="28">
        <v>0</v>
      </c>
      <c r="Q110" s="109">
        <v>0</v>
      </c>
      <c r="R110" s="222"/>
    </row>
    <row r="111" spans="1:19" ht="69" customHeight="1" x14ac:dyDescent="0.4">
      <c r="A111" s="222"/>
      <c r="B111" s="222"/>
      <c r="C111" s="222"/>
      <c r="D111" s="222"/>
      <c r="E111" s="222"/>
      <c r="F111" s="222"/>
      <c r="G111" s="222"/>
      <c r="H111" s="224"/>
      <c r="I111" s="111">
        <f>76905.44227+23974.69888</f>
        <v>100880.14115</v>
      </c>
      <c r="J111" s="108" t="s">
        <v>18</v>
      </c>
      <c r="K111" s="109">
        <f t="shared" si="36"/>
        <v>214146.46</v>
      </c>
      <c r="L111" s="109">
        <v>182513.44</v>
      </c>
      <c r="M111" s="109">
        <v>31633.02</v>
      </c>
      <c r="N111" s="28">
        <v>0</v>
      </c>
      <c r="O111" s="28">
        <v>0</v>
      </c>
      <c r="P111" s="28">
        <v>0</v>
      </c>
      <c r="Q111" s="109">
        <v>0</v>
      </c>
      <c r="R111" s="222"/>
      <c r="S111" s="29"/>
    </row>
    <row r="112" spans="1:19" ht="30" hidden="1" customHeight="1" x14ac:dyDescent="0.4">
      <c r="A112" s="222">
        <v>3</v>
      </c>
      <c r="B112" s="222" t="s">
        <v>295</v>
      </c>
      <c r="C112" s="222" t="s">
        <v>335</v>
      </c>
      <c r="D112" s="222" t="s">
        <v>296</v>
      </c>
      <c r="E112" s="222" t="s">
        <v>146</v>
      </c>
      <c r="F112" s="222" t="s">
        <v>297</v>
      </c>
      <c r="G112" s="223">
        <v>47117</v>
      </c>
      <c r="H112" s="224">
        <v>0</v>
      </c>
      <c r="I112" s="111">
        <v>0</v>
      </c>
      <c r="J112" s="108" t="s">
        <v>14</v>
      </c>
      <c r="K112" s="109">
        <f t="shared" si="36"/>
        <v>0</v>
      </c>
      <c r="L112" s="109">
        <f t="shared" ref="L112:P112" si="39">L113+L114</f>
        <v>0</v>
      </c>
      <c r="M112" s="109">
        <f t="shared" si="39"/>
        <v>0</v>
      </c>
      <c r="N112" s="109">
        <f t="shared" si="39"/>
        <v>0</v>
      </c>
      <c r="O112" s="28">
        <f t="shared" si="39"/>
        <v>0</v>
      </c>
      <c r="P112" s="28">
        <f t="shared" si="39"/>
        <v>0</v>
      </c>
      <c r="Q112" s="109">
        <v>0</v>
      </c>
      <c r="R112" s="222" t="s">
        <v>122</v>
      </c>
      <c r="S112" s="29"/>
    </row>
    <row r="113" spans="1:19" ht="40.5" hidden="1" customHeight="1" x14ac:dyDescent="0.4">
      <c r="A113" s="222"/>
      <c r="B113" s="222"/>
      <c r="C113" s="222"/>
      <c r="D113" s="222"/>
      <c r="E113" s="222"/>
      <c r="F113" s="222"/>
      <c r="G113" s="222"/>
      <c r="H113" s="224"/>
      <c r="I113" s="111">
        <v>0</v>
      </c>
      <c r="J113" s="108" t="s">
        <v>136</v>
      </c>
      <c r="K113" s="109">
        <f t="shared" si="36"/>
        <v>0</v>
      </c>
      <c r="L113" s="109">
        <v>0</v>
      </c>
      <c r="M113" s="109">
        <v>0</v>
      </c>
      <c r="N113" s="28">
        <v>0</v>
      </c>
      <c r="O113" s="28">
        <v>0</v>
      </c>
      <c r="P113" s="28">
        <v>0</v>
      </c>
      <c r="Q113" s="109">
        <v>0</v>
      </c>
      <c r="R113" s="222"/>
      <c r="S113" s="29"/>
    </row>
    <row r="114" spans="1:19" ht="65.25" hidden="1" customHeight="1" x14ac:dyDescent="0.4">
      <c r="A114" s="222"/>
      <c r="B114" s="222"/>
      <c r="C114" s="222"/>
      <c r="D114" s="222"/>
      <c r="E114" s="222"/>
      <c r="F114" s="222"/>
      <c r="G114" s="222"/>
      <c r="H114" s="224"/>
      <c r="I114" s="111">
        <v>0</v>
      </c>
      <c r="J114" s="108" t="s">
        <v>18</v>
      </c>
      <c r="K114" s="109">
        <f t="shared" si="36"/>
        <v>0</v>
      </c>
      <c r="L114" s="109">
        <v>0</v>
      </c>
      <c r="M114" s="109">
        <v>0</v>
      </c>
      <c r="N114" s="28">
        <v>0</v>
      </c>
      <c r="O114" s="28">
        <v>0</v>
      </c>
      <c r="P114" s="28">
        <v>0</v>
      </c>
      <c r="Q114" s="109">
        <v>0</v>
      </c>
      <c r="R114" s="222"/>
      <c r="S114" s="29"/>
    </row>
    <row r="115" spans="1:19" ht="30" customHeight="1" x14ac:dyDescent="0.4">
      <c r="A115" s="222">
        <v>3</v>
      </c>
      <c r="B115" s="222" t="s">
        <v>369</v>
      </c>
      <c r="C115" s="222" t="s">
        <v>370</v>
      </c>
      <c r="D115" s="222" t="s">
        <v>371</v>
      </c>
      <c r="E115" s="222" t="s">
        <v>146</v>
      </c>
      <c r="F115" s="222" t="s">
        <v>334</v>
      </c>
      <c r="G115" s="223">
        <v>46721</v>
      </c>
      <c r="H115" s="224">
        <f>K115</f>
        <v>349007.31</v>
      </c>
      <c r="I115" s="111">
        <v>0</v>
      </c>
      <c r="J115" s="108" t="s">
        <v>14</v>
      </c>
      <c r="K115" s="109">
        <f t="shared" ref="K115:K117" si="40">L115+M115+N115+O115+P115</f>
        <v>349007.31</v>
      </c>
      <c r="L115" s="109">
        <f t="shared" ref="L115:P115" si="41">L116+L117</f>
        <v>34900.729999999996</v>
      </c>
      <c r="M115" s="109">
        <f t="shared" si="41"/>
        <v>314106.58</v>
      </c>
      <c r="N115" s="109">
        <f t="shared" si="41"/>
        <v>0</v>
      </c>
      <c r="O115" s="28">
        <f t="shared" si="41"/>
        <v>0</v>
      </c>
      <c r="P115" s="28">
        <f t="shared" si="41"/>
        <v>0</v>
      </c>
      <c r="Q115" s="109">
        <v>0</v>
      </c>
      <c r="R115" s="222" t="s">
        <v>122</v>
      </c>
      <c r="S115" s="29"/>
    </row>
    <row r="116" spans="1:19" ht="40.5" customHeight="1" x14ac:dyDescent="0.35">
      <c r="A116" s="222"/>
      <c r="B116" s="222"/>
      <c r="C116" s="222"/>
      <c r="D116" s="222"/>
      <c r="E116" s="222"/>
      <c r="F116" s="222"/>
      <c r="G116" s="222"/>
      <c r="H116" s="224"/>
      <c r="I116" s="111">
        <v>0</v>
      </c>
      <c r="J116" s="108" t="s">
        <v>136</v>
      </c>
      <c r="K116" s="109">
        <f t="shared" si="40"/>
        <v>217082.54</v>
      </c>
      <c r="L116" s="109">
        <f>49285.25-27577</f>
        <v>21708.25</v>
      </c>
      <c r="M116" s="109">
        <f>167797.29+27577</f>
        <v>195374.29</v>
      </c>
      <c r="N116" s="28">
        <v>0</v>
      </c>
      <c r="O116" s="28">
        <v>0</v>
      </c>
      <c r="P116" s="28">
        <v>0</v>
      </c>
      <c r="Q116" s="109">
        <v>0</v>
      </c>
      <c r="R116" s="222"/>
      <c r="S116" s="31"/>
    </row>
    <row r="117" spans="1:19" ht="65.25" customHeight="1" x14ac:dyDescent="0.25">
      <c r="A117" s="222"/>
      <c r="B117" s="222"/>
      <c r="C117" s="222"/>
      <c r="D117" s="222"/>
      <c r="E117" s="222"/>
      <c r="F117" s="222"/>
      <c r="G117" s="222"/>
      <c r="H117" s="224"/>
      <c r="I117" s="111">
        <v>0</v>
      </c>
      <c r="J117" s="108" t="s">
        <v>18</v>
      </c>
      <c r="K117" s="109">
        <f t="shared" si="40"/>
        <v>131924.77000000002</v>
      </c>
      <c r="L117" s="109">
        <f>29951.5-16759.02</f>
        <v>13192.48</v>
      </c>
      <c r="M117" s="109">
        <f>101973.27+16759.02</f>
        <v>118732.29000000001</v>
      </c>
      <c r="N117" s="28">
        <v>0</v>
      </c>
      <c r="O117" s="28">
        <v>0</v>
      </c>
      <c r="P117" s="28">
        <v>0</v>
      </c>
      <c r="Q117" s="109">
        <v>0</v>
      </c>
      <c r="R117" s="222"/>
    </row>
    <row r="118" spans="1:19" ht="32.25" customHeight="1" x14ac:dyDescent="0.25">
      <c r="A118" s="234" t="s">
        <v>169</v>
      </c>
      <c r="B118" s="234"/>
      <c r="C118" s="234"/>
      <c r="D118" s="234"/>
      <c r="E118" s="234"/>
      <c r="F118" s="234"/>
      <c r="G118" s="234"/>
      <c r="H118" s="234"/>
      <c r="I118" s="234"/>
      <c r="J118" s="108" t="s">
        <v>8</v>
      </c>
      <c r="K118" s="109">
        <f>L118+M118+N118+O118+P118</f>
        <v>1198134.47</v>
      </c>
      <c r="L118" s="111">
        <f>L106+L109+L112+L115</f>
        <v>524212.89999999997</v>
      </c>
      <c r="M118" s="111">
        <f>M106+M109+M112+M115</f>
        <v>579239.62</v>
      </c>
      <c r="N118" s="111">
        <f>N106+N109+N112+N115</f>
        <v>94681.95</v>
      </c>
      <c r="O118" s="111">
        <f t="shared" ref="O118:Q118" si="42">O106+O109+O112+O115</f>
        <v>0</v>
      </c>
      <c r="P118" s="111">
        <f t="shared" si="42"/>
        <v>0</v>
      </c>
      <c r="Q118" s="111">
        <f t="shared" si="42"/>
        <v>0</v>
      </c>
      <c r="R118" s="222"/>
    </row>
    <row r="119" spans="1:19" ht="40.5" customHeight="1" x14ac:dyDescent="0.25">
      <c r="A119" s="234"/>
      <c r="B119" s="234"/>
      <c r="C119" s="234"/>
      <c r="D119" s="234"/>
      <c r="E119" s="234"/>
      <c r="F119" s="234"/>
      <c r="G119" s="234"/>
      <c r="H119" s="234"/>
      <c r="I119" s="234"/>
      <c r="J119" s="108" t="s">
        <v>10</v>
      </c>
      <c r="K119" s="109">
        <f t="shared" si="36"/>
        <v>788945.5199999999</v>
      </c>
      <c r="L119" s="111">
        <f>L107+L110+L113+L116</f>
        <v>328506.98</v>
      </c>
      <c r="M119" s="111">
        <f>M107+M110+M113+M116</f>
        <v>401262.32999999996</v>
      </c>
      <c r="N119" s="111">
        <f t="shared" ref="N119:Q119" si="43">N107+N110+N113+N116</f>
        <v>59176.21</v>
      </c>
      <c r="O119" s="111">
        <f t="shared" si="43"/>
        <v>0</v>
      </c>
      <c r="P119" s="111">
        <f t="shared" si="43"/>
        <v>0</v>
      </c>
      <c r="Q119" s="111">
        <f t="shared" si="43"/>
        <v>0</v>
      </c>
      <c r="R119" s="222"/>
    </row>
    <row r="120" spans="1:19" ht="60" customHeight="1" x14ac:dyDescent="0.25">
      <c r="A120" s="234"/>
      <c r="B120" s="234"/>
      <c r="C120" s="234"/>
      <c r="D120" s="234"/>
      <c r="E120" s="234"/>
      <c r="F120" s="234"/>
      <c r="G120" s="234"/>
      <c r="H120" s="234"/>
      <c r="I120" s="234"/>
      <c r="J120" s="108" t="s">
        <v>11</v>
      </c>
      <c r="K120" s="109">
        <f>L120+M120+N120+O120+P120</f>
        <v>409188.95</v>
      </c>
      <c r="L120" s="111">
        <f>L108+L111+L114+L117</f>
        <v>195705.92</v>
      </c>
      <c r="M120" s="111">
        <f>M108+M111+M114+M117</f>
        <v>177977.29</v>
      </c>
      <c r="N120" s="111">
        <f t="shared" ref="N120:Q120" si="44">N108+N111+N114+N117</f>
        <v>35505.74</v>
      </c>
      <c r="O120" s="111">
        <f t="shared" si="44"/>
        <v>0</v>
      </c>
      <c r="P120" s="111">
        <f t="shared" si="44"/>
        <v>0</v>
      </c>
      <c r="Q120" s="111">
        <f t="shared" si="44"/>
        <v>0</v>
      </c>
      <c r="R120" s="222"/>
    </row>
    <row r="121" spans="1:19" ht="34.5" customHeight="1" x14ac:dyDescent="0.25">
      <c r="A121" s="255" t="s">
        <v>100</v>
      </c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</row>
    <row r="122" spans="1:19" ht="33" customHeight="1" x14ac:dyDescent="0.25">
      <c r="A122" s="222">
        <v>1</v>
      </c>
      <c r="B122" s="222" t="s">
        <v>73</v>
      </c>
      <c r="C122" s="226" t="s">
        <v>151</v>
      </c>
      <c r="D122" s="226" t="s">
        <v>152</v>
      </c>
      <c r="E122" s="226" t="s">
        <v>146</v>
      </c>
      <c r="F122" s="226" t="s">
        <v>547</v>
      </c>
      <c r="G122" s="229">
        <v>46721</v>
      </c>
      <c r="H122" s="264">
        <v>4138618.83</v>
      </c>
      <c r="I122" s="115">
        <f>I123+I124+I125</f>
        <v>2128267.5861800001</v>
      </c>
      <c r="J122" s="108" t="s">
        <v>14</v>
      </c>
      <c r="K122" s="109">
        <f>L122+M122+N122+O122+P122</f>
        <v>2010351.23</v>
      </c>
      <c r="L122" s="109">
        <f t="shared" ref="L122" si="45">L124+L125+L123</f>
        <v>1101259.31</v>
      </c>
      <c r="M122" s="109">
        <f t="shared" ref="M122:P122" si="46">M124+M125+M123</f>
        <v>909091.92</v>
      </c>
      <c r="N122" s="109">
        <f>N124+N125+N123</f>
        <v>0</v>
      </c>
      <c r="O122" s="109">
        <f t="shared" si="46"/>
        <v>0</v>
      </c>
      <c r="P122" s="109">
        <f t="shared" si="46"/>
        <v>0</v>
      </c>
      <c r="Q122" s="109">
        <v>0</v>
      </c>
      <c r="R122" s="226" t="s">
        <v>122</v>
      </c>
    </row>
    <row r="123" spans="1:19" ht="49.5" customHeight="1" x14ac:dyDescent="0.25">
      <c r="A123" s="222"/>
      <c r="B123" s="222"/>
      <c r="C123" s="227"/>
      <c r="D123" s="227"/>
      <c r="E123" s="227"/>
      <c r="F123" s="227"/>
      <c r="G123" s="227"/>
      <c r="H123" s="265"/>
      <c r="I123" s="109">
        <f>200000+312943.79979</f>
        <v>512943.79979000002</v>
      </c>
      <c r="J123" s="108" t="s">
        <v>9</v>
      </c>
      <c r="K123" s="109">
        <f t="shared" ref="K123" si="47">L123+M123+N123+O123+P123</f>
        <v>0</v>
      </c>
      <c r="L123" s="109">
        <v>0</v>
      </c>
      <c r="M123" s="109">
        <v>0</v>
      </c>
      <c r="N123" s="109">
        <v>0</v>
      </c>
      <c r="O123" s="109">
        <v>0</v>
      </c>
      <c r="P123" s="109">
        <v>0</v>
      </c>
      <c r="Q123" s="109">
        <v>0</v>
      </c>
      <c r="R123" s="227"/>
    </row>
    <row r="124" spans="1:19" ht="43.5" customHeight="1" x14ac:dyDescent="0.25">
      <c r="A124" s="222"/>
      <c r="B124" s="222"/>
      <c r="C124" s="227"/>
      <c r="D124" s="227"/>
      <c r="E124" s="227"/>
      <c r="F124" s="227"/>
      <c r="G124" s="227"/>
      <c r="H124" s="265"/>
      <c r="I124" s="109">
        <f>157142.86+1139121.52731+297772.98196</f>
        <v>1594037.3692700001</v>
      </c>
      <c r="J124" s="108" t="s">
        <v>136</v>
      </c>
      <c r="K124" s="109">
        <f t="shared" ref="K124:K129" si="48">L124+M124+N124+O124+P124</f>
        <v>1990245.53</v>
      </c>
      <c r="L124" s="109">
        <v>1090245.53</v>
      </c>
      <c r="M124" s="109">
        <v>900000</v>
      </c>
      <c r="N124" s="28">
        <v>0</v>
      </c>
      <c r="O124" s="28">
        <v>0</v>
      </c>
      <c r="P124" s="28">
        <v>0</v>
      </c>
      <c r="Q124" s="109">
        <v>0</v>
      </c>
      <c r="R124" s="227"/>
    </row>
    <row r="125" spans="1:19" ht="57" customHeight="1" x14ac:dyDescent="0.25">
      <c r="A125" s="222"/>
      <c r="B125" s="222"/>
      <c r="C125" s="228"/>
      <c r="D125" s="228"/>
      <c r="E125" s="228"/>
      <c r="F125" s="228"/>
      <c r="G125" s="228"/>
      <c r="H125" s="266"/>
      <c r="I125" s="109">
        <f>3607.51+14667.32725+3011.57987</f>
        <v>21286.417120000002</v>
      </c>
      <c r="J125" s="108" t="s">
        <v>18</v>
      </c>
      <c r="K125" s="109">
        <f t="shared" si="48"/>
        <v>20105.7</v>
      </c>
      <c r="L125" s="109">
        <v>11013.78</v>
      </c>
      <c r="M125" s="109">
        <v>9091.92</v>
      </c>
      <c r="N125" s="28">
        <v>0</v>
      </c>
      <c r="O125" s="28">
        <v>0</v>
      </c>
      <c r="P125" s="28">
        <v>0</v>
      </c>
      <c r="Q125" s="109">
        <v>0</v>
      </c>
      <c r="R125" s="228"/>
    </row>
    <row r="126" spans="1:19" ht="27" customHeight="1" x14ac:dyDescent="0.25">
      <c r="A126" s="234" t="s">
        <v>170</v>
      </c>
      <c r="B126" s="234"/>
      <c r="C126" s="234"/>
      <c r="D126" s="234"/>
      <c r="E126" s="234"/>
      <c r="F126" s="234"/>
      <c r="G126" s="234"/>
      <c r="H126" s="234"/>
      <c r="I126" s="234"/>
      <c r="J126" s="108" t="s">
        <v>8</v>
      </c>
      <c r="K126" s="109">
        <f t="shared" si="48"/>
        <v>2010351.23</v>
      </c>
      <c r="L126" s="111">
        <f>L122</f>
        <v>1101259.31</v>
      </c>
      <c r="M126" s="111">
        <f t="shared" ref="M126:P126" si="49">M122</f>
        <v>909091.92</v>
      </c>
      <c r="N126" s="111">
        <f t="shared" si="49"/>
        <v>0</v>
      </c>
      <c r="O126" s="111">
        <f t="shared" si="49"/>
        <v>0</v>
      </c>
      <c r="P126" s="111">
        <f t="shared" si="49"/>
        <v>0</v>
      </c>
      <c r="Q126" s="111">
        <f>Q29+Q33+Q76+Q104+Q108+Q118+Q122</f>
        <v>0</v>
      </c>
      <c r="R126" s="222"/>
    </row>
    <row r="127" spans="1:19" ht="45" customHeight="1" x14ac:dyDescent="0.25">
      <c r="A127" s="234"/>
      <c r="B127" s="234"/>
      <c r="C127" s="234"/>
      <c r="D127" s="234"/>
      <c r="E127" s="234"/>
      <c r="F127" s="234"/>
      <c r="G127" s="234"/>
      <c r="H127" s="234"/>
      <c r="I127" s="234"/>
      <c r="J127" s="108" t="s">
        <v>9</v>
      </c>
      <c r="K127" s="109">
        <f t="shared" si="48"/>
        <v>0</v>
      </c>
      <c r="L127" s="111">
        <f t="shared" ref="L127:P129" si="50">L123</f>
        <v>0</v>
      </c>
      <c r="M127" s="111">
        <f t="shared" si="50"/>
        <v>0</v>
      </c>
      <c r="N127" s="111">
        <f t="shared" si="50"/>
        <v>0</v>
      </c>
      <c r="O127" s="111">
        <f t="shared" si="50"/>
        <v>0</v>
      </c>
      <c r="P127" s="111">
        <f t="shared" si="50"/>
        <v>0</v>
      </c>
      <c r="Q127" s="111">
        <f>Q30+Q34+Q77+Q105+Q109+Q119+Q123</f>
        <v>0</v>
      </c>
      <c r="R127" s="222"/>
    </row>
    <row r="128" spans="1:19" ht="40.5" customHeight="1" x14ac:dyDescent="0.25">
      <c r="A128" s="234"/>
      <c r="B128" s="234"/>
      <c r="C128" s="234"/>
      <c r="D128" s="234"/>
      <c r="E128" s="234"/>
      <c r="F128" s="234"/>
      <c r="G128" s="234"/>
      <c r="H128" s="234"/>
      <c r="I128" s="234"/>
      <c r="J128" s="108" t="s">
        <v>10</v>
      </c>
      <c r="K128" s="109">
        <f t="shared" si="48"/>
        <v>1990245.53</v>
      </c>
      <c r="L128" s="111">
        <f t="shared" si="50"/>
        <v>1090245.53</v>
      </c>
      <c r="M128" s="111">
        <f t="shared" si="50"/>
        <v>900000</v>
      </c>
      <c r="N128" s="111">
        <f t="shared" si="50"/>
        <v>0</v>
      </c>
      <c r="O128" s="111">
        <f t="shared" si="50"/>
        <v>0</v>
      </c>
      <c r="P128" s="111">
        <f t="shared" si="50"/>
        <v>0</v>
      </c>
      <c r="Q128" s="111">
        <f>Q31+Q35+Q78+Q106+Q110+Q120+Q124</f>
        <v>0</v>
      </c>
      <c r="R128" s="222"/>
    </row>
    <row r="129" spans="1:21" ht="67.5" customHeight="1" x14ac:dyDescent="0.25">
      <c r="A129" s="234"/>
      <c r="B129" s="234"/>
      <c r="C129" s="234"/>
      <c r="D129" s="234"/>
      <c r="E129" s="234"/>
      <c r="F129" s="234"/>
      <c r="G129" s="234"/>
      <c r="H129" s="234"/>
      <c r="I129" s="234"/>
      <c r="J129" s="108" t="s">
        <v>11</v>
      </c>
      <c r="K129" s="109">
        <f t="shared" si="48"/>
        <v>20105.7</v>
      </c>
      <c r="L129" s="111">
        <f t="shared" si="50"/>
        <v>11013.78</v>
      </c>
      <c r="M129" s="111">
        <f t="shared" si="50"/>
        <v>9091.92</v>
      </c>
      <c r="N129" s="111">
        <f>N125</f>
        <v>0</v>
      </c>
      <c r="O129" s="111">
        <f>O125</f>
        <v>0</v>
      </c>
      <c r="P129" s="111">
        <f t="shared" si="50"/>
        <v>0</v>
      </c>
      <c r="Q129" s="111">
        <f>Q32+Q36+Q79+Q107+Q111+Q121+Q125</f>
        <v>0</v>
      </c>
      <c r="R129" s="222"/>
    </row>
    <row r="130" spans="1:21" ht="34.5" customHeight="1" x14ac:dyDescent="0.25">
      <c r="A130" s="255" t="s">
        <v>591</v>
      </c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</row>
    <row r="131" spans="1:21" ht="84" customHeight="1" x14ac:dyDescent="0.25">
      <c r="A131" s="222">
        <v>1</v>
      </c>
      <c r="B131" s="222" t="s">
        <v>73</v>
      </c>
      <c r="C131" s="226" t="s">
        <v>151</v>
      </c>
      <c r="D131" s="226" t="s">
        <v>152</v>
      </c>
      <c r="E131" s="226" t="s">
        <v>593</v>
      </c>
      <c r="F131" s="226" t="s">
        <v>597</v>
      </c>
      <c r="G131" s="229">
        <v>46721</v>
      </c>
      <c r="H131" s="264">
        <f>K131</f>
        <v>250054.11755</v>
      </c>
      <c r="I131" s="115">
        <f>I132</f>
        <v>0</v>
      </c>
      <c r="J131" s="108" t="s">
        <v>14</v>
      </c>
      <c r="K131" s="109">
        <f>L131+M131+N131+O131+P131</f>
        <v>250054.11755</v>
      </c>
      <c r="L131" s="109">
        <f>L132</f>
        <v>5000</v>
      </c>
      <c r="M131" s="109">
        <f t="shared" ref="M131:Q131" si="51">M132</f>
        <v>245054.11755</v>
      </c>
      <c r="N131" s="109">
        <f t="shared" si="51"/>
        <v>0</v>
      </c>
      <c r="O131" s="109">
        <f t="shared" si="51"/>
        <v>0</v>
      </c>
      <c r="P131" s="109">
        <f t="shared" si="51"/>
        <v>0</v>
      </c>
      <c r="Q131" s="109">
        <f t="shared" si="51"/>
        <v>0</v>
      </c>
      <c r="R131" s="226" t="s">
        <v>122</v>
      </c>
    </row>
    <row r="132" spans="1:21" ht="101.25" customHeight="1" x14ac:dyDescent="0.25">
      <c r="A132" s="222"/>
      <c r="B132" s="222"/>
      <c r="C132" s="228"/>
      <c r="D132" s="228"/>
      <c r="E132" s="228"/>
      <c r="F132" s="228"/>
      <c r="G132" s="228"/>
      <c r="H132" s="266"/>
      <c r="I132" s="109">
        <v>0</v>
      </c>
      <c r="J132" s="108" t="s">
        <v>18</v>
      </c>
      <c r="K132" s="109">
        <f t="shared" ref="K132:K134" si="52">L132+M132+N132+O132+P132</f>
        <v>250054.11755</v>
      </c>
      <c r="L132" s="109">
        <v>5000</v>
      </c>
      <c r="M132" s="109">
        <v>245054.11755</v>
      </c>
      <c r="N132" s="28">
        <v>0</v>
      </c>
      <c r="O132" s="28">
        <v>0</v>
      </c>
      <c r="P132" s="28">
        <v>0</v>
      </c>
      <c r="Q132" s="109">
        <v>0</v>
      </c>
      <c r="R132" s="228"/>
    </row>
    <row r="133" spans="1:21" ht="27" customHeight="1" x14ac:dyDescent="0.25">
      <c r="A133" s="234" t="s">
        <v>592</v>
      </c>
      <c r="B133" s="234"/>
      <c r="C133" s="234"/>
      <c r="D133" s="234"/>
      <c r="E133" s="234"/>
      <c r="F133" s="234"/>
      <c r="G133" s="234"/>
      <c r="H133" s="234"/>
      <c r="I133" s="234"/>
      <c r="J133" s="108" t="s">
        <v>8</v>
      </c>
      <c r="K133" s="109">
        <f>L133+M133+N133+O133+P133</f>
        <v>250054.11755</v>
      </c>
      <c r="L133" s="111">
        <f t="shared" ref="L133:P134" si="53">L131</f>
        <v>5000</v>
      </c>
      <c r="M133" s="111">
        <f t="shared" si="53"/>
        <v>245054.11755</v>
      </c>
      <c r="N133" s="111">
        <f t="shared" si="53"/>
        <v>0</v>
      </c>
      <c r="O133" s="111">
        <f t="shared" si="53"/>
        <v>0</v>
      </c>
      <c r="P133" s="111">
        <f t="shared" si="53"/>
        <v>0</v>
      </c>
      <c r="Q133" s="111">
        <f>Q38+Q42+Q85+Q113+Q117+Q127+Q131</f>
        <v>0</v>
      </c>
      <c r="R133" s="222"/>
    </row>
    <row r="134" spans="1:21" ht="67.5" customHeight="1" x14ac:dyDescent="0.25">
      <c r="A134" s="234"/>
      <c r="B134" s="234"/>
      <c r="C134" s="234"/>
      <c r="D134" s="234"/>
      <c r="E134" s="234"/>
      <c r="F134" s="234"/>
      <c r="G134" s="234"/>
      <c r="H134" s="234"/>
      <c r="I134" s="234"/>
      <c r="J134" s="108" t="s">
        <v>11</v>
      </c>
      <c r="K134" s="109">
        <f t="shared" si="52"/>
        <v>250054.11755</v>
      </c>
      <c r="L134" s="111">
        <f t="shared" si="53"/>
        <v>5000</v>
      </c>
      <c r="M134" s="111">
        <f t="shared" si="53"/>
        <v>245054.11755</v>
      </c>
      <c r="N134" s="111">
        <f t="shared" si="53"/>
        <v>0</v>
      </c>
      <c r="O134" s="111">
        <f t="shared" si="53"/>
        <v>0</v>
      </c>
      <c r="P134" s="111">
        <f t="shared" si="53"/>
        <v>0</v>
      </c>
      <c r="Q134" s="111">
        <f>Q41+Q45+Q88+Q116+Q120+Q130+Q132</f>
        <v>0</v>
      </c>
      <c r="R134" s="222"/>
    </row>
    <row r="135" spans="1:21" ht="26.25" customHeight="1" x14ac:dyDescent="0.25">
      <c r="A135" s="255" t="s">
        <v>65</v>
      </c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</row>
    <row r="136" spans="1:21" ht="31.5" customHeight="1" x14ac:dyDescent="0.25">
      <c r="A136" s="222">
        <v>1</v>
      </c>
      <c r="B136" s="222" t="s">
        <v>399</v>
      </c>
      <c r="C136" s="222" t="s">
        <v>453</v>
      </c>
      <c r="D136" s="222" t="s">
        <v>400</v>
      </c>
      <c r="E136" s="222" t="s">
        <v>402</v>
      </c>
      <c r="F136" s="222" t="s">
        <v>555</v>
      </c>
      <c r="G136" s="223">
        <v>47452</v>
      </c>
      <c r="H136" s="224">
        <f>K136</f>
        <v>440000</v>
      </c>
      <c r="I136" s="33">
        <v>0</v>
      </c>
      <c r="J136" s="108" t="s">
        <v>14</v>
      </c>
      <c r="K136" s="109">
        <f t="shared" ref="K136:K156" si="54">N136+O136+P136+L136+M136</f>
        <v>440000</v>
      </c>
      <c r="L136" s="109">
        <f>L137+L138</f>
        <v>0</v>
      </c>
      <c r="M136" s="109">
        <f t="shared" ref="M136:N136" si="55">M137+M138</f>
        <v>154000</v>
      </c>
      <c r="N136" s="109">
        <f t="shared" si="55"/>
        <v>154000</v>
      </c>
      <c r="O136" s="109">
        <f t="shared" ref="O136:Q136" si="56">O137+O138</f>
        <v>132000</v>
      </c>
      <c r="P136" s="109">
        <f t="shared" si="56"/>
        <v>0</v>
      </c>
      <c r="Q136" s="109">
        <f t="shared" si="56"/>
        <v>0</v>
      </c>
      <c r="R136" s="222" t="s">
        <v>122</v>
      </c>
    </row>
    <row r="137" spans="1:21" ht="57.75" customHeight="1" x14ac:dyDescent="0.25">
      <c r="A137" s="222"/>
      <c r="B137" s="222"/>
      <c r="C137" s="222"/>
      <c r="D137" s="222"/>
      <c r="E137" s="222"/>
      <c r="F137" s="222"/>
      <c r="G137" s="222"/>
      <c r="H137" s="224"/>
      <c r="I137" s="33">
        <v>0</v>
      </c>
      <c r="J137" s="108" t="s">
        <v>136</v>
      </c>
      <c r="K137" s="109">
        <f t="shared" si="54"/>
        <v>273679.99</v>
      </c>
      <c r="L137" s="109">
        <v>0</v>
      </c>
      <c r="M137" s="109">
        <v>95788</v>
      </c>
      <c r="N137" s="28">
        <v>95788</v>
      </c>
      <c r="O137" s="28">
        <f>55962.27+26141.72</f>
        <v>82103.989999999991</v>
      </c>
      <c r="P137" s="28">
        <v>0</v>
      </c>
      <c r="Q137" s="109">
        <v>0</v>
      </c>
      <c r="R137" s="222"/>
      <c r="S137" s="34"/>
      <c r="T137" s="34"/>
      <c r="U137" s="34"/>
    </row>
    <row r="138" spans="1:21" ht="75.75" customHeight="1" x14ac:dyDescent="0.25">
      <c r="A138" s="222"/>
      <c r="B138" s="222"/>
      <c r="C138" s="222"/>
      <c r="D138" s="222"/>
      <c r="E138" s="222"/>
      <c r="F138" s="222"/>
      <c r="G138" s="222"/>
      <c r="H138" s="224"/>
      <c r="I138" s="33">
        <v>0</v>
      </c>
      <c r="J138" s="108" t="s">
        <v>18</v>
      </c>
      <c r="K138" s="109">
        <f t="shared" si="54"/>
        <v>166320.01</v>
      </c>
      <c r="L138" s="109">
        <v>0</v>
      </c>
      <c r="M138" s="109">
        <v>58212</v>
      </c>
      <c r="N138" s="28">
        <v>58212</v>
      </c>
      <c r="O138" s="28">
        <f>34009.23+15886.78</f>
        <v>49896.01</v>
      </c>
      <c r="P138" s="28">
        <v>0</v>
      </c>
      <c r="Q138" s="109">
        <v>0</v>
      </c>
      <c r="R138" s="222"/>
      <c r="S138" s="34"/>
      <c r="T138" s="34"/>
      <c r="U138" s="34"/>
    </row>
    <row r="139" spans="1:21" ht="31.5" customHeight="1" x14ac:dyDescent="0.25">
      <c r="A139" s="222">
        <v>2</v>
      </c>
      <c r="B139" s="222" t="s">
        <v>401</v>
      </c>
      <c r="C139" s="222" t="s">
        <v>452</v>
      </c>
      <c r="D139" s="222" t="s">
        <v>403</v>
      </c>
      <c r="E139" s="222" t="s">
        <v>402</v>
      </c>
      <c r="F139" s="222" t="s">
        <v>398</v>
      </c>
      <c r="G139" s="223">
        <v>47087</v>
      </c>
      <c r="H139" s="224">
        <f t="shared" ref="H139" si="57">K139</f>
        <v>305000</v>
      </c>
      <c r="I139" s="33">
        <v>0</v>
      </c>
      <c r="J139" s="108" t="s">
        <v>14</v>
      </c>
      <c r="K139" s="109">
        <f>N139+O139+P139+L139+M139</f>
        <v>305000</v>
      </c>
      <c r="L139" s="109">
        <f t="shared" ref="L139:Q139" si="58">L140+L141</f>
        <v>0</v>
      </c>
      <c r="M139" s="109">
        <f t="shared" si="58"/>
        <v>152500</v>
      </c>
      <c r="N139" s="109">
        <f t="shared" si="58"/>
        <v>152500</v>
      </c>
      <c r="O139" s="109">
        <f t="shared" si="58"/>
        <v>0</v>
      </c>
      <c r="P139" s="109">
        <f t="shared" si="58"/>
        <v>0</v>
      </c>
      <c r="Q139" s="109">
        <f t="shared" si="58"/>
        <v>0</v>
      </c>
      <c r="R139" s="222" t="s">
        <v>122</v>
      </c>
    </row>
    <row r="140" spans="1:21" ht="57.75" customHeight="1" x14ac:dyDescent="0.25">
      <c r="A140" s="222"/>
      <c r="B140" s="222"/>
      <c r="C140" s="222"/>
      <c r="D140" s="222"/>
      <c r="E140" s="222"/>
      <c r="F140" s="222"/>
      <c r="G140" s="222"/>
      <c r="H140" s="224"/>
      <c r="I140" s="33">
        <v>0</v>
      </c>
      <c r="J140" s="108" t="s">
        <v>136</v>
      </c>
      <c r="K140" s="109">
        <f t="shared" si="54"/>
        <v>189710</v>
      </c>
      <c r="L140" s="109">
        <v>0</v>
      </c>
      <c r="M140" s="109">
        <v>94855</v>
      </c>
      <c r="N140" s="28">
        <v>94855</v>
      </c>
      <c r="O140" s="28">
        <v>0</v>
      </c>
      <c r="P140" s="28">
        <v>0</v>
      </c>
      <c r="Q140" s="109">
        <v>0</v>
      </c>
      <c r="R140" s="222"/>
      <c r="S140" s="34"/>
      <c r="T140" s="34"/>
      <c r="U140" s="34"/>
    </row>
    <row r="141" spans="1:21" ht="75.75" customHeight="1" x14ac:dyDescent="0.25">
      <c r="A141" s="222"/>
      <c r="B141" s="222"/>
      <c r="C141" s="222"/>
      <c r="D141" s="222"/>
      <c r="E141" s="222"/>
      <c r="F141" s="222"/>
      <c r="G141" s="222"/>
      <c r="H141" s="224"/>
      <c r="I141" s="33">
        <v>0</v>
      </c>
      <c r="J141" s="108" t="s">
        <v>18</v>
      </c>
      <c r="K141" s="109">
        <f t="shared" si="54"/>
        <v>115290</v>
      </c>
      <c r="L141" s="109">
        <v>0</v>
      </c>
      <c r="M141" s="109">
        <v>57645</v>
      </c>
      <c r="N141" s="28">
        <v>57645</v>
      </c>
      <c r="O141" s="28">
        <v>0</v>
      </c>
      <c r="P141" s="28">
        <v>0</v>
      </c>
      <c r="Q141" s="109">
        <v>0</v>
      </c>
      <c r="R141" s="222"/>
      <c r="S141" s="34"/>
      <c r="T141" s="34"/>
      <c r="U141" s="34"/>
    </row>
    <row r="142" spans="1:21" ht="31.5" customHeight="1" x14ac:dyDescent="0.25">
      <c r="A142" s="222">
        <v>3</v>
      </c>
      <c r="B142" s="222" t="s">
        <v>404</v>
      </c>
      <c r="C142" s="222" t="s">
        <v>449</v>
      </c>
      <c r="D142" s="222" t="s">
        <v>167</v>
      </c>
      <c r="E142" s="222" t="s">
        <v>402</v>
      </c>
      <c r="F142" s="222" t="s">
        <v>393</v>
      </c>
      <c r="G142" s="223">
        <v>47087</v>
      </c>
      <c r="H142" s="224">
        <f t="shared" ref="H142" si="59">K142</f>
        <v>42500</v>
      </c>
      <c r="I142" s="33">
        <v>0</v>
      </c>
      <c r="J142" s="108" t="s">
        <v>14</v>
      </c>
      <c r="K142" s="109">
        <f t="shared" si="54"/>
        <v>42500</v>
      </c>
      <c r="L142" s="109">
        <f t="shared" ref="L142:Q142" si="60">L143+L144</f>
        <v>0</v>
      </c>
      <c r="M142" s="109">
        <f t="shared" si="60"/>
        <v>0</v>
      </c>
      <c r="N142" s="109">
        <f t="shared" si="60"/>
        <v>42500</v>
      </c>
      <c r="O142" s="109">
        <f t="shared" si="60"/>
        <v>0</v>
      </c>
      <c r="P142" s="109">
        <f t="shared" si="60"/>
        <v>0</v>
      </c>
      <c r="Q142" s="109">
        <f t="shared" si="60"/>
        <v>0</v>
      </c>
      <c r="R142" s="222" t="s">
        <v>122</v>
      </c>
    </row>
    <row r="143" spans="1:21" ht="57.75" customHeight="1" x14ac:dyDescent="0.25">
      <c r="A143" s="222"/>
      <c r="B143" s="222"/>
      <c r="C143" s="222"/>
      <c r="D143" s="222"/>
      <c r="E143" s="222"/>
      <c r="F143" s="222"/>
      <c r="G143" s="222"/>
      <c r="H143" s="224"/>
      <c r="I143" s="33">
        <v>0</v>
      </c>
      <c r="J143" s="108" t="s">
        <v>136</v>
      </c>
      <c r="K143" s="109">
        <f t="shared" si="54"/>
        <v>26435</v>
      </c>
      <c r="L143" s="109">
        <v>0</v>
      </c>
      <c r="M143" s="109">
        <v>0</v>
      </c>
      <c r="N143" s="28">
        <v>26435</v>
      </c>
      <c r="O143" s="28">
        <v>0</v>
      </c>
      <c r="P143" s="28">
        <v>0</v>
      </c>
      <c r="Q143" s="109">
        <v>0</v>
      </c>
      <c r="R143" s="222"/>
      <c r="S143" s="34"/>
      <c r="T143" s="34"/>
      <c r="U143" s="34"/>
    </row>
    <row r="144" spans="1:21" ht="75.75" customHeight="1" x14ac:dyDescent="0.25">
      <c r="A144" s="222"/>
      <c r="B144" s="222"/>
      <c r="C144" s="222"/>
      <c r="D144" s="222"/>
      <c r="E144" s="222"/>
      <c r="F144" s="222"/>
      <c r="G144" s="222"/>
      <c r="H144" s="224"/>
      <c r="I144" s="33">
        <v>0</v>
      </c>
      <c r="J144" s="108" t="s">
        <v>18</v>
      </c>
      <c r="K144" s="109">
        <f t="shared" si="54"/>
        <v>16065</v>
      </c>
      <c r="L144" s="109">
        <v>0</v>
      </c>
      <c r="M144" s="109">
        <v>0</v>
      </c>
      <c r="N144" s="28">
        <v>16065</v>
      </c>
      <c r="O144" s="28">
        <v>0</v>
      </c>
      <c r="P144" s="28">
        <v>0</v>
      </c>
      <c r="Q144" s="109">
        <v>0</v>
      </c>
      <c r="R144" s="222"/>
      <c r="S144" s="34"/>
      <c r="T144" s="34"/>
      <c r="U144" s="34"/>
    </row>
    <row r="145" spans="1:21" ht="31.15" customHeight="1" x14ac:dyDescent="0.25">
      <c r="A145" s="222">
        <v>4</v>
      </c>
      <c r="B145" s="222" t="s">
        <v>405</v>
      </c>
      <c r="C145" s="222" t="s">
        <v>450</v>
      </c>
      <c r="D145" s="222" t="s">
        <v>406</v>
      </c>
      <c r="E145" s="222" t="s">
        <v>397</v>
      </c>
      <c r="F145" s="222" t="s">
        <v>393</v>
      </c>
      <c r="G145" s="223">
        <v>47087</v>
      </c>
      <c r="H145" s="224">
        <f t="shared" ref="H145" si="61">K145</f>
        <v>34325</v>
      </c>
      <c r="I145" s="33">
        <v>0</v>
      </c>
      <c r="J145" s="108" t="s">
        <v>14</v>
      </c>
      <c r="K145" s="109">
        <f t="shared" si="54"/>
        <v>34325</v>
      </c>
      <c r="L145" s="109">
        <f t="shared" ref="L145:Q145" si="62">L146+L147</f>
        <v>0</v>
      </c>
      <c r="M145" s="109">
        <f t="shared" si="62"/>
        <v>0</v>
      </c>
      <c r="N145" s="109">
        <f t="shared" si="62"/>
        <v>34325</v>
      </c>
      <c r="O145" s="109">
        <f t="shared" si="62"/>
        <v>0</v>
      </c>
      <c r="P145" s="109">
        <f t="shared" si="62"/>
        <v>0</v>
      </c>
      <c r="Q145" s="109">
        <f t="shared" si="62"/>
        <v>0</v>
      </c>
      <c r="R145" s="222" t="s">
        <v>122</v>
      </c>
    </row>
    <row r="146" spans="1:21" ht="57.75" customHeight="1" x14ac:dyDescent="0.25">
      <c r="A146" s="222"/>
      <c r="B146" s="222"/>
      <c r="C146" s="222"/>
      <c r="D146" s="222"/>
      <c r="E146" s="222"/>
      <c r="F146" s="222"/>
      <c r="G146" s="222"/>
      <c r="H146" s="224"/>
      <c r="I146" s="33">
        <v>0</v>
      </c>
      <c r="J146" s="108" t="s">
        <v>136</v>
      </c>
      <c r="K146" s="109">
        <f t="shared" si="54"/>
        <v>21350.15</v>
      </c>
      <c r="L146" s="109">
        <v>0</v>
      </c>
      <c r="M146" s="109">
        <v>0</v>
      </c>
      <c r="N146" s="28">
        <v>21350.15</v>
      </c>
      <c r="O146" s="28">
        <v>0</v>
      </c>
      <c r="P146" s="28">
        <v>0</v>
      </c>
      <c r="Q146" s="109">
        <v>0</v>
      </c>
      <c r="R146" s="222"/>
      <c r="S146" s="34"/>
      <c r="T146" s="34"/>
      <c r="U146" s="34"/>
    </row>
    <row r="147" spans="1:21" ht="75.75" customHeight="1" x14ac:dyDescent="0.25">
      <c r="A147" s="222"/>
      <c r="B147" s="222"/>
      <c r="C147" s="222"/>
      <c r="D147" s="222"/>
      <c r="E147" s="222"/>
      <c r="F147" s="222"/>
      <c r="G147" s="222"/>
      <c r="H147" s="224"/>
      <c r="I147" s="33">
        <v>0</v>
      </c>
      <c r="J147" s="108" t="s">
        <v>18</v>
      </c>
      <c r="K147" s="109">
        <f t="shared" si="54"/>
        <v>12974.85</v>
      </c>
      <c r="L147" s="109">
        <v>0</v>
      </c>
      <c r="M147" s="109">
        <v>0</v>
      </c>
      <c r="N147" s="28">
        <v>12974.85</v>
      </c>
      <c r="O147" s="28">
        <v>0</v>
      </c>
      <c r="P147" s="28">
        <v>0</v>
      </c>
      <c r="Q147" s="109">
        <v>0</v>
      </c>
      <c r="R147" s="222"/>
      <c r="S147" s="34"/>
      <c r="T147" s="34"/>
      <c r="U147" s="34"/>
    </row>
    <row r="148" spans="1:21" ht="31.15" customHeight="1" x14ac:dyDescent="0.25">
      <c r="A148" s="222">
        <v>5</v>
      </c>
      <c r="B148" s="222" t="s">
        <v>407</v>
      </c>
      <c r="C148" s="222" t="s">
        <v>454</v>
      </c>
      <c r="D148" s="222" t="s">
        <v>406</v>
      </c>
      <c r="E148" s="222" t="s">
        <v>397</v>
      </c>
      <c r="F148" s="222" t="s">
        <v>393</v>
      </c>
      <c r="G148" s="223">
        <v>47087</v>
      </c>
      <c r="H148" s="224">
        <f t="shared" ref="H148" si="63">K148</f>
        <v>17700</v>
      </c>
      <c r="I148" s="33">
        <v>0</v>
      </c>
      <c r="J148" s="108" t="s">
        <v>14</v>
      </c>
      <c r="K148" s="109">
        <f t="shared" si="54"/>
        <v>17700</v>
      </c>
      <c r="L148" s="109">
        <f t="shared" ref="L148:Q148" si="64">L149+L150</f>
        <v>0</v>
      </c>
      <c r="M148" s="109">
        <f t="shared" si="64"/>
        <v>0</v>
      </c>
      <c r="N148" s="109">
        <f t="shared" si="64"/>
        <v>17700</v>
      </c>
      <c r="O148" s="109">
        <f t="shared" si="64"/>
        <v>0</v>
      </c>
      <c r="P148" s="109">
        <f t="shared" si="64"/>
        <v>0</v>
      </c>
      <c r="Q148" s="109">
        <f t="shared" si="64"/>
        <v>0</v>
      </c>
      <c r="R148" s="222" t="s">
        <v>122</v>
      </c>
    </row>
    <row r="149" spans="1:21" ht="57.75" customHeight="1" x14ac:dyDescent="0.25">
      <c r="A149" s="222"/>
      <c r="B149" s="222"/>
      <c r="C149" s="222"/>
      <c r="D149" s="222"/>
      <c r="E149" s="222"/>
      <c r="F149" s="222"/>
      <c r="G149" s="222"/>
      <c r="H149" s="224"/>
      <c r="I149" s="33">
        <v>0</v>
      </c>
      <c r="J149" s="108" t="s">
        <v>136</v>
      </c>
      <c r="K149" s="109">
        <f t="shared" si="54"/>
        <v>11009.4</v>
      </c>
      <c r="L149" s="109">
        <v>0</v>
      </c>
      <c r="M149" s="109">
        <v>0</v>
      </c>
      <c r="N149" s="28">
        <v>11009.4</v>
      </c>
      <c r="O149" s="28">
        <v>0</v>
      </c>
      <c r="P149" s="28">
        <v>0</v>
      </c>
      <c r="Q149" s="109">
        <v>0</v>
      </c>
      <c r="R149" s="222"/>
      <c r="S149" s="34"/>
      <c r="T149" s="34"/>
      <c r="U149" s="34"/>
    </row>
    <row r="150" spans="1:21" ht="75.75" customHeight="1" x14ac:dyDescent="0.25">
      <c r="A150" s="222"/>
      <c r="B150" s="222"/>
      <c r="C150" s="222"/>
      <c r="D150" s="222"/>
      <c r="E150" s="222"/>
      <c r="F150" s="222"/>
      <c r="G150" s="222"/>
      <c r="H150" s="224"/>
      <c r="I150" s="33">
        <v>0</v>
      </c>
      <c r="J150" s="108" t="s">
        <v>18</v>
      </c>
      <c r="K150" s="109">
        <f t="shared" si="54"/>
        <v>6690.6</v>
      </c>
      <c r="L150" s="109">
        <v>0</v>
      </c>
      <c r="M150" s="109">
        <v>0</v>
      </c>
      <c r="N150" s="28">
        <v>6690.6</v>
      </c>
      <c r="O150" s="28">
        <v>0</v>
      </c>
      <c r="P150" s="28">
        <v>0</v>
      </c>
      <c r="Q150" s="109">
        <v>0</v>
      </c>
      <c r="R150" s="222"/>
      <c r="S150" s="34"/>
      <c r="T150" s="34"/>
      <c r="U150" s="34"/>
    </row>
    <row r="151" spans="1:21" ht="31.5" customHeight="1" x14ac:dyDescent="0.25">
      <c r="A151" s="222">
        <v>6</v>
      </c>
      <c r="B151" s="222" t="s">
        <v>408</v>
      </c>
      <c r="C151" s="222" t="s">
        <v>451</v>
      </c>
      <c r="D151" s="222" t="s">
        <v>167</v>
      </c>
      <c r="E151" s="222" t="s">
        <v>402</v>
      </c>
      <c r="F151" s="222" t="s">
        <v>393</v>
      </c>
      <c r="G151" s="223">
        <v>47087</v>
      </c>
      <c r="H151" s="224">
        <f t="shared" ref="H151" si="65">K151</f>
        <v>42500</v>
      </c>
      <c r="I151" s="33">
        <v>0</v>
      </c>
      <c r="J151" s="108" t="s">
        <v>14</v>
      </c>
      <c r="K151" s="109">
        <f t="shared" si="54"/>
        <v>42500</v>
      </c>
      <c r="L151" s="109">
        <f t="shared" ref="L151:Q151" si="66">L152+L153</f>
        <v>0</v>
      </c>
      <c r="M151" s="109">
        <f t="shared" si="66"/>
        <v>0</v>
      </c>
      <c r="N151" s="109">
        <f t="shared" si="66"/>
        <v>42500</v>
      </c>
      <c r="O151" s="109">
        <f t="shared" si="66"/>
        <v>0</v>
      </c>
      <c r="P151" s="109">
        <f t="shared" si="66"/>
        <v>0</v>
      </c>
      <c r="Q151" s="109">
        <f t="shared" si="66"/>
        <v>0</v>
      </c>
      <c r="R151" s="222" t="s">
        <v>122</v>
      </c>
    </row>
    <row r="152" spans="1:21" ht="57.75" customHeight="1" x14ac:dyDescent="0.25">
      <c r="A152" s="222"/>
      <c r="B152" s="222"/>
      <c r="C152" s="222"/>
      <c r="D152" s="222"/>
      <c r="E152" s="222"/>
      <c r="F152" s="222"/>
      <c r="G152" s="222"/>
      <c r="H152" s="224"/>
      <c r="I152" s="33">
        <v>0</v>
      </c>
      <c r="J152" s="108" t="s">
        <v>136</v>
      </c>
      <c r="K152" s="109">
        <f t="shared" si="54"/>
        <v>26435</v>
      </c>
      <c r="L152" s="109">
        <v>0</v>
      </c>
      <c r="M152" s="109">
        <v>0</v>
      </c>
      <c r="N152" s="28">
        <v>26435</v>
      </c>
      <c r="O152" s="28">
        <v>0</v>
      </c>
      <c r="P152" s="28">
        <v>0</v>
      </c>
      <c r="Q152" s="109">
        <v>0</v>
      </c>
      <c r="R152" s="222"/>
      <c r="S152" s="34"/>
      <c r="T152" s="34"/>
      <c r="U152" s="34"/>
    </row>
    <row r="153" spans="1:21" ht="75.75" customHeight="1" x14ac:dyDescent="0.25">
      <c r="A153" s="222"/>
      <c r="B153" s="222"/>
      <c r="C153" s="222"/>
      <c r="D153" s="222"/>
      <c r="E153" s="222"/>
      <c r="F153" s="222"/>
      <c r="G153" s="222"/>
      <c r="H153" s="224"/>
      <c r="I153" s="33">
        <v>0</v>
      </c>
      <c r="J153" s="108" t="s">
        <v>18</v>
      </c>
      <c r="K153" s="109">
        <f t="shared" si="54"/>
        <v>16065</v>
      </c>
      <c r="L153" s="109">
        <v>0</v>
      </c>
      <c r="M153" s="109">
        <v>0</v>
      </c>
      <c r="N153" s="28">
        <v>16065</v>
      </c>
      <c r="O153" s="28">
        <v>0</v>
      </c>
      <c r="P153" s="28">
        <v>0</v>
      </c>
      <c r="Q153" s="109">
        <v>0</v>
      </c>
      <c r="R153" s="222"/>
      <c r="S153" s="34"/>
      <c r="T153" s="34"/>
      <c r="U153" s="34"/>
    </row>
    <row r="154" spans="1:21" ht="31.5" customHeight="1" x14ac:dyDescent="0.25">
      <c r="A154" s="222">
        <v>7</v>
      </c>
      <c r="B154" s="222" t="s">
        <v>174</v>
      </c>
      <c r="C154" s="222" t="s">
        <v>327</v>
      </c>
      <c r="D154" s="222" t="s">
        <v>153</v>
      </c>
      <c r="E154" s="222" t="s">
        <v>336</v>
      </c>
      <c r="F154" s="222" t="s">
        <v>395</v>
      </c>
      <c r="G154" s="223">
        <v>47087</v>
      </c>
      <c r="H154" s="224">
        <f>K154</f>
        <v>177109.32</v>
      </c>
      <c r="I154" s="33">
        <v>0</v>
      </c>
      <c r="J154" s="108" t="s">
        <v>14</v>
      </c>
      <c r="K154" s="109">
        <f>N154+O154+P154+L154+M154</f>
        <v>177109.32</v>
      </c>
      <c r="L154" s="109">
        <f t="shared" ref="L154:Q154" si="67">L155+L156</f>
        <v>59000</v>
      </c>
      <c r="M154" s="109">
        <f t="shared" si="67"/>
        <v>41855.199999999997</v>
      </c>
      <c r="N154" s="109">
        <f t="shared" si="67"/>
        <v>76254.12</v>
      </c>
      <c r="O154" s="109">
        <f t="shared" si="67"/>
        <v>0</v>
      </c>
      <c r="P154" s="109">
        <f t="shared" si="67"/>
        <v>0</v>
      </c>
      <c r="Q154" s="109">
        <f t="shared" si="67"/>
        <v>0</v>
      </c>
      <c r="R154" s="222" t="s">
        <v>122</v>
      </c>
    </row>
    <row r="155" spans="1:21" ht="57.75" customHeight="1" x14ac:dyDescent="0.25">
      <c r="A155" s="222"/>
      <c r="B155" s="222"/>
      <c r="C155" s="222"/>
      <c r="D155" s="222"/>
      <c r="E155" s="222"/>
      <c r="F155" s="222"/>
      <c r="G155" s="222"/>
      <c r="H155" s="224"/>
      <c r="I155" s="33">
        <v>0</v>
      </c>
      <c r="J155" s="108" t="s">
        <v>136</v>
      </c>
      <c r="K155" s="109">
        <f t="shared" si="54"/>
        <v>119775.51999999999</v>
      </c>
      <c r="L155" s="109">
        <v>36108</v>
      </c>
      <c r="M155" s="109">
        <v>37000</v>
      </c>
      <c r="N155" s="28">
        <v>46667.519999999997</v>
      </c>
      <c r="O155" s="28">
        <v>0</v>
      </c>
      <c r="P155" s="28">
        <v>0</v>
      </c>
      <c r="Q155" s="109">
        <v>0</v>
      </c>
      <c r="R155" s="222"/>
      <c r="S155" s="34"/>
      <c r="T155" s="34"/>
      <c r="U155" s="34"/>
    </row>
    <row r="156" spans="1:21" ht="75.75" customHeight="1" x14ac:dyDescent="0.25">
      <c r="A156" s="222"/>
      <c r="B156" s="222"/>
      <c r="C156" s="222"/>
      <c r="D156" s="222"/>
      <c r="E156" s="222"/>
      <c r="F156" s="222"/>
      <c r="G156" s="222"/>
      <c r="H156" s="224"/>
      <c r="I156" s="33">
        <v>0</v>
      </c>
      <c r="J156" s="108" t="s">
        <v>18</v>
      </c>
      <c r="K156" s="109">
        <f t="shared" si="54"/>
        <v>57333.799999999996</v>
      </c>
      <c r="L156" s="109">
        <v>22892</v>
      </c>
      <c r="M156" s="109">
        <v>4855.2</v>
      </c>
      <c r="N156" s="28">
        <v>29586.6</v>
      </c>
      <c r="O156" s="28">
        <v>0</v>
      </c>
      <c r="P156" s="28">
        <v>0</v>
      </c>
      <c r="Q156" s="109">
        <v>0</v>
      </c>
      <c r="R156" s="222"/>
      <c r="S156" s="34"/>
      <c r="T156" s="34"/>
      <c r="U156" s="34"/>
    </row>
    <row r="157" spans="1:21" ht="27.75" customHeight="1" x14ac:dyDescent="0.25">
      <c r="A157" s="235" t="s">
        <v>168</v>
      </c>
      <c r="B157" s="236"/>
      <c r="C157" s="236"/>
      <c r="D157" s="236"/>
      <c r="E157" s="236"/>
      <c r="F157" s="236"/>
      <c r="G157" s="236"/>
      <c r="H157" s="236"/>
      <c r="I157" s="237"/>
      <c r="J157" s="108" t="s">
        <v>8</v>
      </c>
      <c r="K157" s="111">
        <f>K136+K139+K142+K145+K148+K151+K154</f>
        <v>1059134.32</v>
      </c>
      <c r="L157" s="111">
        <f t="shared" ref="L157:N157" si="68">L136+L139+L142+L145+L148+L151+L154</f>
        <v>59000</v>
      </c>
      <c r="M157" s="111">
        <f t="shared" si="68"/>
        <v>348355.2</v>
      </c>
      <c r="N157" s="111">
        <f t="shared" si="68"/>
        <v>519779.12</v>
      </c>
      <c r="O157" s="111">
        <f t="shared" ref="O157:Q157" si="69">O136+O139+O142+O145+O148+O151</f>
        <v>132000</v>
      </c>
      <c r="P157" s="111">
        <f t="shared" si="69"/>
        <v>0</v>
      </c>
      <c r="Q157" s="111">
        <f t="shared" si="69"/>
        <v>0</v>
      </c>
      <c r="R157" s="226"/>
    </row>
    <row r="158" spans="1:21" ht="40.5" customHeight="1" x14ac:dyDescent="0.25">
      <c r="A158" s="238"/>
      <c r="B158" s="239"/>
      <c r="C158" s="239"/>
      <c r="D158" s="239"/>
      <c r="E158" s="239"/>
      <c r="F158" s="239"/>
      <c r="G158" s="239"/>
      <c r="H158" s="239"/>
      <c r="I158" s="240"/>
      <c r="J158" s="108" t="s">
        <v>10</v>
      </c>
      <c r="K158" s="111">
        <f t="shared" ref="K158:O159" si="70">K137+K140+K143+K146+K149+K152+K155</f>
        <v>668395.06000000006</v>
      </c>
      <c r="L158" s="111">
        <f t="shared" si="70"/>
        <v>36108</v>
      </c>
      <c r="M158" s="111">
        <f t="shared" si="70"/>
        <v>227643</v>
      </c>
      <c r="N158" s="111">
        <f t="shared" si="70"/>
        <v>322540.07</v>
      </c>
      <c r="O158" s="111">
        <f t="shared" si="70"/>
        <v>82103.989999999991</v>
      </c>
      <c r="P158" s="111">
        <f t="shared" ref="P158:Q158" si="71">P137+P140+P143+P146+P149+P152</f>
        <v>0</v>
      </c>
      <c r="Q158" s="111">
        <f t="shared" si="71"/>
        <v>0</v>
      </c>
      <c r="R158" s="227"/>
    </row>
    <row r="159" spans="1:21" ht="60" customHeight="1" x14ac:dyDescent="0.25">
      <c r="A159" s="241"/>
      <c r="B159" s="242"/>
      <c r="C159" s="242"/>
      <c r="D159" s="242"/>
      <c r="E159" s="242"/>
      <c r="F159" s="242"/>
      <c r="G159" s="242"/>
      <c r="H159" s="242"/>
      <c r="I159" s="243"/>
      <c r="J159" s="108" t="s">
        <v>11</v>
      </c>
      <c r="K159" s="111">
        <f t="shared" si="70"/>
        <v>390739.25999999995</v>
      </c>
      <c r="L159" s="111">
        <f t="shared" si="70"/>
        <v>22892</v>
      </c>
      <c r="M159" s="111">
        <f t="shared" si="70"/>
        <v>120712.2</v>
      </c>
      <c r="N159" s="111">
        <f t="shared" si="70"/>
        <v>197239.05000000002</v>
      </c>
      <c r="O159" s="111">
        <f t="shared" ref="O159:Q159" si="72">O138+O141+O144+O147+O150+O153</f>
        <v>49896.01</v>
      </c>
      <c r="P159" s="111">
        <f t="shared" si="72"/>
        <v>0</v>
      </c>
      <c r="Q159" s="111">
        <f t="shared" si="72"/>
        <v>0</v>
      </c>
      <c r="R159" s="228"/>
    </row>
    <row r="160" spans="1:21" ht="23.25" customHeight="1" x14ac:dyDescent="0.3">
      <c r="A160" s="245" t="s">
        <v>102</v>
      </c>
      <c r="B160" s="245"/>
      <c r="C160" s="245"/>
      <c r="D160" s="245"/>
      <c r="E160" s="245"/>
      <c r="F160" s="245"/>
      <c r="G160" s="245"/>
      <c r="H160" s="245"/>
      <c r="I160" s="245"/>
      <c r="J160" s="245"/>
      <c r="K160" s="245"/>
      <c r="L160" s="245"/>
      <c r="M160" s="245"/>
      <c r="N160" s="245"/>
      <c r="O160" s="245"/>
      <c r="P160" s="245"/>
      <c r="Q160" s="245"/>
      <c r="R160" s="245"/>
    </row>
    <row r="161" spans="1:19" ht="24.75" customHeight="1" x14ac:dyDescent="0.3">
      <c r="A161" s="246" t="s">
        <v>173</v>
      </c>
      <c r="B161" s="247"/>
      <c r="C161" s="247"/>
      <c r="D161" s="247"/>
      <c r="E161" s="247"/>
      <c r="F161" s="247"/>
      <c r="G161" s="247"/>
      <c r="H161" s="247"/>
      <c r="I161" s="247"/>
      <c r="J161" s="247"/>
      <c r="K161" s="247"/>
      <c r="L161" s="247"/>
      <c r="M161" s="247"/>
      <c r="N161" s="247"/>
      <c r="O161" s="247"/>
      <c r="P161" s="247"/>
      <c r="Q161" s="247"/>
      <c r="R161" s="248"/>
    </row>
    <row r="162" spans="1:19" ht="27.75" customHeight="1" x14ac:dyDescent="0.25">
      <c r="A162" s="222">
        <v>1</v>
      </c>
      <c r="B162" s="222" t="s">
        <v>466</v>
      </c>
      <c r="C162" s="222" t="s">
        <v>467</v>
      </c>
      <c r="D162" s="226" t="s">
        <v>468</v>
      </c>
      <c r="E162" s="226" t="s">
        <v>146</v>
      </c>
      <c r="F162" s="226" t="s">
        <v>472</v>
      </c>
      <c r="G162" s="229">
        <v>46174</v>
      </c>
      <c r="H162" s="224">
        <v>294153.03000000003</v>
      </c>
      <c r="I162" s="109">
        <f>I163+I164</f>
        <v>172219.20973</v>
      </c>
      <c r="J162" s="108" t="s">
        <v>14</v>
      </c>
      <c r="K162" s="109">
        <f t="shared" ref="K162:K164" si="73">L162+M162+N162+O162+P162</f>
        <v>54925.979999999996</v>
      </c>
      <c r="L162" s="109">
        <f t="shared" ref="L162:O162" si="74">L163+L164</f>
        <v>54925.979999999996</v>
      </c>
      <c r="M162" s="109">
        <f t="shared" si="74"/>
        <v>0</v>
      </c>
      <c r="N162" s="109">
        <f t="shared" si="74"/>
        <v>0</v>
      </c>
      <c r="O162" s="109">
        <f t="shared" si="74"/>
        <v>0</v>
      </c>
      <c r="P162" s="109">
        <f>P163+P164</f>
        <v>0</v>
      </c>
      <c r="Q162" s="109">
        <f>Q163+Q164</f>
        <v>0</v>
      </c>
      <c r="R162" s="222" t="s">
        <v>122</v>
      </c>
    </row>
    <row r="163" spans="1:19" ht="39" customHeight="1" x14ac:dyDescent="0.25">
      <c r="A163" s="222"/>
      <c r="B163" s="222"/>
      <c r="C163" s="222"/>
      <c r="D163" s="227"/>
      <c r="E163" s="227"/>
      <c r="F163" s="227"/>
      <c r="G163" s="227"/>
      <c r="H163" s="224"/>
      <c r="I163" s="109">
        <f>33445.8+71952.34304</f>
        <v>105398.14304000001</v>
      </c>
      <c r="J163" s="108" t="s">
        <v>136</v>
      </c>
      <c r="K163" s="109">
        <f t="shared" si="73"/>
        <v>33614.71</v>
      </c>
      <c r="L163" s="109">
        <v>33614.71</v>
      </c>
      <c r="M163" s="109">
        <v>0</v>
      </c>
      <c r="N163" s="109">
        <v>0</v>
      </c>
      <c r="O163" s="109">
        <v>0</v>
      </c>
      <c r="P163" s="109">
        <v>0</v>
      </c>
      <c r="Q163" s="33">
        <v>0</v>
      </c>
      <c r="R163" s="222"/>
      <c r="S163" s="34"/>
    </row>
    <row r="164" spans="1:19" ht="63.75" customHeight="1" x14ac:dyDescent="0.35">
      <c r="A164" s="222"/>
      <c r="B164" s="222"/>
      <c r="C164" s="222"/>
      <c r="D164" s="228"/>
      <c r="E164" s="228"/>
      <c r="F164" s="228"/>
      <c r="G164" s="228"/>
      <c r="H164" s="224"/>
      <c r="I164" s="109">
        <f>21204.2+45616.86669</f>
        <v>66821.066690000007</v>
      </c>
      <c r="J164" s="108" t="s">
        <v>18</v>
      </c>
      <c r="K164" s="109">
        <f t="shared" si="73"/>
        <v>21311.27</v>
      </c>
      <c r="L164" s="109">
        <v>21311.27</v>
      </c>
      <c r="M164" s="109">
        <v>0</v>
      </c>
      <c r="N164" s="109">
        <v>0</v>
      </c>
      <c r="O164" s="109">
        <v>0</v>
      </c>
      <c r="P164" s="109">
        <v>0</v>
      </c>
      <c r="Q164" s="33">
        <v>0</v>
      </c>
      <c r="R164" s="222"/>
      <c r="S164" s="35"/>
    </row>
    <row r="165" spans="1:19" ht="41.25" customHeight="1" x14ac:dyDescent="0.25">
      <c r="A165" s="222">
        <v>2</v>
      </c>
      <c r="B165" s="222" t="s">
        <v>469</v>
      </c>
      <c r="C165" s="222" t="s">
        <v>470</v>
      </c>
      <c r="D165" s="226" t="s">
        <v>471</v>
      </c>
      <c r="E165" s="226" t="s">
        <v>150</v>
      </c>
      <c r="F165" s="226" t="s">
        <v>473</v>
      </c>
      <c r="G165" s="229">
        <v>46174</v>
      </c>
      <c r="H165" s="224">
        <v>105274.4</v>
      </c>
      <c r="I165" s="109">
        <f>I166+I167</f>
        <v>72448.934309999997</v>
      </c>
      <c r="J165" s="108" t="s">
        <v>14</v>
      </c>
      <c r="K165" s="109">
        <f t="shared" ref="K165:K167" si="75">L165+M165+N165+O165+P165</f>
        <v>11485.88</v>
      </c>
      <c r="L165" s="109">
        <f t="shared" ref="L165:O165" si="76">L166+L167</f>
        <v>11485.88</v>
      </c>
      <c r="M165" s="109">
        <f t="shared" si="76"/>
        <v>0</v>
      </c>
      <c r="N165" s="109">
        <f t="shared" si="76"/>
        <v>0</v>
      </c>
      <c r="O165" s="109">
        <f t="shared" si="76"/>
        <v>0</v>
      </c>
      <c r="P165" s="109">
        <f>P166+P167</f>
        <v>0</v>
      </c>
      <c r="Q165" s="109">
        <f>Q166+Q167</f>
        <v>0</v>
      </c>
      <c r="R165" s="222" t="s">
        <v>122</v>
      </c>
    </row>
    <row r="166" spans="1:19" ht="48" customHeight="1" x14ac:dyDescent="0.25">
      <c r="A166" s="222"/>
      <c r="B166" s="222"/>
      <c r="C166" s="222"/>
      <c r="D166" s="227"/>
      <c r="E166" s="227"/>
      <c r="F166" s="227"/>
      <c r="G166" s="227"/>
      <c r="H166" s="224"/>
      <c r="I166" s="109">
        <f>18819+26020.1372</f>
        <v>44839.137199999997</v>
      </c>
      <c r="J166" s="108" t="s">
        <v>136</v>
      </c>
      <c r="K166" s="109">
        <f t="shared" si="75"/>
        <v>7167.19</v>
      </c>
      <c r="L166" s="109">
        <v>7167.19</v>
      </c>
      <c r="M166" s="109">
        <v>0</v>
      </c>
      <c r="N166" s="109">
        <v>0</v>
      </c>
      <c r="O166" s="109">
        <v>0</v>
      </c>
      <c r="P166" s="109">
        <v>0</v>
      </c>
      <c r="Q166" s="33">
        <v>0</v>
      </c>
      <c r="R166" s="222"/>
      <c r="S166" s="34"/>
    </row>
    <row r="167" spans="1:19" ht="66.75" customHeight="1" x14ac:dyDescent="0.35">
      <c r="A167" s="222"/>
      <c r="B167" s="222"/>
      <c r="C167" s="222"/>
      <c r="D167" s="228"/>
      <c r="E167" s="228"/>
      <c r="F167" s="228"/>
      <c r="G167" s="228"/>
      <c r="H167" s="224"/>
      <c r="I167" s="109">
        <f>11931+15678.79711</f>
        <v>27609.79711</v>
      </c>
      <c r="J167" s="108" t="s">
        <v>18</v>
      </c>
      <c r="K167" s="109">
        <f t="shared" si="75"/>
        <v>4318.6899999999996</v>
      </c>
      <c r="L167" s="109">
        <v>4318.6899999999996</v>
      </c>
      <c r="M167" s="109">
        <v>0</v>
      </c>
      <c r="N167" s="109">
        <v>0</v>
      </c>
      <c r="O167" s="109">
        <v>0</v>
      </c>
      <c r="P167" s="109">
        <v>0</v>
      </c>
      <c r="Q167" s="33">
        <v>0</v>
      </c>
      <c r="R167" s="222"/>
      <c r="S167" s="35"/>
    </row>
    <row r="168" spans="1:19" ht="27.75" customHeight="1" x14ac:dyDescent="0.25">
      <c r="A168" s="234" t="s">
        <v>169</v>
      </c>
      <c r="B168" s="234"/>
      <c r="C168" s="234"/>
      <c r="D168" s="234"/>
      <c r="E168" s="234"/>
      <c r="F168" s="234"/>
      <c r="G168" s="234"/>
      <c r="H168" s="234"/>
      <c r="I168" s="234"/>
      <c r="J168" s="108" t="s">
        <v>8</v>
      </c>
      <c r="K168" s="111">
        <f>K162+K165</f>
        <v>66411.86</v>
      </c>
      <c r="L168" s="111">
        <f>L162+L165</f>
        <v>66411.86</v>
      </c>
      <c r="M168" s="111">
        <f t="shared" ref="M168:Q168" si="77">M162</f>
        <v>0</v>
      </c>
      <c r="N168" s="111">
        <f t="shared" si="77"/>
        <v>0</v>
      </c>
      <c r="O168" s="111">
        <f t="shared" si="77"/>
        <v>0</v>
      </c>
      <c r="P168" s="111">
        <f t="shared" si="77"/>
        <v>0</v>
      </c>
      <c r="Q168" s="111">
        <f t="shared" si="77"/>
        <v>0</v>
      </c>
      <c r="R168" s="222"/>
    </row>
    <row r="169" spans="1:19" ht="40.5" customHeight="1" x14ac:dyDescent="0.25">
      <c r="A169" s="234"/>
      <c r="B169" s="234"/>
      <c r="C169" s="234"/>
      <c r="D169" s="234"/>
      <c r="E169" s="234"/>
      <c r="F169" s="234"/>
      <c r="G169" s="234"/>
      <c r="H169" s="234"/>
      <c r="I169" s="234"/>
      <c r="J169" s="108" t="s">
        <v>10</v>
      </c>
      <c r="K169" s="111">
        <f t="shared" ref="K169:K170" si="78">K163+K166</f>
        <v>40781.9</v>
      </c>
      <c r="L169" s="111">
        <f t="shared" ref="L169:L170" si="79">L163+L166</f>
        <v>40781.9</v>
      </c>
      <c r="M169" s="111">
        <f t="shared" ref="M169:Q169" si="80">M163</f>
        <v>0</v>
      </c>
      <c r="N169" s="111">
        <f t="shared" si="80"/>
        <v>0</v>
      </c>
      <c r="O169" s="111">
        <f t="shared" si="80"/>
        <v>0</v>
      </c>
      <c r="P169" s="111">
        <f t="shared" si="80"/>
        <v>0</v>
      </c>
      <c r="Q169" s="111">
        <f t="shared" si="80"/>
        <v>0</v>
      </c>
      <c r="R169" s="222"/>
    </row>
    <row r="170" spans="1:19" ht="60" customHeight="1" x14ac:dyDescent="0.25">
      <c r="A170" s="234"/>
      <c r="B170" s="234"/>
      <c r="C170" s="234"/>
      <c r="D170" s="234"/>
      <c r="E170" s="234"/>
      <c r="F170" s="234"/>
      <c r="G170" s="234"/>
      <c r="H170" s="234"/>
      <c r="I170" s="234"/>
      <c r="J170" s="108" t="s">
        <v>11</v>
      </c>
      <c r="K170" s="111">
        <f t="shared" si="78"/>
        <v>25629.96</v>
      </c>
      <c r="L170" s="111">
        <f t="shared" si="79"/>
        <v>25629.96</v>
      </c>
      <c r="M170" s="111">
        <f t="shared" ref="M170:Q170" si="81">M164</f>
        <v>0</v>
      </c>
      <c r="N170" s="111">
        <f t="shared" si="81"/>
        <v>0</v>
      </c>
      <c r="O170" s="111">
        <f t="shared" si="81"/>
        <v>0</v>
      </c>
      <c r="P170" s="111">
        <f t="shared" si="81"/>
        <v>0</v>
      </c>
      <c r="Q170" s="111">
        <f t="shared" si="81"/>
        <v>0</v>
      </c>
      <c r="R170" s="222"/>
    </row>
    <row r="171" spans="1:19" ht="24.75" customHeight="1" x14ac:dyDescent="0.3">
      <c r="A171" s="245" t="s">
        <v>227</v>
      </c>
      <c r="B171" s="245"/>
      <c r="C171" s="245"/>
      <c r="D171" s="245"/>
      <c r="E171" s="245"/>
      <c r="F171" s="245"/>
      <c r="G171" s="245"/>
      <c r="H171" s="245"/>
      <c r="I171" s="245"/>
      <c r="J171" s="245"/>
      <c r="K171" s="245"/>
      <c r="L171" s="245"/>
      <c r="M171" s="245"/>
      <c r="N171" s="245"/>
      <c r="O171" s="245"/>
      <c r="P171" s="245"/>
      <c r="Q171" s="245"/>
      <c r="R171" s="245"/>
    </row>
    <row r="172" spans="1:19" ht="27.75" customHeight="1" x14ac:dyDescent="0.25">
      <c r="A172" s="222">
        <v>1</v>
      </c>
      <c r="B172" s="222" t="s">
        <v>459</v>
      </c>
      <c r="C172" s="222" t="s">
        <v>460</v>
      </c>
      <c r="D172" s="226" t="s">
        <v>461</v>
      </c>
      <c r="E172" s="226" t="s">
        <v>150</v>
      </c>
      <c r="F172" s="226" t="s">
        <v>532</v>
      </c>
      <c r="G172" s="229">
        <v>46310</v>
      </c>
      <c r="H172" s="224">
        <v>0</v>
      </c>
      <c r="I172" s="33">
        <v>0</v>
      </c>
      <c r="J172" s="108" t="s">
        <v>14</v>
      </c>
      <c r="K172" s="109">
        <f t="shared" ref="K172:K174" si="82">L172+M172+N172+O172+P172</f>
        <v>0</v>
      </c>
      <c r="L172" s="109">
        <f t="shared" ref="L172:O172" si="83">L173+L174</f>
        <v>0</v>
      </c>
      <c r="M172" s="109">
        <f t="shared" si="83"/>
        <v>0</v>
      </c>
      <c r="N172" s="109">
        <f t="shared" si="83"/>
        <v>0</v>
      </c>
      <c r="O172" s="109">
        <f t="shared" si="83"/>
        <v>0</v>
      </c>
      <c r="P172" s="109">
        <f>P173+P174</f>
        <v>0</v>
      </c>
      <c r="Q172" s="109">
        <f>Q173+Q174</f>
        <v>0</v>
      </c>
      <c r="R172" s="222" t="s">
        <v>122</v>
      </c>
    </row>
    <row r="173" spans="1:19" ht="39" customHeight="1" x14ac:dyDescent="0.25">
      <c r="A173" s="222"/>
      <c r="B173" s="222"/>
      <c r="C173" s="222"/>
      <c r="D173" s="227"/>
      <c r="E173" s="227"/>
      <c r="F173" s="227"/>
      <c r="G173" s="227"/>
      <c r="H173" s="224"/>
      <c r="I173" s="33">
        <v>0</v>
      </c>
      <c r="J173" s="108" t="s">
        <v>136</v>
      </c>
      <c r="K173" s="109">
        <f t="shared" si="82"/>
        <v>0</v>
      </c>
      <c r="L173" s="109">
        <v>0</v>
      </c>
      <c r="M173" s="109">
        <v>0</v>
      </c>
      <c r="N173" s="109">
        <v>0</v>
      </c>
      <c r="O173" s="109">
        <v>0</v>
      </c>
      <c r="P173" s="109">
        <v>0</v>
      </c>
      <c r="Q173" s="33">
        <v>0</v>
      </c>
      <c r="R173" s="222"/>
      <c r="S173" s="34"/>
    </row>
    <row r="174" spans="1:19" ht="63.75" customHeight="1" x14ac:dyDescent="0.35">
      <c r="A174" s="222"/>
      <c r="B174" s="222"/>
      <c r="C174" s="222"/>
      <c r="D174" s="228"/>
      <c r="E174" s="228"/>
      <c r="F174" s="228"/>
      <c r="G174" s="228"/>
      <c r="H174" s="224"/>
      <c r="I174" s="33">
        <v>0</v>
      </c>
      <c r="J174" s="108" t="s">
        <v>18</v>
      </c>
      <c r="K174" s="109">
        <f t="shared" si="82"/>
        <v>0</v>
      </c>
      <c r="L174" s="109">
        <v>0</v>
      </c>
      <c r="M174" s="109">
        <v>0</v>
      </c>
      <c r="N174" s="109">
        <v>0</v>
      </c>
      <c r="O174" s="109">
        <v>0</v>
      </c>
      <c r="P174" s="109">
        <v>0</v>
      </c>
      <c r="Q174" s="33">
        <v>0</v>
      </c>
      <c r="R174" s="222"/>
      <c r="S174" s="35"/>
    </row>
    <row r="175" spans="1:19" ht="27.75" customHeight="1" x14ac:dyDescent="0.25">
      <c r="A175" s="234" t="s">
        <v>458</v>
      </c>
      <c r="B175" s="234"/>
      <c r="C175" s="234"/>
      <c r="D175" s="234"/>
      <c r="E175" s="234"/>
      <c r="F175" s="234"/>
      <c r="G175" s="234"/>
      <c r="H175" s="234"/>
      <c r="I175" s="234"/>
      <c r="J175" s="108" t="s">
        <v>8</v>
      </c>
      <c r="K175" s="111">
        <f>K172</f>
        <v>0</v>
      </c>
      <c r="L175" s="111">
        <f t="shared" ref="L175:Q175" si="84">L172</f>
        <v>0</v>
      </c>
      <c r="M175" s="111">
        <f t="shared" si="84"/>
        <v>0</v>
      </c>
      <c r="N175" s="111">
        <f t="shared" si="84"/>
        <v>0</v>
      </c>
      <c r="O175" s="111">
        <f t="shared" si="84"/>
        <v>0</v>
      </c>
      <c r="P175" s="111">
        <f t="shared" si="84"/>
        <v>0</v>
      </c>
      <c r="Q175" s="111">
        <f t="shared" si="84"/>
        <v>0</v>
      </c>
      <c r="R175" s="222"/>
    </row>
    <row r="176" spans="1:19" ht="40.5" customHeight="1" x14ac:dyDescent="0.25">
      <c r="A176" s="234"/>
      <c r="B176" s="234"/>
      <c r="C176" s="234"/>
      <c r="D176" s="234"/>
      <c r="E176" s="234"/>
      <c r="F176" s="234"/>
      <c r="G176" s="234"/>
      <c r="H176" s="234"/>
      <c r="I176" s="234"/>
      <c r="J176" s="108" t="s">
        <v>10</v>
      </c>
      <c r="K176" s="111">
        <f t="shared" ref="K176:Q177" si="85">K173</f>
        <v>0</v>
      </c>
      <c r="L176" s="111">
        <f t="shared" si="85"/>
        <v>0</v>
      </c>
      <c r="M176" s="111">
        <f t="shared" si="85"/>
        <v>0</v>
      </c>
      <c r="N176" s="111">
        <f t="shared" si="85"/>
        <v>0</v>
      </c>
      <c r="O176" s="111">
        <f t="shared" si="85"/>
        <v>0</v>
      </c>
      <c r="P176" s="111">
        <f t="shared" si="85"/>
        <v>0</v>
      </c>
      <c r="Q176" s="111">
        <f t="shared" si="85"/>
        <v>0</v>
      </c>
      <c r="R176" s="222"/>
    </row>
    <row r="177" spans="1:19" ht="60" customHeight="1" x14ac:dyDescent="0.25">
      <c r="A177" s="234"/>
      <c r="B177" s="234"/>
      <c r="C177" s="234"/>
      <c r="D177" s="234"/>
      <c r="E177" s="234"/>
      <c r="F177" s="234"/>
      <c r="G177" s="234"/>
      <c r="H177" s="234"/>
      <c r="I177" s="234"/>
      <c r="J177" s="108" t="s">
        <v>11</v>
      </c>
      <c r="K177" s="111">
        <f t="shared" si="85"/>
        <v>0</v>
      </c>
      <c r="L177" s="111">
        <f t="shared" si="85"/>
        <v>0</v>
      </c>
      <c r="M177" s="111">
        <f t="shared" si="85"/>
        <v>0</v>
      </c>
      <c r="N177" s="111">
        <f t="shared" si="85"/>
        <v>0</v>
      </c>
      <c r="O177" s="111">
        <f t="shared" si="85"/>
        <v>0</v>
      </c>
      <c r="P177" s="111">
        <f t="shared" si="85"/>
        <v>0</v>
      </c>
      <c r="Q177" s="111">
        <f t="shared" si="85"/>
        <v>0</v>
      </c>
      <c r="R177" s="222"/>
    </row>
    <row r="178" spans="1:19" ht="24.75" customHeight="1" x14ac:dyDescent="0.3">
      <c r="A178" s="245" t="s">
        <v>320</v>
      </c>
      <c r="B178" s="245"/>
      <c r="C178" s="245"/>
      <c r="D178" s="245"/>
      <c r="E178" s="245"/>
      <c r="F178" s="245"/>
      <c r="G178" s="245"/>
      <c r="H178" s="245"/>
      <c r="I178" s="245"/>
      <c r="J178" s="245"/>
      <c r="K178" s="245"/>
      <c r="L178" s="245"/>
      <c r="M178" s="245"/>
      <c r="N178" s="245"/>
      <c r="O178" s="245"/>
      <c r="P178" s="245"/>
      <c r="Q178" s="245"/>
      <c r="R178" s="245"/>
    </row>
    <row r="179" spans="1:19" ht="27.75" customHeight="1" x14ac:dyDescent="0.25">
      <c r="A179" s="222">
        <v>1</v>
      </c>
      <c r="B179" s="222" t="s">
        <v>229</v>
      </c>
      <c r="C179" s="222" t="s">
        <v>233</v>
      </c>
      <c r="D179" s="226" t="s">
        <v>230</v>
      </c>
      <c r="E179" s="226" t="s">
        <v>146</v>
      </c>
      <c r="F179" s="226" t="s">
        <v>487</v>
      </c>
      <c r="G179" s="229">
        <v>46675</v>
      </c>
      <c r="H179" s="224">
        <v>265801.64</v>
      </c>
      <c r="I179" s="109">
        <f>I180+I181</f>
        <v>78943.087079999998</v>
      </c>
      <c r="J179" s="108" t="s">
        <v>14</v>
      </c>
      <c r="K179" s="109">
        <f t="shared" ref="K179:K190" si="86">L179+M179+N179+O179+P179</f>
        <v>186858.54</v>
      </c>
      <c r="L179" s="109">
        <f t="shared" ref="L179" si="87">L180+L181</f>
        <v>67247.790000000008</v>
      </c>
      <c r="M179" s="109">
        <f t="shared" ref="M179:O179" si="88">M180+M181</f>
        <v>119610.75</v>
      </c>
      <c r="N179" s="109">
        <f t="shared" si="88"/>
        <v>0</v>
      </c>
      <c r="O179" s="109">
        <f t="shared" si="88"/>
        <v>0</v>
      </c>
      <c r="P179" s="109">
        <f>P180+P181</f>
        <v>0</v>
      </c>
      <c r="Q179" s="109">
        <f>Q180+Q181</f>
        <v>0</v>
      </c>
      <c r="R179" s="222" t="s">
        <v>122</v>
      </c>
    </row>
    <row r="180" spans="1:19" ht="39" customHeight="1" x14ac:dyDescent="0.25">
      <c r="A180" s="222"/>
      <c r="B180" s="222"/>
      <c r="C180" s="222"/>
      <c r="D180" s="227"/>
      <c r="E180" s="227"/>
      <c r="F180" s="227"/>
      <c r="G180" s="227"/>
      <c r="H180" s="224"/>
      <c r="I180" s="109">
        <v>47911.273860000001</v>
      </c>
      <c r="J180" s="108" t="s">
        <v>136</v>
      </c>
      <c r="K180" s="109">
        <f t="shared" si="86"/>
        <v>115450.4</v>
      </c>
      <c r="L180" s="109">
        <v>41351.54</v>
      </c>
      <c r="M180" s="109">
        <v>74098.86</v>
      </c>
      <c r="N180" s="109">
        <v>0</v>
      </c>
      <c r="O180" s="109">
        <v>0</v>
      </c>
      <c r="P180" s="109">
        <v>0</v>
      </c>
      <c r="Q180" s="33">
        <v>0</v>
      </c>
      <c r="R180" s="222"/>
      <c r="S180" s="34"/>
    </row>
    <row r="181" spans="1:19" ht="63.75" customHeight="1" x14ac:dyDescent="0.35">
      <c r="A181" s="222"/>
      <c r="B181" s="222"/>
      <c r="C181" s="222"/>
      <c r="D181" s="228"/>
      <c r="E181" s="228"/>
      <c r="F181" s="228"/>
      <c r="G181" s="228"/>
      <c r="H181" s="224"/>
      <c r="I181" s="109">
        <v>31031.81322</v>
      </c>
      <c r="J181" s="108" t="s">
        <v>18</v>
      </c>
      <c r="K181" s="109">
        <f t="shared" si="86"/>
        <v>71408.14</v>
      </c>
      <c r="L181" s="109">
        <v>25896.25</v>
      </c>
      <c r="M181" s="109">
        <v>45511.89</v>
      </c>
      <c r="N181" s="109">
        <v>0</v>
      </c>
      <c r="O181" s="109">
        <v>0</v>
      </c>
      <c r="P181" s="109">
        <v>0</v>
      </c>
      <c r="Q181" s="33">
        <v>0</v>
      </c>
      <c r="R181" s="222"/>
      <c r="S181" s="35"/>
    </row>
    <row r="182" spans="1:19" ht="27.75" customHeight="1" x14ac:dyDescent="0.35">
      <c r="A182" s="222">
        <v>2</v>
      </c>
      <c r="B182" s="222" t="s">
        <v>231</v>
      </c>
      <c r="C182" s="222" t="s">
        <v>242</v>
      </c>
      <c r="D182" s="222" t="s">
        <v>232</v>
      </c>
      <c r="E182" s="222" t="s">
        <v>146</v>
      </c>
      <c r="F182" s="226" t="s">
        <v>487</v>
      </c>
      <c r="G182" s="229">
        <v>46675</v>
      </c>
      <c r="H182" s="224">
        <v>56867.8</v>
      </c>
      <c r="I182" s="109">
        <f>I183+I184</f>
        <v>17060.34</v>
      </c>
      <c r="J182" s="108" t="s">
        <v>14</v>
      </c>
      <c r="K182" s="109">
        <f t="shared" si="86"/>
        <v>39807.46</v>
      </c>
      <c r="L182" s="109">
        <f>L183+L184</f>
        <v>0</v>
      </c>
      <c r="M182" s="109">
        <f t="shared" ref="M182" si="89">M183+M184</f>
        <v>39807.46</v>
      </c>
      <c r="N182" s="109">
        <f>N183+N184</f>
        <v>0</v>
      </c>
      <c r="O182" s="109">
        <f>O183+O184</f>
        <v>0</v>
      </c>
      <c r="P182" s="109">
        <f>P183+P184</f>
        <v>0</v>
      </c>
      <c r="Q182" s="109">
        <f>Q183+Q184</f>
        <v>0</v>
      </c>
      <c r="R182" s="222" t="s">
        <v>122</v>
      </c>
      <c r="S182" s="31"/>
    </row>
    <row r="183" spans="1:19" ht="54" customHeight="1" x14ac:dyDescent="0.25">
      <c r="A183" s="222"/>
      <c r="B183" s="222"/>
      <c r="C183" s="222"/>
      <c r="D183" s="222"/>
      <c r="E183" s="222"/>
      <c r="F183" s="227"/>
      <c r="G183" s="227"/>
      <c r="H183" s="224"/>
      <c r="I183" s="109">
        <v>10111.09</v>
      </c>
      <c r="J183" s="108" t="s">
        <v>136</v>
      </c>
      <c r="K183" s="109">
        <f t="shared" si="86"/>
        <v>24839.86</v>
      </c>
      <c r="L183" s="109">
        <v>0</v>
      </c>
      <c r="M183" s="109">
        <v>24839.86</v>
      </c>
      <c r="N183" s="109">
        <v>0</v>
      </c>
      <c r="O183" s="109">
        <v>0</v>
      </c>
      <c r="P183" s="109">
        <v>0</v>
      </c>
      <c r="Q183" s="33">
        <v>0</v>
      </c>
      <c r="R183" s="222"/>
      <c r="S183" s="34"/>
    </row>
    <row r="184" spans="1:19" ht="72" customHeight="1" x14ac:dyDescent="0.35">
      <c r="A184" s="222"/>
      <c r="B184" s="222"/>
      <c r="C184" s="222"/>
      <c r="D184" s="222"/>
      <c r="E184" s="222"/>
      <c r="F184" s="228"/>
      <c r="G184" s="228"/>
      <c r="H184" s="224"/>
      <c r="I184" s="109">
        <v>6949.25</v>
      </c>
      <c r="J184" s="108" t="s">
        <v>18</v>
      </c>
      <c r="K184" s="109">
        <f t="shared" si="86"/>
        <v>14967.6</v>
      </c>
      <c r="L184" s="109">
        <v>0</v>
      </c>
      <c r="M184" s="109">
        <v>14967.6</v>
      </c>
      <c r="N184" s="109">
        <v>0</v>
      </c>
      <c r="O184" s="109">
        <v>0</v>
      </c>
      <c r="P184" s="109">
        <v>0</v>
      </c>
      <c r="Q184" s="33">
        <v>0</v>
      </c>
      <c r="R184" s="222"/>
      <c r="S184" s="35"/>
    </row>
    <row r="185" spans="1:19" ht="27.75" customHeight="1" x14ac:dyDescent="0.35">
      <c r="A185" s="222">
        <v>3</v>
      </c>
      <c r="B185" s="222" t="s">
        <v>234</v>
      </c>
      <c r="C185" s="222" t="s">
        <v>463</v>
      </c>
      <c r="D185" s="222" t="s">
        <v>235</v>
      </c>
      <c r="E185" s="222" t="s">
        <v>146</v>
      </c>
      <c r="F185" s="226" t="s">
        <v>487</v>
      </c>
      <c r="G185" s="229">
        <v>46675</v>
      </c>
      <c r="H185" s="224">
        <v>168477.34</v>
      </c>
      <c r="I185" s="109">
        <f>I186+I187</f>
        <v>50543.199999999997</v>
      </c>
      <c r="J185" s="108" t="s">
        <v>14</v>
      </c>
      <c r="K185" s="109">
        <f t="shared" si="86"/>
        <v>117934.13999999998</v>
      </c>
      <c r="L185" s="109">
        <f t="shared" ref="L185" si="90">L186+L187</f>
        <v>0</v>
      </c>
      <c r="M185" s="109">
        <f t="shared" ref="M185:O185" si="91">M186+M187</f>
        <v>117934.13999999998</v>
      </c>
      <c r="N185" s="109">
        <f t="shared" si="91"/>
        <v>0</v>
      </c>
      <c r="O185" s="109">
        <f t="shared" si="91"/>
        <v>0</v>
      </c>
      <c r="P185" s="109">
        <f>P186+P187</f>
        <v>0</v>
      </c>
      <c r="Q185" s="109">
        <f>Q186+Q187</f>
        <v>0</v>
      </c>
      <c r="R185" s="222" t="s">
        <v>122</v>
      </c>
      <c r="S185" s="31"/>
    </row>
    <row r="186" spans="1:19" ht="39" customHeight="1" x14ac:dyDescent="0.25">
      <c r="A186" s="222"/>
      <c r="B186" s="222"/>
      <c r="C186" s="222"/>
      <c r="D186" s="222"/>
      <c r="E186" s="222"/>
      <c r="F186" s="227"/>
      <c r="G186" s="227"/>
      <c r="H186" s="224"/>
      <c r="I186" s="109">
        <v>31538.959999999999</v>
      </c>
      <c r="J186" s="108" t="s">
        <v>136</v>
      </c>
      <c r="K186" s="109">
        <f t="shared" si="86"/>
        <v>73590.899999999994</v>
      </c>
      <c r="L186" s="109">
        <v>0</v>
      </c>
      <c r="M186" s="109">
        <v>73590.899999999994</v>
      </c>
      <c r="N186" s="109">
        <v>0</v>
      </c>
      <c r="O186" s="109">
        <v>0</v>
      </c>
      <c r="P186" s="109">
        <v>0</v>
      </c>
      <c r="Q186" s="33">
        <v>0</v>
      </c>
      <c r="R186" s="222"/>
      <c r="S186" s="34"/>
    </row>
    <row r="187" spans="1:19" ht="63.75" customHeight="1" x14ac:dyDescent="0.35">
      <c r="A187" s="222"/>
      <c r="B187" s="222"/>
      <c r="C187" s="222"/>
      <c r="D187" s="222"/>
      <c r="E187" s="222"/>
      <c r="F187" s="228"/>
      <c r="G187" s="228"/>
      <c r="H187" s="224"/>
      <c r="I187" s="109">
        <v>19004.240000000002</v>
      </c>
      <c r="J187" s="108" t="s">
        <v>18</v>
      </c>
      <c r="K187" s="109">
        <f t="shared" si="86"/>
        <v>44343.24</v>
      </c>
      <c r="L187" s="109">
        <v>0</v>
      </c>
      <c r="M187" s="109">
        <v>44343.24</v>
      </c>
      <c r="N187" s="109">
        <v>0</v>
      </c>
      <c r="O187" s="109">
        <v>0</v>
      </c>
      <c r="P187" s="109">
        <v>0</v>
      </c>
      <c r="Q187" s="33">
        <v>0</v>
      </c>
      <c r="R187" s="222"/>
      <c r="S187" s="35"/>
    </row>
    <row r="188" spans="1:19" ht="27.75" customHeight="1" x14ac:dyDescent="0.35">
      <c r="A188" s="222">
        <v>4</v>
      </c>
      <c r="B188" s="222" t="s">
        <v>262</v>
      </c>
      <c r="C188" s="222" t="s">
        <v>263</v>
      </c>
      <c r="D188" s="222" t="s">
        <v>264</v>
      </c>
      <c r="E188" s="226" t="s">
        <v>146</v>
      </c>
      <c r="F188" s="226" t="s">
        <v>487</v>
      </c>
      <c r="G188" s="229">
        <v>46675</v>
      </c>
      <c r="H188" s="224">
        <v>213123.89</v>
      </c>
      <c r="I188" s="109">
        <f>I189+I190</f>
        <v>10656.2</v>
      </c>
      <c r="J188" s="108" t="s">
        <v>14</v>
      </c>
      <c r="K188" s="109">
        <f t="shared" si="86"/>
        <v>202467.69</v>
      </c>
      <c r="L188" s="109">
        <f t="shared" ref="L188" si="92">L189+L190</f>
        <v>40134.199999999997</v>
      </c>
      <c r="M188" s="109">
        <f t="shared" ref="M188:O188" si="93">M189+M190</f>
        <v>162333.49</v>
      </c>
      <c r="N188" s="109">
        <f>N189+N190</f>
        <v>0</v>
      </c>
      <c r="O188" s="109">
        <f t="shared" si="93"/>
        <v>0</v>
      </c>
      <c r="P188" s="109">
        <f>P189+P190</f>
        <v>0</v>
      </c>
      <c r="Q188" s="109">
        <f>Q189+Q190</f>
        <v>0</v>
      </c>
      <c r="R188" s="222" t="s">
        <v>122</v>
      </c>
      <c r="S188" s="31"/>
    </row>
    <row r="189" spans="1:19" ht="39" customHeight="1" x14ac:dyDescent="0.25">
      <c r="A189" s="222"/>
      <c r="B189" s="222"/>
      <c r="C189" s="222"/>
      <c r="D189" s="222"/>
      <c r="E189" s="227"/>
      <c r="F189" s="227"/>
      <c r="G189" s="227"/>
      <c r="H189" s="224"/>
      <c r="I189" s="109">
        <v>4704.45</v>
      </c>
      <c r="J189" s="108" t="s">
        <v>136</v>
      </c>
      <c r="K189" s="109">
        <f t="shared" si="86"/>
        <v>126339.84</v>
      </c>
      <c r="L189" s="109">
        <v>25043.75</v>
      </c>
      <c r="M189" s="109">
        <v>101296.09</v>
      </c>
      <c r="N189" s="109">
        <v>0</v>
      </c>
      <c r="O189" s="109">
        <v>0</v>
      </c>
      <c r="P189" s="109">
        <v>0</v>
      </c>
      <c r="Q189" s="33">
        <v>0</v>
      </c>
      <c r="R189" s="222"/>
      <c r="S189" s="34"/>
    </row>
    <row r="190" spans="1:19" ht="63.75" customHeight="1" x14ac:dyDescent="0.35">
      <c r="A190" s="222"/>
      <c r="B190" s="222"/>
      <c r="C190" s="222"/>
      <c r="D190" s="222"/>
      <c r="E190" s="228"/>
      <c r="F190" s="228"/>
      <c r="G190" s="228"/>
      <c r="H190" s="224"/>
      <c r="I190" s="109">
        <v>5951.75</v>
      </c>
      <c r="J190" s="108" t="s">
        <v>18</v>
      </c>
      <c r="K190" s="109">
        <f t="shared" si="86"/>
        <v>76127.850000000006</v>
      </c>
      <c r="L190" s="109">
        <v>15090.45</v>
      </c>
      <c r="M190" s="109">
        <v>61037.4</v>
      </c>
      <c r="N190" s="109">
        <v>0</v>
      </c>
      <c r="O190" s="109">
        <v>0</v>
      </c>
      <c r="P190" s="109">
        <v>0</v>
      </c>
      <c r="Q190" s="33">
        <v>0</v>
      </c>
      <c r="R190" s="222"/>
      <c r="S190" s="35"/>
    </row>
    <row r="191" spans="1:19" ht="35.450000000000003" customHeight="1" x14ac:dyDescent="0.35">
      <c r="A191" s="222">
        <v>5</v>
      </c>
      <c r="B191" s="222" t="s">
        <v>373</v>
      </c>
      <c r="C191" s="222" t="s">
        <v>374</v>
      </c>
      <c r="D191" s="222" t="s">
        <v>375</v>
      </c>
      <c r="E191" s="226" t="s">
        <v>146</v>
      </c>
      <c r="F191" s="226" t="s">
        <v>342</v>
      </c>
      <c r="G191" s="229">
        <v>46310</v>
      </c>
      <c r="H191" s="224">
        <v>136827.25</v>
      </c>
      <c r="I191" s="109">
        <f>I192+I193</f>
        <v>21457.681410000001</v>
      </c>
      <c r="J191" s="108" t="s">
        <v>14</v>
      </c>
      <c r="K191" s="109">
        <f t="shared" ref="K191:K193" si="94">L191+M191+N191+O191+P191</f>
        <v>115369.55</v>
      </c>
      <c r="L191" s="109">
        <f t="shared" ref="L191:M191" si="95">L192+L193</f>
        <v>115369.55</v>
      </c>
      <c r="M191" s="109">
        <f t="shared" si="95"/>
        <v>0</v>
      </c>
      <c r="N191" s="109">
        <f>N192+N193</f>
        <v>0</v>
      </c>
      <c r="O191" s="109">
        <f t="shared" ref="O191" si="96">O192+O193</f>
        <v>0</v>
      </c>
      <c r="P191" s="109">
        <f>P192+P193</f>
        <v>0</v>
      </c>
      <c r="Q191" s="109">
        <f>Q192+Q193</f>
        <v>0</v>
      </c>
      <c r="R191" s="222" t="s">
        <v>122</v>
      </c>
      <c r="S191" s="31"/>
    </row>
    <row r="192" spans="1:19" ht="42" customHeight="1" x14ac:dyDescent="0.25">
      <c r="A192" s="222"/>
      <c r="B192" s="222"/>
      <c r="C192" s="222"/>
      <c r="D192" s="222"/>
      <c r="E192" s="227"/>
      <c r="F192" s="227"/>
      <c r="G192" s="227"/>
      <c r="H192" s="224"/>
      <c r="I192" s="109">
        <v>13187.89133</v>
      </c>
      <c r="J192" s="108" t="s">
        <v>136</v>
      </c>
      <c r="K192" s="109">
        <f t="shared" si="94"/>
        <v>70906.13</v>
      </c>
      <c r="L192" s="109">
        <v>70906.13</v>
      </c>
      <c r="M192" s="109">
        <v>0</v>
      </c>
      <c r="N192" s="109">
        <v>0</v>
      </c>
      <c r="O192" s="109">
        <v>0</v>
      </c>
      <c r="P192" s="109">
        <v>0</v>
      </c>
      <c r="Q192" s="33">
        <v>0</v>
      </c>
      <c r="R192" s="222"/>
      <c r="S192" s="34"/>
    </row>
    <row r="193" spans="1:19" ht="74.45" customHeight="1" x14ac:dyDescent="0.35">
      <c r="A193" s="222"/>
      <c r="B193" s="222"/>
      <c r="C193" s="222"/>
      <c r="D193" s="222"/>
      <c r="E193" s="228"/>
      <c r="F193" s="228"/>
      <c r="G193" s="228"/>
      <c r="H193" s="224"/>
      <c r="I193" s="109">
        <v>8269.7900800000007</v>
      </c>
      <c r="J193" s="108" t="s">
        <v>18</v>
      </c>
      <c r="K193" s="109">
        <f t="shared" si="94"/>
        <v>44463.42</v>
      </c>
      <c r="L193" s="109">
        <v>44463.42</v>
      </c>
      <c r="M193" s="109">
        <v>0</v>
      </c>
      <c r="N193" s="109">
        <v>0</v>
      </c>
      <c r="O193" s="109">
        <v>0</v>
      </c>
      <c r="P193" s="109">
        <v>0</v>
      </c>
      <c r="Q193" s="33">
        <v>0</v>
      </c>
      <c r="R193" s="222"/>
      <c r="S193" s="35"/>
    </row>
    <row r="194" spans="1:19" ht="27.75" customHeight="1" x14ac:dyDescent="0.35">
      <c r="A194" s="222">
        <v>6</v>
      </c>
      <c r="B194" s="222" t="s">
        <v>379</v>
      </c>
      <c r="C194" s="222" t="s">
        <v>380</v>
      </c>
      <c r="D194" s="222" t="s">
        <v>381</v>
      </c>
      <c r="E194" s="226" t="s">
        <v>146</v>
      </c>
      <c r="F194" s="226" t="s">
        <v>342</v>
      </c>
      <c r="G194" s="229">
        <v>46310</v>
      </c>
      <c r="H194" s="224">
        <v>99366.63</v>
      </c>
      <c r="I194" s="109">
        <f>I195+I196</f>
        <v>27000</v>
      </c>
      <c r="J194" s="108" t="s">
        <v>14</v>
      </c>
      <c r="K194" s="109">
        <f t="shared" ref="K194:K196" si="97">L194+M194+N194+O194+P194</f>
        <v>72366.63</v>
      </c>
      <c r="L194" s="109">
        <f t="shared" ref="L194:M194" si="98">L195+L196</f>
        <v>72366.63</v>
      </c>
      <c r="M194" s="109">
        <f t="shared" si="98"/>
        <v>0</v>
      </c>
      <c r="N194" s="109">
        <f>N195+N196</f>
        <v>0</v>
      </c>
      <c r="O194" s="109">
        <f t="shared" ref="O194" si="99">O195+O196</f>
        <v>0</v>
      </c>
      <c r="P194" s="109">
        <f>P195+P196</f>
        <v>0</v>
      </c>
      <c r="Q194" s="109">
        <f>Q195+Q196</f>
        <v>0</v>
      </c>
      <c r="R194" s="222" t="s">
        <v>122</v>
      </c>
      <c r="S194" s="31"/>
    </row>
    <row r="195" spans="1:19" ht="39" customHeight="1" x14ac:dyDescent="0.25">
      <c r="A195" s="222"/>
      <c r="B195" s="222"/>
      <c r="C195" s="222"/>
      <c r="D195" s="222"/>
      <c r="E195" s="227"/>
      <c r="F195" s="227"/>
      <c r="G195" s="227"/>
      <c r="H195" s="224"/>
      <c r="I195" s="109">
        <v>16594.2</v>
      </c>
      <c r="J195" s="108" t="s">
        <v>136</v>
      </c>
      <c r="K195" s="109">
        <f t="shared" si="97"/>
        <v>44476.53</v>
      </c>
      <c r="L195" s="109">
        <v>44476.53</v>
      </c>
      <c r="M195" s="109">
        <v>0</v>
      </c>
      <c r="N195" s="109">
        <v>0</v>
      </c>
      <c r="O195" s="109">
        <v>0</v>
      </c>
      <c r="P195" s="109">
        <v>0</v>
      </c>
      <c r="Q195" s="33">
        <v>0</v>
      </c>
      <c r="R195" s="222"/>
      <c r="S195" s="34"/>
    </row>
    <row r="196" spans="1:19" ht="63.75" customHeight="1" x14ac:dyDescent="0.35">
      <c r="A196" s="222"/>
      <c r="B196" s="222"/>
      <c r="C196" s="222"/>
      <c r="D196" s="222"/>
      <c r="E196" s="228"/>
      <c r="F196" s="228"/>
      <c r="G196" s="228"/>
      <c r="H196" s="224"/>
      <c r="I196" s="109">
        <v>10405.799999999999</v>
      </c>
      <c r="J196" s="108" t="s">
        <v>18</v>
      </c>
      <c r="K196" s="109">
        <f t="shared" si="97"/>
        <v>27890.1</v>
      </c>
      <c r="L196" s="109">
        <v>27890.1</v>
      </c>
      <c r="M196" s="109">
        <v>0</v>
      </c>
      <c r="N196" s="109">
        <v>0</v>
      </c>
      <c r="O196" s="109">
        <v>0</v>
      </c>
      <c r="P196" s="109">
        <v>0</v>
      </c>
      <c r="Q196" s="33">
        <v>0</v>
      </c>
      <c r="R196" s="222"/>
      <c r="S196" s="35"/>
    </row>
    <row r="197" spans="1:19" ht="27.75" customHeight="1" x14ac:dyDescent="0.35">
      <c r="A197" s="222">
        <v>7</v>
      </c>
      <c r="B197" s="222" t="s">
        <v>427</v>
      </c>
      <c r="C197" s="222" t="s">
        <v>428</v>
      </c>
      <c r="D197" s="222" t="s">
        <v>264</v>
      </c>
      <c r="E197" s="222" t="s">
        <v>146</v>
      </c>
      <c r="F197" s="222" t="s">
        <v>464</v>
      </c>
      <c r="G197" s="223">
        <v>46310</v>
      </c>
      <c r="H197" s="224">
        <v>33843.14</v>
      </c>
      <c r="I197" s="109">
        <f>I198+I199</f>
        <v>16365.045</v>
      </c>
      <c r="J197" s="108" t="s">
        <v>14</v>
      </c>
      <c r="K197" s="109">
        <f t="shared" ref="K197:K199" si="100">L197+M197+N197+O197+P197</f>
        <v>17478.090000000004</v>
      </c>
      <c r="L197" s="109">
        <f t="shared" ref="L197:M197" si="101">L198+L199</f>
        <v>17478.090000000004</v>
      </c>
      <c r="M197" s="109">
        <f t="shared" si="101"/>
        <v>0</v>
      </c>
      <c r="N197" s="109">
        <f>N198+N199</f>
        <v>0</v>
      </c>
      <c r="O197" s="109">
        <f t="shared" ref="O197" si="102">O198+O199</f>
        <v>0</v>
      </c>
      <c r="P197" s="109">
        <f>P198+P199</f>
        <v>0</v>
      </c>
      <c r="Q197" s="109">
        <f>Q198+Q199</f>
        <v>0</v>
      </c>
      <c r="R197" s="222" t="s">
        <v>122</v>
      </c>
      <c r="S197" s="31"/>
    </row>
    <row r="198" spans="1:19" ht="39" customHeight="1" x14ac:dyDescent="0.25">
      <c r="A198" s="222"/>
      <c r="B198" s="222"/>
      <c r="C198" s="222"/>
      <c r="D198" s="222"/>
      <c r="E198" s="222"/>
      <c r="F198" s="222"/>
      <c r="G198" s="222"/>
      <c r="H198" s="224"/>
      <c r="I198" s="109">
        <v>10057.956</v>
      </c>
      <c r="J198" s="108" t="s">
        <v>136</v>
      </c>
      <c r="K198" s="109">
        <f t="shared" si="100"/>
        <v>10742.03</v>
      </c>
      <c r="L198" s="109">
        <f>23468.56-12726.53</f>
        <v>10742.03</v>
      </c>
      <c r="M198" s="109">
        <v>0</v>
      </c>
      <c r="N198" s="109">
        <v>0</v>
      </c>
      <c r="O198" s="109">
        <v>0</v>
      </c>
      <c r="P198" s="109">
        <v>0</v>
      </c>
      <c r="Q198" s="33">
        <v>0</v>
      </c>
      <c r="R198" s="222"/>
      <c r="S198" s="34"/>
    </row>
    <row r="199" spans="1:19" ht="63.75" customHeight="1" x14ac:dyDescent="0.35">
      <c r="A199" s="222"/>
      <c r="B199" s="222"/>
      <c r="C199" s="222"/>
      <c r="D199" s="222"/>
      <c r="E199" s="222"/>
      <c r="F199" s="222"/>
      <c r="G199" s="222"/>
      <c r="H199" s="224"/>
      <c r="I199" s="109">
        <v>6307.0889999999999</v>
      </c>
      <c r="J199" s="108" t="s">
        <v>18</v>
      </c>
      <c r="K199" s="109">
        <f t="shared" si="100"/>
        <v>6736.0600000000013</v>
      </c>
      <c r="L199" s="109">
        <f>14716.54-7980.48</f>
        <v>6736.0600000000013</v>
      </c>
      <c r="M199" s="109">
        <v>0</v>
      </c>
      <c r="N199" s="109">
        <v>0</v>
      </c>
      <c r="O199" s="109">
        <v>0</v>
      </c>
      <c r="P199" s="109">
        <v>0</v>
      </c>
      <c r="Q199" s="33">
        <v>0</v>
      </c>
      <c r="R199" s="222"/>
      <c r="S199" s="35"/>
    </row>
    <row r="200" spans="1:19" ht="35.25" customHeight="1" x14ac:dyDescent="0.35">
      <c r="A200" s="222">
        <v>8</v>
      </c>
      <c r="B200" s="222" t="s">
        <v>495</v>
      </c>
      <c r="C200" s="222" t="s">
        <v>374</v>
      </c>
      <c r="D200" s="222" t="s">
        <v>497</v>
      </c>
      <c r="E200" s="222" t="s">
        <v>146</v>
      </c>
      <c r="F200" s="222" t="s">
        <v>496</v>
      </c>
      <c r="G200" s="223">
        <v>46174</v>
      </c>
      <c r="H200" s="224">
        <v>301279.36499999999</v>
      </c>
      <c r="I200" s="109">
        <f>I201+I202</f>
        <v>71084.755000000005</v>
      </c>
      <c r="J200" s="108" t="s">
        <v>14</v>
      </c>
      <c r="K200" s="109">
        <f t="shared" ref="K200:K202" si="103">L200+M200+N200+O200+P200</f>
        <v>230194.61</v>
      </c>
      <c r="L200" s="109">
        <f t="shared" ref="L200:M200" si="104">L201+L202</f>
        <v>230194.61</v>
      </c>
      <c r="M200" s="109">
        <f t="shared" si="104"/>
        <v>0</v>
      </c>
      <c r="N200" s="109">
        <f>N201+N202</f>
        <v>0</v>
      </c>
      <c r="O200" s="109">
        <f t="shared" ref="O200" si="105">O201+O202</f>
        <v>0</v>
      </c>
      <c r="P200" s="109">
        <f>P201+P202</f>
        <v>0</v>
      </c>
      <c r="Q200" s="109">
        <f>Q201+Q202</f>
        <v>0</v>
      </c>
      <c r="R200" s="222" t="s">
        <v>122</v>
      </c>
      <c r="S200" s="31"/>
    </row>
    <row r="201" spans="1:19" ht="54" customHeight="1" x14ac:dyDescent="0.25">
      <c r="A201" s="222"/>
      <c r="B201" s="222"/>
      <c r="C201" s="222"/>
      <c r="D201" s="222"/>
      <c r="E201" s="222"/>
      <c r="F201" s="222"/>
      <c r="G201" s="222"/>
      <c r="H201" s="224"/>
      <c r="I201" s="109">
        <v>43688.684999999998</v>
      </c>
      <c r="J201" s="108" t="s">
        <v>136</v>
      </c>
      <c r="K201" s="109">
        <f t="shared" si="103"/>
        <v>142972.68</v>
      </c>
      <c r="L201" s="109">
        <v>142972.68</v>
      </c>
      <c r="M201" s="109">
        <v>0</v>
      </c>
      <c r="N201" s="109">
        <v>0</v>
      </c>
      <c r="O201" s="109">
        <v>0</v>
      </c>
      <c r="P201" s="109">
        <v>0</v>
      </c>
      <c r="Q201" s="33">
        <v>0</v>
      </c>
      <c r="R201" s="222"/>
      <c r="S201" s="34"/>
    </row>
    <row r="202" spans="1:19" ht="63.75" customHeight="1" x14ac:dyDescent="0.35">
      <c r="A202" s="222"/>
      <c r="B202" s="222"/>
      <c r="C202" s="222"/>
      <c r="D202" s="222"/>
      <c r="E202" s="222"/>
      <c r="F202" s="222"/>
      <c r="G202" s="222"/>
      <c r="H202" s="224"/>
      <c r="I202" s="109">
        <v>27396.07</v>
      </c>
      <c r="J202" s="108" t="s">
        <v>18</v>
      </c>
      <c r="K202" s="109">
        <f t="shared" si="103"/>
        <v>87221.93</v>
      </c>
      <c r="L202" s="109">
        <v>87221.93</v>
      </c>
      <c r="M202" s="109">
        <v>0</v>
      </c>
      <c r="N202" s="109">
        <v>0</v>
      </c>
      <c r="O202" s="109">
        <v>0</v>
      </c>
      <c r="P202" s="109">
        <v>0</v>
      </c>
      <c r="Q202" s="33">
        <v>0</v>
      </c>
      <c r="R202" s="222"/>
      <c r="S202" s="35"/>
    </row>
    <row r="203" spans="1:19" ht="27.75" customHeight="1" x14ac:dyDescent="0.25">
      <c r="A203" s="235" t="s">
        <v>248</v>
      </c>
      <c r="B203" s="236"/>
      <c r="C203" s="236"/>
      <c r="D203" s="236"/>
      <c r="E203" s="236"/>
      <c r="F203" s="236"/>
      <c r="G203" s="236"/>
      <c r="H203" s="236"/>
      <c r="I203" s="237"/>
      <c r="J203" s="108" t="s">
        <v>8</v>
      </c>
      <c r="K203" s="111">
        <f t="shared" ref="K203:L205" si="106">K179+K182+K185+K188+K191+K194+K197+K200</f>
        <v>982476.71000000008</v>
      </c>
      <c r="L203" s="111">
        <f t="shared" si="106"/>
        <v>542790.87000000011</v>
      </c>
      <c r="M203" s="111">
        <f t="shared" ref="M203:N203" si="107">M179+M182+M185+M188+M191+M194+M197</f>
        <v>439685.83999999997</v>
      </c>
      <c r="N203" s="111">
        <f t="shared" si="107"/>
        <v>0</v>
      </c>
      <c r="O203" s="111">
        <f t="shared" ref="O203:Q203" si="108">O179+O182+O185+O188+O191+O194</f>
        <v>0</v>
      </c>
      <c r="P203" s="111">
        <f t="shared" si="108"/>
        <v>0</v>
      </c>
      <c r="Q203" s="111">
        <f t="shared" si="108"/>
        <v>0</v>
      </c>
      <c r="R203" s="226"/>
    </row>
    <row r="204" spans="1:19" ht="40.5" customHeight="1" x14ac:dyDescent="0.25">
      <c r="A204" s="238"/>
      <c r="B204" s="239"/>
      <c r="C204" s="239"/>
      <c r="D204" s="239"/>
      <c r="E204" s="239"/>
      <c r="F204" s="239"/>
      <c r="G204" s="239"/>
      <c r="H204" s="239"/>
      <c r="I204" s="240"/>
      <c r="J204" s="108" t="s">
        <v>10</v>
      </c>
      <c r="K204" s="111">
        <f t="shared" si="106"/>
        <v>609318.37000000011</v>
      </c>
      <c r="L204" s="111">
        <f t="shared" si="106"/>
        <v>335492.66000000003</v>
      </c>
      <c r="M204" s="111">
        <f t="shared" ref="M204:O204" si="109">M180+M183+M186+M189+M192+M195+M198</f>
        <v>273825.70999999996</v>
      </c>
      <c r="N204" s="111">
        <f t="shared" si="109"/>
        <v>0</v>
      </c>
      <c r="O204" s="111">
        <f t="shared" si="109"/>
        <v>0</v>
      </c>
      <c r="P204" s="111">
        <f t="shared" ref="P204:Q204" si="110">P180+P183+P186+P189+P192+P195</f>
        <v>0</v>
      </c>
      <c r="Q204" s="111">
        <f t="shared" si="110"/>
        <v>0</v>
      </c>
      <c r="R204" s="227"/>
    </row>
    <row r="205" spans="1:19" ht="60" customHeight="1" x14ac:dyDescent="0.25">
      <c r="A205" s="241"/>
      <c r="B205" s="242"/>
      <c r="C205" s="242"/>
      <c r="D205" s="242"/>
      <c r="E205" s="242"/>
      <c r="F205" s="242"/>
      <c r="G205" s="242"/>
      <c r="H205" s="242"/>
      <c r="I205" s="243"/>
      <c r="J205" s="108" t="s">
        <v>11</v>
      </c>
      <c r="K205" s="111">
        <f t="shared" si="106"/>
        <v>373158.33999999997</v>
      </c>
      <c r="L205" s="111">
        <f t="shared" si="106"/>
        <v>207298.21</v>
      </c>
      <c r="M205" s="111">
        <f t="shared" ref="M205:N205" si="111">M181+M184+M187+M190+M193+M196+M199</f>
        <v>165860.13</v>
      </c>
      <c r="N205" s="111">
        <f t="shared" si="111"/>
        <v>0</v>
      </c>
      <c r="O205" s="111">
        <f t="shared" ref="O205:Q205" si="112">O181+O184+O187+O190+O193+O196</f>
        <v>0</v>
      </c>
      <c r="P205" s="111">
        <f t="shared" si="112"/>
        <v>0</v>
      </c>
      <c r="Q205" s="111">
        <f t="shared" si="112"/>
        <v>0</v>
      </c>
      <c r="R205" s="228"/>
    </row>
    <row r="206" spans="1:19" ht="25.5" customHeight="1" x14ac:dyDescent="0.25">
      <c r="A206" s="244" t="s">
        <v>372</v>
      </c>
      <c r="B206" s="244"/>
      <c r="C206" s="244"/>
      <c r="D206" s="244"/>
      <c r="E206" s="244"/>
      <c r="F206" s="244"/>
      <c r="G206" s="244"/>
      <c r="H206" s="244"/>
      <c r="I206" s="244"/>
      <c r="J206" s="244"/>
      <c r="K206" s="244"/>
      <c r="L206" s="244"/>
      <c r="M206" s="244"/>
      <c r="N206" s="244"/>
      <c r="O206" s="244"/>
      <c r="P206" s="244"/>
      <c r="Q206" s="244"/>
      <c r="R206" s="244"/>
    </row>
    <row r="207" spans="1:19" ht="25.5" customHeight="1" x14ac:dyDescent="0.25">
      <c r="A207" s="222">
        <v>1</v>
      </c>
      <c r="B207" s="222" t="s">
        <v>373</v>
      </c>
      <c r="C207" s="222" t="s">
        <v>374</v>
      </c>
      <c r="D207" s="222" t="s">
        <v>375</v>
      </c>
      <c r="E207" s="222" t="s">
        <v>376</v>
      </c>
      <c r="F207" s="223" t="s">
        <v>377</v>
      </c>
      <c r="G207" s="223">
        <v>46387</v>
      </c>
      <c r="H207" s="224">
        <f>K207+981.28594</f>
        <v>67976.068430000014</v>
      </c>
      <c r="I207" s="109">
        <f>I208+I209</f>
        <v>981.28593999999998</v>
      </c>
      <c r="J207" s="108" t="s">
        <v>14</v>
      </c>
      <c r="K207" s="109">
        <f>K208+K209</f>
        <v>66994.782490000012</v>
      </c>
      <c r="L207" s="109">
        <f t="shared" ref="L207" si="113">L208+L209</f>
        <v>30687.359380000002</v>
      </c>
      <c r="M207" s="109">
        <f>M208+M209</f>
        <v>36307.423110000003</v>
      </c>
      <c r="N207" s="109">
        <f t="shared" ref="N207:P207" si="114">N208+N209</f>
        <v>0</v>
      </c>
      <c r="O207" s="109">
        <f t="shared" si="114"/>
        <v>0</v>
      </c>
      <c r="P207" s="109">
        <f t="shared" si="114"/>
        <v>0</v>
      </c>
      <c r="Q207" s="33">
        <v>0</v>
      </c>
      <c r="R207" s="222" t="s">
        <v>122</v>
      </c>
    </row>
    <row r="208" spans="1:19" ht="45.75" customHeight="1" x14ac:dyDescent="0.4">
      <c r="A208" s="222"/>
      <c r="B208" s="222"/>
      <c r="C208" s="222"/>
      <c r="D208" s="231"/>
      <c r="E208" s="222"/>
      <c r="F208" s="222"/>
      <c r="G208" s="223"/>
      <c r="H208" s="224"/>
      <c r="I208" s="109">
        <v>0</v>
      </c>
      <c r="J208" s="108" t="s">
        <v>136</v>
      </c>
      <c r="K208" s="109">
        <f>L208+M208+N208+O208+P208</f>
        <v>0</v>
      </c>
      <c r="L208" s="109">
        <v>0</v>
      </c>
      <c r="M208" s="109">
        <v>0</v>
      </c>
      <c r="N208" s="109">
        <v>0</v>
      </c>
      <c r="O208" s="109">
        <v>0</v>
      </c>
      <c r="P208" s="109">
        <v>0</v>
      </c>
      <c r="Q208" s="33">
        <v>0</v>
      </c>
      <c r="R208" s="222"/>
      <c r="S208" s="29"/>
    </row>
    <row r="209" spans="1:19" ht="64.5" customHeight="1" x14ac:dyDescent="0.25">
      <c r="A209" s="222"/>
      <c r="B209" s="222"/>
      <c r="C209" s="222"/>
      <c r="D209" s="231"/>
      <c r="E209" s="222"/>
      <c r="F209" s="222"/>
      <c r="G209" s="223"/>
      <c r="H209" s="224"/>
      <c r="I209" s="109">
        <v>981.28593999999998</v>
      </c>
      <c r="J209" s="108" t="s">
        <v>18</v>
      </c>
      <c r="K209" s="109">
        <f>L209+M209+N209+O209+P209</f>
        <v>66994.782490000012</v>
      </c>
      <c r="L209" s="109">
        <f>981.28593+29706.07345</f>
        <v>30687.359380000002</v>
      </c>
      <c r="M209" s="109">
        <v>36307.423110000003</v>
      </c>
      <c r="N209" s="109">
        <v>0</v>
      </c>
      <c r="O209" s="109">
        <v>0</v>
      </c>
      <c r="P209" s="109"/>
      <c r="Q209" s="33">
        <v>0</v>
      </c>
      <c r="R209" s="222"/>
    </row>
    <row r="210" spans="1:19" ht="25.5" customHeight="1" x14ac:dyDescent="0.25">
      <c r="A210" s="222">
        <v>2</v>
      </c>
      <c r="B210" s="222" t="s">
        <v>378</v>
      </c>
      <c r="C210" s="222" t="s">
        <v>233</v>
      </c>
      <c r="D210" s="222" t="s">
        <v>230</v>
      </c>
      <c r="E210" s="222" t="s">
        <v>376</v>
      </c>
      <c r="F210" s="223" t="s">
        <v>377</v>
      </c>
      <c r="G210" s="223">
        <v>46387</v>
      </c>
      <c r="H210" s="224">
        <v>132.60484</v>
      </c>
      <c r="I210" s="109">
        <f>I211+I212</f>
        <v>33.151209999999999</v>
      </c>
      <c r="J210" s="108" t="s">
        <v>14</v>
      </c>
      <c r="K210" s="109">
        <f>K211+K212</f>
        <v>66.302419999999998</v>
      </c>
      <c r="L210" s="109">
        <f t="shared" ref="L210" si="115">L211+L212</f>
        <v>66.302419999999998</v>
      </c>
      <c r="M210" s="109">
        <f>M211+M212</f>
        <v>0</v>
      </c>
      <c r="N210" s="109">
        <f t="shared" ref="N210:P210" si="116">N211+N212</f>
        <v>0</v>
      </c>
      <c r="O210" s="109">
        <f t="shared" si="116"/>
        <v>0</v>
      </c>
      <c r="P210" s="109">
        <f t="shared" si="116"/>
        <v>0</v>
      </c>
      <c r="Q210" s="33">
        <v>0</v>
      </c>
      <c r="R210" s="222" t="s">
        <v>122</v>
      </c>
    </row>
    <row r="211" spans="1:19" ht="45.75" customHeight="1" x14ac:dyDescent="0.4">
      <c r="A211" s="222"/>
      <c r="B211" s="222"/>
      <c r="C211" s="222"/>
      <c r="D211" s="222"/>
      <c r="E211" s="222"/>
      <c r="F211" s="222"/>
      <c r="G211" s="223"/>
      <c r="H211" s="224"/>
      <c r="I211" s="109">
        <v>0</v>
      </c>
      <c r="J211" s="108" t="s">
        <v>136</v>
      </c>
      <c r="K211" s="109">
        <f>L211+M211+N211+O211+P211</f>
        <v>0</v>
      </c>
      <c r="L211" s="109">
        <v>0</v>
      </c>
      <c r="M211" s="109">
        <v>0</v>
      </c>
      <c r="N211" s="109">
        <v>0</v>
      </c>
      <c r="O211" s="109">
        <v>0</v>
      </c>
      <c r="P211" s="109">
        <v>0</v>
      </c>
      <c r="Q211" s="33">
        <v>0</v>
      </c>
      <c r="R211" s="222"/>
      <c r="S211" s="29"/>
    </row>
    <row r="212" spans="1:19" ht="64.5" customHeight="1" x14ac:dyDescent="0.25">
      <c r="A212" s="222"/>
      <c r="B212" s="222"/>
      <c r="C212" s="222"/>
      <c r="D212" s="222"/>
      <c r="E212" s="222"/>
      <c r="F212" s="222"/>
      <c r="G212" s="223"/>
      <c r="H212" s="224"/>
      <c r="I212" s="109">
        <v>33.151209999999999</v>
      </c>
      <c r="J212" s="108" t="s">
        <v>18</v>
      </c>
      <c r="K212" s="109">
        <f>L212+M212+N212+O212+P212</f>
        <v>66.302419999999998</v>
      </c>
      <c r="L212" s="109">
        <v>66.302419999999998</v>
      </c>
      <c r="M212" s="109">
        <v>0</v>
      </c>
      <c r="N212" s="109">
        <v>0</v>
      </c>
      <c r="O212" s="109">
        <v>0</v>
      </c>
      <c r="P212" s="109">
        <v>0</v>
      </c>
      <c r="Q212" s="33">
        <v>0</v>
      </c>
      <c r="R212" s="222"/>
    </row>
    <row r="213" spans="1:19" ht="25.5" customHeight="1" x14ac:dyDescent="0.25">
      <c r="A213" s="226">
        <v>3</v>
      </c>
      <c r="B213" s="226" t="s">
        <v>379</v>
      </c>
      <c r="C213" s="226" t="s">
        <v>380</v>
      </c>
      <c r="D213" s="226" t="s">
        <v>381</v>
      </c>
      <c r="E213" s="226" t="s">
        <v>376</v>
      </c>
      <c r="F213" s="229" t="s">
        <v>377</v>
      </c>
      <c r="G213" s="223">
        <v>46387</v>
      </c>
      <c r="H213" s="264">
        <f>I213+K213</f>
        <v>83987.486290000001</v>
      </c>
      <c r="I213" s="109">
        <f>I214+I215</f>
        <v>14828.787560000001</v>
      </c>
      <c r="J213" s="108" t="s">
        <v>14</v>
      </c>
      <c r="K213" s="109">
        <f>K214+K215</f>
        <v>69158.698730000004</v>
      </c>
      <c r="L213" s="109">
        <f>L214+L215</f>
        <v>69158.698730000004</v>
      </c>
      <c r="M213" s="109">
        <f>M214+M215</f>
        <v>0</v>
      </c>
      <c r="N213" s="109">
        <f t="shared" ref="N213:P213" si="117">N214+N215</f>
        <v>0</v>
      </c>
      <c r="O213" s="109">
        <f t="shared" si="117"/>
        <v>0</v>
      </c>
      <c r="P213" s="109">
        <f t="shared" si="117"/>
        <v>0</v>
      </c>
      <c r="Q213" s="33">
        <v>0</v>
      </c>
      <c r="R213" s="226" t="s">
        <v>122</v>
      </c>
    </row>
    <row r="214" spans="1:19" ht="45.75" customHeight="1" x14ac:dyDescent="0.4">
      <c r="A214" s="227"/>
      <c r="B214" s="227"/>
      <c r="C214" s="227"/>
      <c r="D214" s="267"/>
      <c r="E214" s="227"/>
      <c r="F214" s="227"/>
      <c r="G214" s="223"/>
      <c r="H214" s="265"/>
      <c r="I214" s="109">
        <v>0</v>
      </c>
      <c r="J214" s="108" t="s">
        <v>136</v>
      </c>
      <c r="K214" s="109">
        <f>L214+M214+N214+O214+P214</f>
        <v>0</v>
      </c>
      <c r="L214" s="109">
        <v>0</v>
      </c>
      <c r="M214" s="109">
        <v>0</v>
      </c>
      <c r="N214" s="109">
        <v>0</v>
      </c>
      <c r="O214" s="109">
        <v>0</v>
      </c>
      <c r="P214" s="109">
        <v>0</v>
      </c>
      <c r="Q214" s="33">
        <v>0</v>
      </c>
      <c r="R214" s="227"/>
      <c r="S214" s="29"/>
    </row>
    <row r="215" spans="1:19" ht="64.5" customHeight="1" x14ac:dyDescent="0.25">
      <c r="A215" s="228"/>
      <c r="B215" s="228"/>
      <c r="C215" s="228"/>
      <c r="D215" s="268"/>
      <c r="E215" s="228"/>
      <c r="F215" s="228"/>
      <c r="G215" s="223"/>
      <c r="H215" s="266"/>
      <c r="I215" s="109">
        <v>14828.787560000001</v>
      </c>
      <c r="J215" s="108" t="s">
        <v>18</v>
      </c>
      <c r="K215" s="109">
        <f>L215+M215+N215+O215+P215</f>
        <v>69158.698730000004</v>
      </c>
      <c r="L215" s="109">
        <v>69158.698730000004</v>
      </c>
      <c r="M215" s="109">
        <v>0</v>
      </c>
      <c r="N215" s="109">
        <v>0</v>
      </c>
      <c r="O215" s="109">
        <v>0</v>
      </c>
      <c r="P215" s="109">
        <v>0</v>
      </c>
      <c r="Q215" s="33">
        <v>0</v>
      </c>
      <c r="R215" s="228"/>
    </row>
    <row r="216" spans="1:19" ht="25.5" customHeight="1" x14ac:dyDescent="0.25">
      <c r="A216" s="226">
        <v>4</v>
      </c>
      <c r="B216" s="226" t="s">
        <v>427</v>
      </c>
      <c r="C216" s="226" t="s">
        <v>428</v>
      </c>
      <c r="D216" s="226" t="s">
        <v>264</v>
      </c>
      <c r="E216" s="226" t="s">
        <v>376</v>
      </c>
      <c r="F216" s="229" t="s">
        <v>500</v>
      </c>
      <c r="G216" s="223">
        <v>46387</v>
      </c>
      <c r="H216" s="264">
        <f>K216</f>
        <v>1950.93631</v>
      </c>
      <c r="I216" s="109">
        <f>I217+I218</f>
        <v>0</v>
      </c>
      <c r="J216" s="108" t="s">
        <v>14</v>
      </c>
      <c r="K216" s="109">
        <f>K217+K218</f>
        <v>1950.93631</v>
      </c>
      <c r="L216" s="109">
        <f t="shared" ref="L216" si="118">L217+L218</f>
        <v>1950.93631</v>
      </c>
      <c r="M216" s="109">
        <f>M217+M218</f>
        <v>0</v>
      </c>
      <c r="N216" s="109">
        <f t="shared" ref="N216:P216" si="119">N217+N218</f>
        <v>0</v>
      </c>
      <c r="O216" s="109">
        <f t="shared" si="119"/>
        <v>0</v>
      </c>
      <c r="P216" s="109">
        <f t="shared" si="119"/>
        <v>0</v>
      </c>
      <c r="Q216" s="33">
        <v>0</v>
      </c>
      <c r="R216" s="226" t="s">
        <v>122</v>
      </c>
    </row>
    <row r="217" spans="1:19" ht="45.75" customHeight="1" x14ac:dyDescent="0.4">
      <c r="A217" s="227"/>
      <c r="B217" s="227"/>
      <c r="C217" s="227"/>
      <c r="D217" s="267"/>
      <c r="E217" s="227"/>
      <c r="F217" s="227"/>
      <c r="G217" s="223"/>
      <c r="H217" s="265"/>
      <c r="I217" s="109">
        <v>0</v>
      </c>
      <c r="J217" s="108" t="s">
        <v>136</v>
      </c>
      <c r="K217" s="109">
        <f>L217+M217+N217+O217+P217</f>
        <v>0</v>
      </c>
      <c r="L217" s="109">
        <v>0</v>
      </c>
      <c r="M217" s="109">
        <v>0</v>
      </c>
      <c r="N217" s="109">
        <v>0</v>
      </c>
      <c r="O217" s="109">
        <v>0</v>
      </c>
      <c r="P217" s="109">
        <v>0</v>
      </c>
      <c r="Q217" s="33">
        <v>0</v>
      </c>
      <c r="R217" s="227"/>
      <c r="S217" s="29"/>
    </row>
    <row r="218" spans="1:19" ht="64.5" customHeight="1" x14ac:dyDescent="0.25">
      <c r="A218" s="228"/>
      <c r="B218" s="228"/>
      <c r="C218" s="228"/>
      <c r="D218" s="268"/>
      <c r="E218" s="228"/>
      <c r="F218" s="228"/>
      <c r="G218" s="223"/>
      <c r="H218" s="266"/>
      <c r="I218" s="109">
        <v>0</v>
      </c>
      <c r="J218" s="108" t="s">
        <v>18</v>
      </c>
      <c r="K218" s="109">
        <f>L218+M218+N218+O218+P218</f>
        <v>1950.93631</v>
      </c>
      <c r="L218" s="109">
        <f>1950.93426+0.00205</f>
        <v>1950.93631</v>
      </c>
      <c r="M218" s="109">
        <v>0</v>
      </c>
      <c r="N218" s="109">
        <v>0</v>
      </c>
      <c r="O218" s="109">
        <v>0</v>
      </c>
      <c r="P218" s="109">
        <v>0</v>
      </c>
      <c r="Q218" s="33">
        <v>0</v>
      </c>
      <c r="R218" s="228"/>
    </row>
    <row r="219" spans="1:19" ht="37.5" customHeight="1" x14ac:dyDescent="0.25">
      <c r="A219" s="226">
        <v>5</v>
      </c>
      <c r="B219" s="226" t="s">
        <v>231</v>
      </c>
      <c r="C219" s="226" t="s">
        <v>242</v>
      </c>
      <c r="D219" s="226" t="s">
        <v>232</v>
      </c>
      <c r="E219" s="226" t="s">
        <v>376</v>
      </c>
      <c r="F219" s="229" t="s">
        <v>487</v>
      </c>
      <c r="G219" s="223">
        <v>46675</v>
      </c>
      <c r="H219" s="264">
        <f>K219</f>
        <v>10446.31055</v>
      </c>
      <c r="I219" s="109">
        <f>I220+I221</f>
        <v>0</v>
      </c>
      <c r="J219" s="108" t="s">
        <v>14</v>
      </c>
      <c r="K219" s="109">
        <f>K220+K221</f>
        <v>10446.31055</v>
      </c>
      <c r="L219" s="109">
        <f t="shared" ref="L219" si="120">L220+L221</f>
        <v>3200</v>
      </c>
      <c r="M219" s="109">
        <f>M220+M221</f>
        <v>7246.3105500000001</v>
      </c>
      <c r="N219" s="109">
        <f t="shared" ref="N219:P219" si="121">N220+N221</f>
        <v>0</v>
      </c>
      <c r="O219" s="109">
        <f t="shared" si="121"/>
        <v>0</v>
      </c>
      <c r="P219" s="109">
        <f t="shared" si="121"/>
        <v>0</v>
      </c>
      <c r="Q219" s="33">
        <v>0</v>
      </c>
      <c r="R219" s="226" t="s">
        <v>122</v>
      </c>
    </row>
    <row r="220" spans="1:19" ht="57" customHeight="1" x14ac:dyDescent="0.4">
      <c r="A220" s="227"/>
      <c r="B220" s="227"/>
      <c r="C220" s="227"/>
      <c r="D220" s="267"/>
      <c r="E220" s="227"/>
      <c r="F220" s="227"/>
      <c r="G220" s="223"/>
      <c r="H220" s="265"/>
      <c r="I220" s="109">
        <v>0</v>
      </c>
      <c r="J220" s="108" t="s">
        <v>136</v>
      </c>
      <c r="K220" s="109">
        <f>L220+M220+N220+O220+P220</f>
        <v>0</v>
      </c>
      <c r="L220" s="109">
        <v>0</v>
      </c>
      <c r="M220" s="109">
        <v>0</v>
      </c>
      <c r="N220" s="109">
        <v>0</v>
      </c>
      <c r="O220" s="109">
        <v>0</v>
      </c>
      <c r="P220" s="109">
        <v>0</v>
      </c>
      <c r="Q220" s="33">
        <v>0</v>
      </c>
      <c r="R220" s="227"/>
      <c r="S220" s="29"/>
    </row>
    <row r="221" spans="1:19" ht="64.5" customHeight="1" x14ac:dyDescent="0.25">
      <c r="A221" s="228"/>
      <c r="B221" s="228"/>
      <c r="C221" s="228"/>
      <c r="D221" s="268"/>
      <c r="E221" s="228"/>
      <c r="F221" s="228"/>
      <c r="G221" s="223"/>
      <c r="H221" s="266"/>
      <c r="I221" s="109">
        <v>0</v>
      </c>
      <c r="J221" s="108" t="s">
        <v>18</v>
      </c>
      <c r="K221" s="109">
        <f>L221+M221</f>
        <v>10446.31055</v>
      </c>
      <c r="L221" s="109">
        <v>3200</v>
      </c>
      <c r="M221" s="109">
        <v>7246.3105500000001</v>
      </c>
      <c r="N221" s="109">
        <v>0</v>
      </c>
      <c r="O221" s="109">
        <v>0</v>
      </c>
      <c r="P221" s="109">
        <v>0</v>
      </c>
      <c r="Q221" s="33">
        <v>0</v>
      </c>
      <c r="R221" s="228"/>
    </row>
    <row r="222" spans="1:19" ht="36.75" customHeight="1" x14ac:dyDescent="0.25">
      <c r="A222" s="226">
        <v>6</v>
      </c>
      <c r="B222" s="226" t="s">
        <v>557</v>
      </c>
      <c r="C222" s="226" t="s">
        <v>374</v>
      </c>
      <c r="D222" s="226" t="s">
        <v>497</v>
      </c>
      <c r="E222" s="226" t="s">
        <v>376</v>
      </c>
      <c r="F222" s="229" t="s">
        <v>496</v>
      </c>
      <c r="G222" s="223">
        <v>46174</v>
      </c>
      <c r="H222" s="264">
        <f>K222</f>
        <v>45206.104030000002</v>
      </c>
      <c r="I222" s="109">
        <f>I223+I224</f>
        <v>0</v>
      </c>
      <c r="J222" s="108" t="s">
        <v>14</v>
      </c>
      <c r="K222" s="109">
        <f>K223+K224</f>
        <v>45206.104030000002</v>
      </c>
      <c r="L222" s="109">
        <f t="shared" ref="L222" si="122">L223+L224</f>
        <v>45206.104030000002</v>
      </c>
      <c r="M222" s="109">
        <f>M223+M224</f>
        <v>0</v>
      </c>
      <c r="N222" s="109">
        <f t="shared" ref="N222:P222" si="123">N223+N224</f>
        <v>0</v>
      </c>
      <c r="O222" s="109">
        <f t="shared" si="123"/>
        <v>0</v>
      </c>
      <c r="P222" s="109">
        <f t="shared" si="123"/>
        <v>0</v>
      </c>
      <c r="Q222" s="33">
        <v>0</v>
      </c>
      <c r="R222" s="226" t="s">
        <v>122</v>
      </c>
    </row>
    <row r="223" spans="1:19" ht="55.5" customHeight="1" x14ac:dyDescent="0.4">
      <c r="A223" s="227"/>
      <c r="B223" s="227"/>
      <c r="C223" s="227"/>
      <c r="D223" s="267"/>
      <c r="E223" s="227"/>
      <c r="F223" s="227"/>
      <c r="G223" s="223"/>
      <c r="H223" s="265"/>
      <c r="I223" s="109">
        <v>0</v>
      </c>
      <c r="J223" s="108" t="s">
        <v>136</v>
      </c>
      <c r="K223" s="109">
        <f>L223+M223+N223+O223+P223</f>
        <v>0</v>
      </c>
      <c r="L223" s="109">
        <v>0</v>
      </c>
      <c r="M223" s="109">
        <v>0</v>
      </c>
      <c r="N223" s="109">
        <v>0</v>
      </c>
      <c r="O223" s="109">
        <v>0</v>
      </c>
      <c r="P223" s="109">
        <v>0</v>
      </c>
      <c r="Q223" s="33">
        <v>0</v>
      </c>
      <c r="R223" s="227"/>
      <c r="S223" s="29"/>
    </row>
    <row r="224" spans="1:19" ht="64.5" customHeight="1" x14ac:dyDescent="0.25">
      <c r="A224" s="228"/>
      <c r="B224" s="228"/>
      <c r="C224" s="228"/>
      <c r="D224" s="268"/>
      <c r="E224" s="228"/>
      <c r="F224" s="228"/>
      <c r="G224" s="223"/>
      <c r="H224" s="266"/>
      <c r="I224" s="109">
        <v>0</v>
      </c>
      <c r="J224" s="108" t="s">
        <v>18</v>
      </c>
      <c r="K224" s="109">
        <f>L224+M224+N224+O224+P224</f>
        <v>45206.104030000002</v>
      </c>
      <c r="L224" s="109">
        <v>45206.104030000002</v>
      </c>
      <c r="M224" s="109">
        <v>0</v>
      </c>
      <c r="N224" s="109">
        <v>0</v>
      </c>
      <c r="O224" s="109">
        <v>0</v>
      </c>
      <c r="P224" s="109">
        <v>0</v>
      </c>
      <c r="Q224" s="33">
        <v>0</v>
      </c>
      <c r="R224" s="228"/>
    </row>
    <row r="225" spans="1:19" ht="30.75" customHeight="1" x14ac:dyDescent="0.25">
      <c r="A225" s="234" t="s">
        <v>382</v>
      </c>
      <c r="B225" s="234"/>
      <c r="C225" s="234"/>
      <c r="D225" s="234"/>
      <c r="E225" s="234"/>
      <c r="F225" s="234"/>
      <c r="G225" s="234"/>
      <c r="H225" s="234"/>
      <c r="I225" s="234"/>
      <c r="J225" s="108" t="s">
        <v>8</v>
      </c>
      <c r="K225" s="111">
        <f>K207+K210+K213+K216+K219+K222</f>
        <v>193823.13453000004</v>
      </c>
      <c r="L225" s="111">
        <f>L207+L210+L213+L216+L219+L222</f>
        <v>150269.40087000001</v>
      </c>
      <c r="M225" s="111">
        <f>M207+M210+M213+M216+M219+M222</f>
        <v>43553.733660000005</v>
      </c>
      <c r="N225" s="111">
        <f>N207+N210+N213</f>
        <v>0</v>
      </c>
      <c r="O225" s="111">
        <f>O207+O210+O213</f>
        <v>0</v>
      </c>
      <c r="P225" s="111">
        <f>P207</f>
        <v>0</v>
      </c>
      <c r="Q225" s="111">
        <v>0</v>
      </c>
      <c r="R225" s="222"/>
    </row>
    <row r="226" spans="1:19" ht="40.5" customHeight="1" x14ac:dyDescent="0.25">
      <c r="A226" s="234"/>
      <c r="B226" s="234"/>
      <c r="C226" s="234"/>
      <c r="D226" s="234"/>
      <c r="E226" s="234"/>
      <c r="F226" s="234"/>
      <c r="G226" s="234"/>
      <c r="H226" s="234"/>
      <c r="I226" s="234"/>
      <c r="J226" s="108" t="s">
        <v>10</v>
      </c>
      <c r="K226" s="111">
        <f>K208</f>
        <v>0</v>
      </c>
      <c r="L226" s="111">
        <f>L208+L211+L214</f>
        <v>0</v>
      </c>
      <c r="M226" s="111">
        <f>M208</f>
        <v>0</v>
      </c>
      <c r="N226" s="111">
        <f>N208</f>
        <v>0</v>
      </c>
      <c r="O226" s="111">
        <f>O208</f>
        <v>0</v>
      </c>
      <c r="P226" s="111">
        <f>P208</f>
        <v>0</v>
      </c>
      <c r="Q226" s="111">
        <v>0</v>
      </c>
      <c r="R226" s="222"/>
    </row>
    <row r="227" spans="1:19" ht="60" customHeight="1" x14ac:dyDescent="0.25">
      <c r="A227" s="234"/>
      <c r="B227" s="234"/>
      <c r="C227" s="234"/>
      <c r="D227" s="234"/>
      <c r="E227" s="234"/>
      <c r="F227" s="234"/>
      <c r="G227" s="234"/>
      <c r="H227" s="234"/>
      <c r="I227" s="234"/>
      <c r="J227" s="108" t="s">
        <v>11</v>
      </c>
      <c r="K227" s="111">
        <f>K209+K212+K215+K218+K221+K224</f>
        <v>193823.13453000004</v>
      </c>
      <c r="L227" s="111">
        <f>L209+L212+L215+L218+L221+L224</f>
        <v>150269.40087000001</v>
      </c>
      <c r="M227" s="111">
        <f>M209+M212+M215+M218+M221+M224</f>
        <v>43553.733660000005</v>
      </c>
      <c r="N227" s="111">
        <f>N209+N212+N215</f>
        <v>0</v>
      </c>
      <c r="O227" s="111">
        <f>O209+O212+O215</f>
        <v>0</v>
      </c>
      <c r="P227" s="111">
        <f>P209</f>
        <v>0</v>
      </c>
      <c r="Q227" s="111">
        <v>0</v>
      </c>
      <c r="R227" s="222"/>
    </row>
    <row r="228" spans="1:19" ht="25.5" customHeight="1" x14ac:dyDescent="0.3">
      <c r="A228" s="245" t="s">
        <v>68</v>
      </c>
      <c r="B228" s="245"/>
      <c r="C228" s="245"/>
      <c r="D228" s="245"/>
      <c r="E228" s="245"/>
      <c r="F228" s="245"/>
      <c r="G228" s="245"/>
      <c r="H228" s="245"/>
      <c r="I228" s="245"/>
      <c r="J228" s="245"/>
      <c r="K228" s="245"/>
      <c r="L228" s="245"/>
      <c r="M228" s="245"/>
      <c r="N228" s="245"/>
      <c r="O228" s="245"/>
      <c r="P228" s="245"/>
      <c r="Q228" s="245"/>
      <c r="R228" s="245"/>
    </row>
    <row r="229" spans="1:19" ht="22.5" customHeight="1" x14ac:dyDescent="0.25">
      <c r="A229" s="226">
        <v>1</v>
      </c>
      <c r="B229" s="222" t="s">
        <v>339</v>
      </c>
      <c r="C229" s="222" t="s">
        <v>456</v>
      </c>
      <c r="D229" s="226" t="s">
        <v>154</v>
      </c>
      <c r="E229" s="226" t="s">
        <v>155</v>
      </c>
      <c r="F229" s="226" t="s">
        <v>330</v>
      </c>
      <c r="G229" s="229">
        <v>46356</v>
      </c>
      <c r="H229" s="224">
        <v>119340.34000000001</v>
      </c>
      <c r="I229" s="109">
        <f>I230+I231</f>
        <v>35802.100000000006</v>
      </c>
      <c r="J229" s="108" t="s">
        <v>14</v>
      </c>
      <c r="K229" s="109">
        <f>K231+K230</f>
        <v>83538.240000000005</v>
      </c>
      <c r="L229" s="109">
        <f>L230+L231</f>
        <v>83538.240000000005</v>
      </c>
      <c r="M229" s="109">
        <f t="shared" ref="M229:P229" si="124">M230+M231</f>
        <v>0</v>
      </c>
      <c r="N229" s="109">
        <f>N230+N231</f>
        <v>0</v>
      </c>
      <c r="O229" s="109">
        <f t="shared" si="124"/>
        <v>0</v>
      </c>
      <c r="P229" s="109">
        <f t="shared" si="124"/>
        <v>0</v>
      </c>
      <c r="Q229" s="33">
        <v>0</v>
      </c>
      <c r="R229" s="222" t="s">
        <v>122</v>
      </c>
    </row>
    <row r="230" spans="1:19" ht="45" customHeight="1" x14ac:dyDescent="0.25">
      <c r="A230" s="227"/>
      <c r="B230" s="222"/>
      <c r="C230" s="222"/>
      <c r="D230" s="227"/>
      <c r="E230" s="227"/>
      <c r="F230" s="227"/>
      <c r="G230" s="227"/>
      <c r="H230" s="224"/>
      <c r="I230" s="109">
        <v>22376.31</v>
      </c>
      <c r="J230" s="108" t="s">
        <v>136</v>
      </c>
      <c r="K230" s="109">
        <f>SUM(L230:P230)</f>
        <v>52211.4</v>
      </c>
      <c r="L230" s="109">
        <v>52211.4</v>
      </c>
      <c r="M230" s="109">
        <v>0</v>
      </c>
      <c r="N230" s="109">
        <v>0</v>
      </c>
      <c r="O230" s="109">
        <v>0</v>
      </c>
      <c r="P230" s="109">
        <v>0</v>
      </c>
      <c r="Q230" s="33">
        <v>0</v>
      </c>
      <c r="R230" s="222"/>
    </row>
    <row r="231" spans="1:19" ht="59.25" customHeight="1" x14ac:dyDescent="0.25">
      <c r="A231" s="228"/>
      <c r="B231" s="222"/>
      <c r="C231" s="222"/>
      <c r="D231" s="228"/>
      <c r="E231" s="228"/>
      <c r="F231" s="228"/>
      <c r="G231" s="228"/>
      <c r="H231" s="224"/>
      <c r="I231" s="109">
        <v>13425.79</v>
      </c>
      <c r="J231" s="108" t="s">
        <v>18</v>
      </c>
      <c r="K231" s="109">
        <f>SUM(L231:P231)</f>
        <v>31326.84</v>
      </c>
      <c r="L231" s="109">
        <v>31326.84</v>
      </c>
      <c r="M231" s="109">
        <v>0</v>
      </c>
      <c r="N231" s="109">
        <v>0</v>
      </c>
      <c r="O231" s="109">
        <v>0</v>
      </c>
      <c r="P231" s="109">
        <v>0</v>
      </c>
      <c r="Q231" s="33">
        <v>0</v>
      </c>
      <c r="R231" s="222"/>
    </row>
    <row r="232" spans="1:19" ht="27.75" customHeight="1" x14ac:dyDescent="0.25">
      <c r="A232" s="226">
        <v>2</v>
      </c>
      <c r="B232" s="222" t="s">
        <v>156</v>
      </c>
      <c r="C232" s="222" t="s">
        <v>157</v>
      </c>
      <c r="D232" s="226" t="s">
        <v>158</v>
      </c>
      <c r="E232" s="226" t="s">
        <v>159</v>
      </c>
      <c r="F232" s="226" t="s">
        <v>301</v>
      </c>
      <c r="G232" s="229">
        <v>47087</v>
      </c>
      <c r="H232" s="224">
        <v>979747.76</v>
      </c>
      <c r="I232" s="109">
        <f>I233+I234</f>
        <v>12537.9143</v>
      </c>
      <c r="J232" s="108" t="s">
        <v>14</v>
      </c>
      <c r="K232" s="109">
        <f>L232+M232+N232+O232+P232</f>
        <v>967209.83000000007</v>
      </c>
      <c r="L232" s="109">
        <f t="shared" ref="L232:M232" si="125">L233+L234</f>
        <v>40374.22</v>
      </c>
      <c r="M232" s="109">
        <f t="shared" si="125"/>
        <v>676820.78</v>
      </c>
      <c r="N232" s="109">
        <f>N233+N234</f>
        <v>250014.83000000002</v>
      </c>
      <c r="O232" s="109">
        <f t="shared" ref="O232:P232" si="126">O233+O234</f>
        <v>0</v>
      </c>
      <c r="P232" s="109">
        <f t="shared" si="126"/>
        <v>0</v>
      </c>
      <c r="Q232" s="33">
        <v>0</v>
      </c>
      <c r="R232" s="222" t="s">
        <v>122</v>
      </c>
    </row>
    <row r="233" spans="1:19" ht="43.5" customHeight="1" x14ac:dyDescent="0.3">
      <c r="A233" s="227"/>
      <c r="B233" s="222"/>
      <c r="C233" s="222"/>
      <c r="D233" s="227"/>
      <c r="E233" s="227"/>
      <c r="F233" s="227"/>
      <c r="G233" s="227"/>
      <c r="H233" s="224"/>
      <c r="I233" s="109">
        <v>7861.2722700000004</v>
      </c>
      <c r="J233" s="108" t="s">
        <v>136</v>
      </c>
      <c r="K233" s="109">
        <f>L233+M233+N233+O233+P233</f>
        <v>679086.53</v>
      </c>
      <c r="L233" s="109">
        <v>39970.480000000003</v>
      </c>
      <c r="M233" s="109">
        <v>448159.79</v>
      </c>
      <c r="N233" s="109">
        <v>190956.26</v>
      </c>
      <c r="O233" s="109">
        <v>0</v>
      </c>
      <c r="P233" s="109">
        <v>0</v>
      </c>
      <c r="Q233" s="33">
        <v>0</v>
      </c>
      <c r="R233" s="222"/>
      <c r="S233" s="36"/>
    </row>
    <row r="234" spans="1:19" ht="62.25" customHeight="1" x14ac:dyDescent="0.25">
      <c r="A234" s="228"/>
      <c r="B234" s="222"/>
      <c r="C234" s="222"/>
      <c r="D234" s="228"/>
      <c r="E234" s="228"/>
      <c r="F234" s="228"/>
      <c r="G234" s="228"/>
      <c r="H234" s="224"/>
      <c r="I234" s="109">
        <v>4676.64203</v>
      </c>
      <c r="J234" s="108" t="s">
        <v>18</v>
      </c>
      <c r="K234" s="109">
        <f>L234+M234+N234+O234+P234</f>
        <v>288123.3</v>
      </c>
      <c r="L234" s="109">
        <v>403.74</v>
      </c>
      <c r="M234" s="109">
        <v>228660.99</v>
      </c>
      <c r="N234" s="109">
        <v>59058.57</v>
      </c>
      <c r="O234" s="109">
        <v>0</v>
      </c>
      <c r="P234" s="109">
        <v>0</v>
      </c>
      <c r="Q234" s="33">
        <v>0</v>
      </c>
      <c r="R234" s="222"/>
    </row>
    <row r="235" spans="1:19" ht="27.75" hidden="1" customHeight="1" x14ac:dyDescent="0.25">
      <c r="A235" s="222">
        <v>4</v>
      </c>
      <c r="B235" s="222" t="s">
        <v>60</v>
      </c>
      <c r="C235" s="222" t="s">
        <v>160</v>
      </c>
      <c r="D235" s="222" t="s">
        <v>161</v>
      </c>
      <c r="E235" s="222" t="s">
        <v>150</v>
      </c>
      <c r="F235" s="222" t="s">
        <v>86</v>
      </c>
      <c r="G235" s="223" t="s">
        <v>86</v>
      </c>
      <c r="H235" s="224">
        <f>K235</f>
        <v>0</v>
      </c>
      <c r="I235" s="33">
        <v>0</v>
      </c>
      <c r="J235" s="108" t="s">
        <v>14</v>
      </c>
      <c r="K235" s="109">
        <f t="shared" ref="K235:K243" si="127">L235+M235+N235+O235+P235</f>
        <v>0</v>
      </c>
      <c r="L235" s="109">
        <f t="shared" ref="L235:M235" si="128">L236+L237</f>
        <v>0</v>
      </c>
      <c r="M235" s="109">
        <f t="shared" si="128"/>
        <v>0</v>
      </c>
      <c r="N235" s="109">
        <f t="shared" ref="N235:P235" si="129">N236+N237</f>
        <v>0</v>
      </c>
      <c r="O235" s="109">
        <f t="shared" si="129"/>
        <v>0</v>
      </c>
      <c r="P235" s="109">
        <f t="shared" si="129"/>
        <v>0</v>
      </c>
      <c r="Q235" s="33">
        <v>0</v>
      </c>
      <c r="R235" s="222" t="s">
        <v>122</v>
      </c>
    </row>
    <row r="236" spans="1:19" ht="38.25" hidden="1" customHeight="1" x14ac:dyDescent="0.25">
      <c r="A236" s="222"/>
      <c r="B236" s="222"/>
      <c r="C236" s="222"/>
      <c r="D236" s="231"/>
      <c r="E236" s="222"/>
      <c r="F236" s="222"/>
      <c r="G236" s="222"/>
      <c r="H236" s="224"/>
      <c r="I236" s="33">
        <v>0</v>
      </c>
      <c r="J236" s="108" t="s">
        <v>136</v>
      </c>
      <c r="K236" s="109">
        <f t="shared" si="127"/>
        <v>0</v>
      </c>
      <c r="L236" s="109">
        <v>0</v>
      </c>
      <c r="M236" s="109">
        <v>0</v>
      </c>
      <c r="N236" s="109">
        <v>0</v>
      </c>
      <c r="O236" s="109">
        <v>0</v>
      </c>
      <c r="P236" s="109">
        <v>0</v>
      </c>
      <c r="Q236" s="33">
        <v>0</v>
      </c>
      <c r="R236" s="222"/>
    </row>
    <row r="237" spans="1:19" ht="77.25" hidden="1" customHeight="1" x14ac:dyDescent="0.25">
      <c r="A237" s="222"/>
      <c r="B237" s="222"/>
      <c r="C237" s="222"/>
      <c r="D237" s="231"/>
      <c r="E237" s="222"/>
      <c r="F237" s="222"/>
      <c r="G237" s="222"/>
      <c r="H237" s="224"/>
      <c r="I237" s="33">
        <v>0</v>
      </c>
      <c r="J237" s="108" t="s">
        <v>18</v>
      </c>
      <c r="K237" s="109">
        <f t="shared" si="127"/>
        <v>0</v>
      </c>
      <c r="L237" s="109">
        <v>0</v>
      </c>
      <c r="M237" s="109">
        <v>0</v>
      </c>
      <c r="N237" s="109">
        <v>0</v>
      </c>
      <c r="O237" s="109">
        <v>0</v>
      </c>
      <c r="P237" s="109">
        <v>0</v>
      </c>
      <c r="Q237" s="33">
        <v>0</v>
      </c>
      <c r="R237" s="222"/>
    </row>
    <row r="238" spans="1:19" ht="28.5" hidden="1" customHeight="1" x14ac:dyDescent="0.25">
      <c r="A238" s="222">
        <v>5</v>
      </c>
      <c r="B238" s="222" t="s">
        <v>249</v>
      </c>
      <c r="C238" s="222" t="s">
        <v>162</v>
      </c>
      <c r="D238" s="222" t="s">
        <v>163</v>
      </c>
      <c r="E238" s="222" t="s">
        <v>208</v>
      </c>
      <c r="F238" s="222" t="s">
        <v>319</v>
      </c>
      <c r="G238" s="223">
        <v>46022</v>
      </c>
      <c r="H238" s="224">
        <f>K238</f>
        <v>0</v>
      </c>
      <c r="I238" s="33">
        <v>0</v>
      </c>
      <c r="J238" s="108" t="s">
        <v>14</v>
      </c>
      <c r="K238" s="109">
        <f t="shared" si="127"/>
        <v>0</v>
      </c>
      <c r="L238" s="109">
        <f t="shared" ref="L238:M238" si="130">L239+L240</f>
        <v>0</v>
      </c>
      <c r="M238" s="109">
        <f t="shared" si="130"/>
        <v>0</v>
      </c>
      <c r="N238" s="109">
        <f t="shared" ref="N238:P238" si="131">N239+N240</f>
        <v>0</v>
      </c>
      <c r="O238" s="109">
        <f t="shared" si="131"/>
        <v>0</v>
      </c>
      <c r="P238" s="109">
        <f t="shared" si="131"/>
        <v>0</v>
      </c>
      <c r="Q238" s="33">
        <v>0</v>
      </c>
      <c r="R238" s="222" t="s">
        <v>122</v>
      </c>
    </row>
    <row r="239" spans="1:19" ht="42.75" hidden="1" customHeight="1" x14ac:dyDescent="0.25">
      <c r="A239" s="222"/>
      <c r="B239" s="222"/>
      <c r="C239" s="222"/>
      <c r="D239" s="231"/>
      <c r="E239" s="222"/>
      <c r="F239" s="222"/>
      <c r="G239" s="222"/>
      <c r="H239" s="224"/>
      <c r="I239" s="33">
        <v>0</v>
      </c>
      <c r="J239" s="108" t="s">
        <v>136</v>
      </c>
      <c r="K239" s="109">
        <f t="shared" si="127"/>
        <v>0</v>
      </c>
      <c r="L239" s="109">
        <v>0</v>
      </c>
      <c r="M239" s="109">
        <v>0</v>
      </c>
      <c r="N239" s="109">
        <v>0</v>
      </c>
      <c r="O239" s="109">
        <v>0</v>
      </c>
      <c r="P239" s="109">
        <v>0</v>
      </c>
      <c r="Q239" s="33">
        <v>0</v>
      </c>
      <c r="R239" s="222"/>
    </row>
    <row r="240" spans="1:19" ht="60" hidden="1" customHeight="1" x14ac:dyDescent="0.25">
      <c r="A240" s="222"/>
      <c r="B240" s="222"/>
      <c r="C240" s="222"/>
      <c r="D240" s="231"/>
      <c r="E240" s="222"/>
      <c r="F240" s="222"/>
      <c r="G240" s="222"/>
      <c r="H240" s="224"/>
      <c r="I240" s="33">
        <v>0</v>
      </c>
      <c r="J240" s="108" t="s">
        <v>18</v>
      </c>
      <c r="K240" s="109">
        <f t="shared" si="127"/>
        <v>0</v>
      </c>
      <c r="L240" s="109">
        <v>0</v>
      </c>
      <c r="M240" s="109">
        <v>0</v>
      </c>
      <c r="N240" s="109">
        <v>0</v>
      </c>
      <c r="O240" s="109">
        <v>0</v>
      </c>
      <c r="P240" s="109">
        <v>0</v>
      </c>
      <c r="Q240" s="33">
        <v>0</v>
      </c>
      <c r="R240" s="222"/>
    </row>
    <row r="241" spans="1:19" ht="31.5" hidden="1" customHeight="1" x14ac:dyDescent="0.25">
      <c r="A241" s="222">
        <v>6</v>
      </c>
      <c r="B241" s="222" t="s">
        <v>105</v>
      </c>
      <c r="C241" s="222" t="s">
        <v>164</v>
      </c>
      <c r="D241" s="222" t="s">
        <v>165</v>
      </c>
      <c r="E241" s="222" t="s">
        <v>208</v>
      </c>
      <c r="F241" s="222" t="s">
        <v>319</v>
      </c>
      <c r="G241" s="223">
        <v>46022</v>
      </c>
      <c r="H241" s="224">
        <f>K241</f>
        <v>0</v>
      </c>
      <c r="I241" s="33">
        <v>0</v>
      </c>
      <c r="J241" s="108" t="s">
        <v>14</v>
      </c>
      <c r="K241" s="109">
        <f t="shared" si="127"/>
        <v>0</v>
      </c>
      <c r="L241" s="109">
        <f t="shared" ref="L241:M241" si="132">L242+L243</f>
        <v>0</v>
      </c>
      <c r="M241" s="109">
        <f t="shared" si="132"/>
        <v>0</v>
      </c>
      <c r="N241" s="109">
        <f t="shared" ref="N241:P241" si="133">N242+N243</f>
        <v>0</v>
      </c>
      <c r="O241" s="109">
        <f t="shared" si="133"/>
        <v>0</v>
      </c>
      <c r="P241" s="109">
        <f t="shared" si="133"/>
        <v>0</v>
      </c>
      <c r="Q241" s="33">
        <v>0</v>
      </c>
      <c r="R241" s="222" t="s">
        <v>122</v>
      </c>
    </row>
    <row r="242" spans="1:19" ht="64.5" hidden="1" customHeight="1" x14ac:dyDescent="0.25">
      <c r="A242" s="222"/>
      <c r="B242" s="222"/>
      <c r="C242" s="222"/>
      <c r="D242" s="231"/>
      <c r="E242" s="222"/>
      <c r="F242" s="222"/>
      <c r="G242" s="222"/>
      <c r="H242" s="224"/>
      <c r="I242" s="33">
        <v>0</v>
      </c>
      <c r="J242" s="108" t="s">
        <v>136</v>
      </c>
      <c r="K242" s="109">
        <f t="shared" si="127"/>
        <v>0</v>
      </c>
      <c r="L242" s="109">
        <v>0</v>
      </c>
      <c r="M242" s="109">
        <v>0</v>
      </c>
      <c r="N242" s="109">
        <v>0</v>
      </c>
      <c r="O242" s="109">
        <v>0</v>
      </c>
      <c r="P242" s="109">
        <v>0</v>
      </c>
      <c r="Q242" s="33">
        <v>0</v>
      </c>
      <c r="R242" s="222"/>
    </row>
    <row r="243" spans="1:19" ht="62.25" hidden="1" customHeight="1" x14ac:dyDescent="0.25">
      <c r="A243" s="222"/>
      <c r="B243" s="222"/>
      <c r="C243" s="222"/>
      <c r="D243" s="231"/>
      <c r="E243" s="222"/>
      <c r="F243" s="222"/>
      <c r="G243" s="222"/>
      <c r="H243" s="224"/>
      <c r="I243" s="33">
        <v>0</v>
      </c>
      <c r="J243" s="108" t="s">
        <v>18</v>
      </c>
      <c r="K243" s="109">
        <f t="shared" si="127"/>
        <v>0</v>
      </c>
      <c r="L243" s="109">
        <v>0</v>
      </c>
      <c r="M243" s="109">
        <v>0</v>
      </c>
      <c r="N243" s="109">
        <v>0</v>
      </c>
      <c r="O243" s="109">
        <v>0</v>
      </c>
      <c r="P243" s="109">
        <v>0</v>
      </c>
      <c r="Q243" s="33">
        <v>0</v>
      </c>
      <c r="R243" s="222"/>
    </row>
    <row r="244" spans="1:19" ht="21" customHeight="1" x14ac:dyDescent="0.25">
      <c r="A244" s="226">
        <v>3</v>
      </c>
      <c r="B244" s="222" t="s">
        <v>79</v>
      </c>
      <c r="C244" s="222" t="s">
        <v>166</v>
      </c>
      <c r="D244" s="222" t="s">
        <v>167</v>
      </c>
      <c r="E244" s="222" t="s">
        <v>121</v>
      </c>
      <c r="F244" s="222" t="s">
        <v>392</v>
      </c>
      <c r="G244" s="223">
        <v>47087</v>
      </c>
      <c r="H244" s="224">
        <f>K244</f>
        <v>36530</v>
      </c>
      <c r="I244" s="33">
        <v>0</v>
      </c>
      <c r="J244" s="108" t="s">
        <v>14</v>
      </c>
      <c r="K244" s="109">
        <f t="shared" ref="K244:K255" si="134">L244+M244+N244+O244+P244</f>
        <v>36530</v>
      </c>
      <c r="L244" s="109">
        <f>L245+L246</f>
        <v>0</v>
      </c>
      <c r="M244" s="109">
        <f>M245+M246</f>
        <v>0</v>
      </c>
      <c r="N244" s="109">
        <f>N245+N246</f>
        <v>36530</v>
      </c>
      <c r="O244" s="109">
        <f>O245+O246</f>
        <v>0</v>
      </c>
      <c r="P244" s="109">
        <f>P245+P246</f>
        <v>0</v>
      </c>
      <c r="Q244" s="33">
        <v>0</v>
      </c>
      <c r="R244" s="222" t="s">
        <v>122</v>
      </c>
    </row>
    <row r="245" spans="1:19" ht="42.75" customHeight="1" x14ac:dyDescent="0.25">
      <c r="A245" s="227"/>
      <c r="B245" s="222"/>
      <c r="C245" s="222"/>
      <c r="D245" s="231"/>
      <c r="E245" s="222"/>
      <c r="F245" s="222"/>
      <c r="G245" s="223"/>
      <c r="H245" s="224"/>
      <c r="I245" s="33">
        <v>0</v>
      </c>
      <c r="J245" s="108" t="s">
        <v>136</v>
      </c>
      <c r="K245" s="109">
        <f t="shared" si="134"/>
        <v>22721.66</v>
      </c>
      <c r="L245" s="109">
        <v>0</v>
      </c>
      <c r="M245" s="109">
        <v>0</v>
      </c>
      <c r="N245" s="109">
        <v>22721.66</v>
      </c>
      <c r="O245" s="109">
        <v>0</v>
      </c>
      <c r="P245" s="109">
        <v>0</v>
      </c>
      <c r="Q245" s="33">
        <v>0</v>
      </c>
      <c r="R245" s="222"/>
    </row>
    <row r="246" spans="1:19" ht="57" customHeight="1" x14ac:dyDescent="0.25">
      <c r="A246" s="228"/>
      <c r="B246" s="222"/>
      <c r="C246" s="222"/>
      <c r="D246" s="231"/>
      <c r="E246" s="222"/>
      <c r="F246" s="222"/>
      <c r="G246" s="223"/>
      <c r="H246" s="224"/>
      <c r="I246" s="33">
        <v>0</v>
      </c>
      <c r="J246" s="108" t="s">
        <v>18</v>
      </c>
      <c r="K246" s="109">
        <f t="shared" si="134"/>
        <v>13808.34</v>
      </c>
      <c r="L246" s="109">
        <v>0</v>
      </c>
      <c r="M246" s="109">
        <v>0</v>
      </c>
      <c r="N246" s="109">
        <v>13808.34</v>
      </c>
      <c r="O246" s="109">
        <v>0</v>
      </c>
      <c r="P246" s="109">
        <v>0</v>
      </c>
      <c r="Q246" s="33">
        <v>0</v>
      </c>
      <c r="R246" s="222"/>
    </row>
    <row r="247" spans="1:19" ht="25.5" customHeight="1" x14ac:dyDescent="0.25">
      <c r="A247" s="226">
        <v>4</v>
      </c>
      <c r="B247" s="222" t="s">
        <v>210</v>
      </c>
      <c r="C247" s="222" t="s">
        <v>211</v>
      </c>
      <c r="D247" s="222" t="s">
        <v>175</v>
      </c>
      <c r="E247" s="222" t="s">
        <v>150</v>
      </c>
      <c r="F247" s="223" t="s">
        <v>556</v>
      </c>
      <c r="G247" s="223">
        <v>46721</v>
      </c>
      <c r="H247" s="224">
        <v>252739.21</v>
      </c>
      <c r="I247" s="109">
        <f>I248+I249</f>
        <v>96635.437940000003</v>
      </c>
      <c r="J247" s="108" t="s">
        <v>14</v>
      </c>
      <c r="K247" s="109">
        <f t="shared" si="134"/>
        <v>156103.73000000001</v>
      </c>
      <c r="L247" s="109">
        <f>L248+L249</f>
        <v>0</v>
      </c>
      <c r="M247" s="109">
        <f t="shared" ref="M247" si="135">M248+M249</f>
        <v>156103.73000000001</v>
      </c>
      <c r="N247" s="109">
        <v>0</v>
      </c>
      <c r="O247" s="109">
        <f>O248+O249</f>
        <v>0</v>
      </c>
      <c r="P247" s="109">
        <f t="shared" ref="P247" si="136">P248+P249</f>
        <v>0</v>
      </c>
      <c r="Q247" s="33">
        <v>0</v>
      </c>
      <c r="R247" s="222" t="s">
        <v>122</v>
      </c>
    </row>
    <row r="248" spans="1:19" ht="42" customHeight="1" x14ac:dyDescent="0.25">
      <c r="A248" s="227"/>
      <c r="B248" s="222"/>
      <c r="C248" s="222"/>
      <c r="D248" s="231"/>
      <c r="E248" s="222"/>
      <c r="F248" s="222"/>
      <c r="G248" s="223"/>
      <c r="H248" s="224"/>
      <c r="I248" s="109">
        <f>64380.2757+17759.83861</f>
        <v>82140.114310000004</v>
      </c>
      <c r="J248" s="108" t="s">
        <v>136</v>
      </c>
      <c r="K248" s="109">
        <f t="shared" si="134"/>
        <v>132688.16</v>
      </c>
      <c r="L248" s="109">
        <v>0</v>
      </c>
      <c r="M248" s="109">
        <v>132688.16</v>
      </c>
      <c r="N248" s="109">
        <v>0</v>
      </c>
      <c r="O248" s="109">
        <v>0</v>
      </c>
      <c r="P248" s="109">
        <v>0</v>
      </c>
      <c r="Q248" s="33">
        <v>0</v>
      </c>
      <c r="R248" s="222"/>
    </row>
    <row r="249" spans="1:19" ht="58.5" customHeight="1" x14ac:dyDescent="0.3">
      <c r="A249" s="228"/>
      <c r="B249" s="222"/>
      <c r="C249" s="222"/>
      <c r="D249" s="231"/>
      <c r="E249" s="222"/>
      <c r="F249" s="222"/>
      <c r="G249" s="223"/>
      <c r="H249" s="224"/>
      <c r="I249" s="109">
        <f>11361.23395+3134.08968</f>
        <v>14495.323629999999</v>
      </c>
      <c r="J249" s="108" t="s">
        <v>18</v>
      </c>
      <c r="K249" s="109">
        <f t="shared" si="134"/>
        <v>23415.57</v>
      </c>
      <c r="L249" s="109">
        <v>0</v>
      </c>
      <c r="M249" s="109">
        <v>23415.57</v>
      </c>
      <c r="N249" s="109">
        <v>0</v>
      </c>
      <c r="O249" s="109">
        <v>0</v>
      </c>
      <c r="P249" s="109">
        <v>0</v>
      </c>
      <c r="Q249" s="33">
        <v>0</v>
      </c>
      <c r="R249" s="222"/>
      <c r="S249" s="36"/>
    </row>
    <row r="250" spans="1:19" ht="25.5" customHeight="1" x14ac:dyDescent="0.25">
      <c r="A250" s="226">
        <v>5</v>
      </c>
      <c r="B250" s="226" t="s">
        <v>209</v>
      </c>
      <c r="C250" s="226" t="s">
        <v>212</v>
      </c>
      <c r="D250" s="226" t="s">
        <v>175</v>
      </c>
      <c r="E250" s="226" t="s">
        <v>150</v>
      </c>
      <c r="F250" s="229" t="s">
        <v>587</v>
      </c>
      <c r="G250" s="229">
        <v>47087</v>
      </c>
      <c r="H250" s="264">
        <v>624209.99</v>
      </c>
      <c r="I250" s="109">
        <f>I251+I252</f>
        <v>329889.44571</v>
      </c>
      <c r="J250" s="108" t="s">
        <v>14</v>
      </c>
      <c r="K250" s="109">
        <f t="shared" si="134"/>
        <v>292311.62</v>
      </c>
      <c r="L250" s="109">
        <f>L251+L252</f>
        <v>74697.23</v>
      </c>
      <c r="M250" s="109">
        <f t="shared" ref="M250:N250" si="137">M251+M252</f>
        <v>71458.58</v>
      </c>
      <c r="N250" s="109">
        <f t="shared" si="137"/>
        <v>146155.81</v>
      </c>
      <c r="O250" s="109">
        <v>0</v>
      </c>
      <c r="P250" s="109">
        <f t="shared" ref="P250" si="138">P251+P252</f>
        <v>0</v>
      </c>
      <c r="Q250" s="33">
        <v>0</v>
      </c>
      <c r="R250" s="226" t="s">
        <v>122</v>
      </c>
    </row>
    <row r="251" spans="1:19" ht="45.75" customHeight="1" x14ac:dyDescent="0.3">
      <c r="A251" s="227"/>
      <c r="B251" s="227"/>
      <c r="C251" s="227"/>
      <c r="D251" s="267"/>
      <c r="E251" s="227"/>
      <c r="F251" s="227"/>
      <c r="G251" s="232"/>
      <c r="H251" s="265"/>
      <c r="I251" s="109">
        <f>161024.75448+119381.27243</f>
        <v>280406.02691000002</v>
      </c>
      <c r="J251" s="108" t="s">
        <v>136</v>
      </c>
      <c r="K251" s="109">
        <f t="shared" si="134"/>
        <v>248464.88</v>
      </c>
      <c r="L251" s="109">
        <v>63492.65</v>
      </c>
      <c r="M251" s="109">
        <v>60739.79</v>
      </c>
      <c r="N251" s="109">
        <v>124232.44</v>
      </c>
      <c r="O251" s="109">
        <v>0</v>
      </c>
      <c r="P251" s="109">
        <v>0</v>
      </c>
      <c r="Q251" s="33">
        <v>0</v>
      </c>
      <c r="R251" s="227"/>
      <c r="S251" s="36"/>
    </row>
    <row r="252" spans="1:19" ht="64.5" customHeight="1" x14ac:dyDescent="0.25">
      <c r="A252" s="228"/>
      <c r="B252" s="228"/>
      <c r="C252" s="228"/>
      <c r="D252" s="268"/>
      <c r="E252" s="228"/>
      <c r="F252" s="228"/>
      <c r="G252" s="233"/>
      <c r="H252" s="266"/>
      <c r="I252" s="109">
        <f>28416.13315+21067.28565</f>
        <v>49483.418799999999</v>
      </c>
      <c r="J252" s="108" t="s">
        <v>18</v>
      </c>
      <c r="K252" s="109">
        <f t="shared" si="134"/>
        <v>43846.740000000005</v>
      </c>
      <c r="L252" s="109">
        <v>11204.58</v>
      </c>
      <c r="M252" s="109">
        <v>10718.79</v>
      </c>
      <c r="N252" s="109">
        <v>21923.37</v>
      </c>
      <c r="O252" s="109">
        <v>0</v>
      </c>
      <c r="P252" s="109">
        <v>0</v>
      </c>
      <c r="Q252" s="33">
        <v>0</v>
      </c>
      <c r="R252" s="228"/>
    </row>
    <row r="253" spans="1:19" ht="27.75" customHeight="1" x14ac:dyDescent="0.25">
      <c r="A253" s="222">
        <v>6</v>
      </c>
      <c r="B253" s="222" t="s">
        <v>337</v>
      </c>
      <c r="C253" s="222" t="s">
        <v>257</v>
      </c>
      <c r="D253" s="222" t="s">
        <v>293</v>
      </c>
      <c r="E253" s="222" t="s">
        <v>150</v>
      </c>
      <c r="F253" s="222" t="s">
        <v>180</v>
      </c>
      <c r="G253" s="223">
        <v>47087</v>
      </c>
      <c r="H253" s="224">
        <v>441650</v>
      </c>
      <c r="I253" s="33">
        <v>0</v>
      </c>
      <c r="J253" s="108" t="s">
        <v>14</v>
      </c>
      <c r="K253" s="109">
        <f t="shared" si="134"/>
        <v>441650</v>
      </c>
      <c r="L253" s="109">
        <f>L254+L255</f>
        <v>0</v>
      </c>
      <c r="M253" s="109">
        <f>M254+M255</f>
        <v>401500</v>
      </c>
      <c r="N253" s="109">
        <f t="shared" ref="N253" si="139">N254+N255</f>
        <v>40150</v>
      </c>
      <c r="O253" s="109">
        <f>O254+O255</f>
        <v>0</v>
      </c>
      <c r="P253" s="109">
        <f>P254+P255</f>
        <v>0</v>
      </c>
      <c r="Q253" s="109">
        <f>Q254+Q255</f>
        <v>0</v>
      </c>
      <c r="R253" s="222" t="s">
        <v>122</v>
      </c>
    </row>
    <row r="254" spans="1:19" ht="39" customHeight="1" x14ac:dyDescent="0.35">
      <c r="A254" s="222"/>
      <c r="B254" s="222"/>
      <c r="C254" s="222"/>
      <c r="D254" s="222"/>
      <c r="E254" s="222"/>
      <c r="F254" s="222"/>
      <c r="G254" s="222"/>
      <c r="H254" s="224"/>
      <c r="I254" s="33">
        <v>0</v>
      </c>
      <c r="J254" s="108" t="s">
        <v>136</v>
      </c>
      <c r="K254" s="109">
        <f t="shared" si="134"/>
        <v>274706.3</v>
      </c>
      <c r="L254" s="109">
        <v>0</v>
      </c>
      <c r="M254" s="109">
        <v>249733</v>
      </c>
      <c r="N254" s="109">
        <v>24973.3</v>
      </c>
      <c r="O254" s="109">
        <v>0</v>
      </c>
      <c r="P254" s="109">
        <v>0</v>
      </c>
      <c r="Q254" s="33">
        <v>0</v>
      </c>
      <c r="R254" s="222"/>
      <c r="S254" s="37"/>
    </row>
    <row r="255" spans="1:19" ht="75" customHeight="1" x14ac:dyDescent="0.35">
      <c r="A255" s="222"/>
      <c r="B255" s="222"/>
      <c r="C255" s="222"/>
      <c r="D255" s="222"/>
      <c r="E255" s="222"/>
      <c r="F255" s="222"/>
      <c r="G255" s="222"/>
      <c r="H255" s="224"/>
      <c r="I255" s="33">
        <v>0</v>
      </c>
      <c r="J255" s="108" t="s">
        <v>18</v>
      </c>
      <c r="K255" s="109">
        <f t="shared" si="134"/>
        <v>166943.70000000001</v>
      </c>
      <c r="L255" s="109">
        <v>0</v>
      </c>
      <c r="M255" s="109">
        <v>151767</v>
      </c>
      <c r="N255" s="109">
        <v>15176.7</v>
      </c>
      <c r="O255" s="109">
        <v>0</v>
      </c>
      <c r="P255" s="109">
        <v>0</v>
      </c>
      <c r="Q255" s="33">
        <v>0</v>
      </c>
      <c r="R255" s="222"/>
      <c r="S255" s="35"/>
    </row>
    <row r="256" spans="1:19" ht="31.5" customHeight="1" x14ac:dyDescent="0.25">
      <c r="A256" s="222">
        <v>7</v>
      </c>
      <c r="B256" s="222" t="s">
        <v>394</v>
      </c>
      <c r="C256" s="222" t="s">
        <v>457</v>
      </c>
      <c r="D256" s="222" t="s">
        <v>474</v>
      </c>
      <c r="E256" s="222" t="s">
        <v>397</v>
      </c>
      <c r="F256" s="222" t="s">
        <v>555</v>
      </c>
      <c r="G256" s="223">
        <v>47452</v>
      </c>
      <c r="H256" s="224">
        <f>K256</f>
        <v>64700.399999999994</v>
      </c>
      <c r="I256" s="33">
        <v>0</v>
      </c>
      <c r="J256" s="108" t="s">
        <v>14</v>
      </c>
      <c r="K256" s="109">
        <f t="shared" ref="K256:K261" si="140">N256+O256+P256+L256+M256</f>
        <v>64700.399999999994</v>
      </c>
      <c r="L256" s="109">
        <f>L257+L258</f>
        <v>0</v>
      </c>
      <c r="M256" s="109">
        <f>M257+M258</f>
        <v>22645.199999999997</v>
      </c>
      <c r="N256" s="109">
        <f>N257+N258</f>
        <v>19410</v>
      </c>
      <c r="O256" s="109">
        <f t="shared" ref="O256:Q256" si="141">O257+O258</f>
        <v>22645.199999999997</v>
      </c>
      <c r="P256" s="109">
        <f t="shared" si="141"/>
        <v>0</v>
      </c>
      <c r="Q256" s="109">
        <f t="shared" si="141"/>
        <v>0</v>
      </c>
      <c r="R256" s="222" t="s">
        <v>122</v>
      </c>
    </row>
    <row r="257" spans="1:21" ht="48" customHeight="1" x14ac:dyDescent="0.25">
      <c r="A257" s="222"/>
      <c r="B257" s="222"/>
      <c r="C257" s="222"/>
      <c r="D257" s="222"/>
      <c r="E257" s="222"/>
      <c r="F257" s="222"/>
      <c r="G257" s="222"/>
      <c r="H257" s="224"/>
      <c r="I257" s="33">
        <v>0</v>
      </c>
      <c r="J257" s="108" t="s">
        <v>136</v>
      </c>
      <c r="K257" s="109">
        <f t="shared" si="140"/>
        <v>40243.64</v>
      </c>
      <c r="L257" s="109">
        <v>0</v>
      </c>
      <c r="M257" s="109">
        <v>14085.31</v>
      </c>
      <c r="N257" s="28">
        <v>12073.02</v>
      </c>
      <c r="O257" s="109">
        <v>14085.31</v>
      </c>
      <c r="P257" s="28">
        <v>0</v>
      </c>
      <c r="Q257" s="109">
        <v>0</v>
      </c>
      <c r="R257" s="222"/>
      <c r="S257" s="34"/>
      <c r="T257" s="34"/>
      <c r="U257" s="34"/>
    </row>
    <row r="258" spans="1:21" ht="75.75" customHeight="1" x14ac:dyDescent="0.25">
      <c r="A258" s="222"/>
      <c r="B258" s="222"/>
      <c r="C258" s="222"/>
      <c r="D258" s="222"/>
      <c r="E258" s="222"/>
      <c r="F258" s="222"/>
      <c r="G258" s="222"/>
      <c r="H258" s="224"/>
      <c r="I258" s="33">
        <v>0</v>
      </c>
      <c r="J258" s="108" t="s">
        <v>18</v>
      </c>
      <c r="K258" s="109">
        <f t="shared" si="140"/>
        <v>24456.76</v>
      </c>
      <c r="L258" s="109">
        <v>0</v>
      </c>
      <c r="M258" s="109">
        <v>8559.89</v>
      </c>
      <c r="N258" s="28">
        <v>7336.98</v>
      </c>
      <c r="O258" s="109">
        <v>8559.89</v>
      </c>
      <c r="P258" s="28">
        <v>0</v>
      </c>
      <c r="Q258" s="109">
        <v>0</v>
      </c>
      <c r="R258" s="222"/>
      <c r="S258" s="34"/>
      <c r="T258" s="34"/>
      <c r="U258" s="34"/>
    </row>
    <row r="259" spans="1:21" ht="31.5" customHeight="1" x14ac:dyDescent="0.25">
      <c r="A259" s="222">
        <v>8</v>
      </c>
      <c r="B259" s="222" t="s">
        <v>292</v>
      </c>
      <c r="C259" s="222" t="s">
        <v>598</v>
      </c>
      <c r="D259" s="222" t="s">
        <v>396</v>
      </c>
      <c r="E259" s="222" t="s">
        <v>121</v>
      </c>
      <c r="F259" s="222" t="s">
        <v>398</v>
      </c>
      <c r="G259" s="223">
        <v>47087</v>
      </c>
      <c r="H259" s="224">
        <f>K259</f>
        <v>167660</v>
      </c>
      <c r="I259" s="33">
        <v>0</v>
      </c>
      <c r="J259" s="108" t="s">
        <v>14</v>
      </c>
      <c r="K259" s="109">
        <f t="shared" si="140"/>
        <v>167660</v>
      </c>
      <c r="L259" s="109">
        <f>L260+L261</f>
        <v>0</v>
      </c>
      <c r="M259" s="109">
        <f>M260+M261</f>
        <v>83830</v>
      </c>
      <c r="N259" s="109">
        <f>N260+N261</f>
        <v>83830</v>
      </c>
      <c r="O259" s="109">
        <f t="shared" ref="O259:Q259" si="142">O260+O261</f>
        <v>0</v>
      </c>
      <c r="P259" s="109">
        <f t="shared" si="142"/>
        <v>0</v>
      </c>
      <c r="Q259" s="109">
        <f t="shared" si="142"/>
        <v>0</v>
      </c>
      <c r="R259" s="222" t="s">
        <v>122</v>
      </c>
    </row>
    <row r="260" spans="1:21" ht="51" customHeight="1" x14ac:dyDescent="0.25">
      <c r="A260" s="222"/>
      <c r="B260" s="222"/>
      <c r="C260" s="222"/>
      <c r="D260" s="222"/>
      <c r="E260" s="222"/>
      <c r="F260" s="222"/>
      <c r="G260" s="222"/>
      <c r="H260" s="224"/>
      <c r="I260" s="33">
        <v>0</v>
      </c>
      <c r="J260" s="108" t="s">
        <v>136</v>
      </c>
      <c r="K260" s="109">
        <f t="shared" si="140"/>
        <v>104284.52</v>
      </c>
      <c r="L260" s="109">
        <v>0</v>
      </c>
      <c r="M260" s="109">
        <v>52142.26</v>
      </c>
      <c r="N260" s="28">
        <v>52142.26</v>
      </c>
      <c r="O260" s="28">
        <v>0</v>
      </c>
      <c r="P260" s="28">
        <v>0</v>
      </c>
      <c r="Q260" s="109">
        <v>0</v>
      </c>
      <c r="R260" s="222"/>
      <c r="S260" s="34"/>
      <c r="T260" s="34"/>
      <c r="U260" s="34"/>
    </row>
    <row r="261" spans="1:21" ht="75.75" customHeight="1" x14ac:dyDescent="0.25">
      <c r="A261" s="222"/>
      <c r="B261" s="222"/>
      <c r="C261" s="222"/>
      <c r="D261" s="222"/>
      <c r="E261" s="222"/>
      <c r="F261" s="222"/>
      <c r="G261" s="222"/>
      <c r="H261" s="224"/>
      <c r="I261" s="33">
        <v>0</v>
      </c>
      <c r="J261" s="108" t="s">
        <v>18</v>
      </c>
      <c r="K261" s="109">
        <f t="shared" si="140"/>
        <v>63375.48</v>
      </c>
      <c r="L261" s="109">
        <v>0</v>
      </c>
      <c r="M261" s="109">
        <v>31687.74</v>
      </c>
      <c r="N261" s="28">
        <v>31687.74</v>
      </c>
      <c r="O261" s="28">
        <v>0</v>
      </c>
      <c r="P261" s="28">
        <v>0</v>
      </c>
      <c r="Q261" s="109">
        <v>0</v>
      </c>
      <c r="R261" s="222"/>
      <c r="S261" s="34"/>
      <c r="T261" s="34"/>
      <c r="U261" s="34"/>
    </row>
    <row r="262" spans="1:21" ht="31.5" customHeight="1" x14ac:dyDescent="0.25">
      <c r="A262" s="222">
        <v>9</v>
      </c>
      <c r="B262" s="222" t="s">
        <v>439</v>
      </c>
      <c r="C262" s="222" t="s">
        <v>441</v>
      </c>
      <c r="D262" s="222" t="s">
        <v>442</v>
      </c>
      <c r="E262" s="222" t="s">
        <v>146</v>
      </c>
      <c r="F262" s="222" t="s">
        <v>330</v>
      </c>
      <c r="G262" s="223">
        <v>46356</v>
      </c>
      <c r="H262" s="224">
        <v>240522.47</v>
      </c>
      <c r="I262" s="109">
        <f>I263+I264</f>
        <v>51998.881520000003</v>
      </c>
      <c r="J262" s="108" t="s">
        <v>14</v>
      </c>
      <c r="K262" s="109">
        <f t="shared" ref="K262:K264" si="143">N262+O262+P262+L262+M262</f>
        <v>188523.58</v>
      </c>
      <c r="L262" s="109">
        <f>L263+L264</f>
        <v>188523.58</v>
      </c>
      <c r="M262" s="109">
        <f>M263+M264</f>
        <v>0</v>
      </c>
      <c r="N262" s="109">
        <f>N263+N264</f>
        <v>0</v>
      </c>
      <c r="O262" s="109">
        <f t="shared" ref="O262:Q262" si="144">O263+O264</f>
        <v>0</v>
      </c>
      <c r="P262" s="109">
        <f t="shared" si="144"/>
        <v>0</v>
      </c>
      <c r="Q262" s="109">
        <f t="shared" si="144"/>
        <v>0</v>
      </c>
      <c r="R262" s="222" t="s">
        <v>122</v>
      </c>
    </row>
    <row r="263" spans="1:21" ht="54" customHeight="1" x14ac:dyDescent="0.25">
      <c r="A263" s="222"/>
      <c r="B263" s="222"/>
      <c r="C263" s="222"/>
      <c r="D263" s="222"/>
      <c r="E263" s="222"/>
      <c r="F263" s="222"/>
      <c r="G263" s="222"/>
      <c r="H263" s="224"/>
      <c r="I263" s="109">
        <v>51102.235050000003</v>
      </c>
      <c r="J263" s="108" t="s">
        <v>136</v>
      </c>
      <c r="K263" s="109">
        <f t="shared" si="143"/>
        <v>185273.43</v>
      </c>
      <c r="L263" s="109">
        <f>20371.61+164901.82</f>
        <v>185273.43</v>
      </c>
      <c r="M263" s="109">
        <v>0</v>
      </c>
      <c r="N263" s="28">
        <v>0</v>
      </c>
      <c r="O263" s="28">
        <v>0</v>
      </c>
      <c r="P263" s="28">
        <v>0</v>
      </c>
      <c r="Q263" s="109">
        <v>0</v>
      </c>
      <c r="R263" s="222"/>
      <c r="S263" s="34"/>
      <c r="T263" s="34"/>
      <c r="U263" s="34"/>
    </row>
    <row r="264" spans="1:21" ht="75.75" customHeight="1" x14ac:dyDescent="0.25">
      <c r="A264" s="222"/>
      <c r="B264" s="222"/>
      <c r="C264" s="222"/>
      <c r="D264" s="222"/>
      <c r="E264" s="222"/>
      <c r="F264" s="222"/>
      <c r="G264" s="222"/>
      <c r="H264" s="224"/>
      <c r="I264" s="109">
        <v>896.64647000000002</v>
      </c>
      <c r="J264" s="108" t="s">
        <v>18</v>
      </c>
      <c r="K264" s="109">
        <f t="shared" si="143"/>
        <v>3250.15</v>
      </c>
      <c r="L264" s="109">
        <f>357.44+2892.71</f>
        <v>3250.15</v>
      </c>
      <c r="M264" s="109">
        <v>0</v>
      </c>
      <c r="N264" s="28">
        <v>0</v>
      </c>
      <c r="O264" s="28">
        <v>0</v>
      </c>
      <c r="P264" s="28">
        <v>0</v>
      </c>
      <c r="Q264" s="109">
        <v>0</v>
      </c>
      <c r="R264" s="222"/>
      <c r="S264" s="34"/>
      <c r="T264" s="34"/>
      <c r="U264" s="34"/>
    </row>
    <row r="265" spans="1:21" ht="31.5" customHeight="1" x14ac:dyDescent="0.25">
      <c r="A265" s="222">
        <v>10</v>
      </c>
      <c r="B265" s="222" t="s">
        <v>440</v>
      </c>
      <c r="C265" s="222" t="s">
        <v>257</v>
      </c>
      <c r="D265" s="222" t="s">
        <v>442</v>
      </c>
      <c r="E265" s="222" t="s">
        <v>146</v>
      </c>
      <c r="F265" s="222" t="s">
        <v>330</v>
      </c>
      <c r="G265" s="223">
        <v>46356</v>
      </c>
      <c r="H265" s="224">
        <v>400267.81</v>
      </c>
      <c r="I265" s="109">
        <f>I266+I267</f>
        <v>232633.89549999998</v>
      </c>
      <c r="J265" s="108" t="s">
        <v>14</v>
      </c>
      <c r="K265" s="109">
        <f t="shared" ref="K265:K267" si="145">N265+O265+P265+L265+M265</f>
        <v>167633.9</v>
      </c>
      <c r="L265" s="109">
        <f>L266+L267</f>
        <v>167633.9</v>
      </c>
      <c r="M265" s="109">
        <f>M266+M267</f>
        <v>0</v>
      </c>
      <c r="N265" s="109">
        <f>N266+N267</f>
        <v>0</v>
      </c>
      <c r="O265" s="109">
        <f t="shared" ref="O265:Q265" si="146">O266+O267</f>
        <v>0</v>
      </c>
      <c r="P265" s="109">
        <f t="shared" si="146"/>
        <v>0</v>
      </c>
      <c r="Q265" s="109">
        <f t="shared" si="146"/>
        <v>0</v>
      </c>
      <c r="R265" s="222" t="s">
        <v>122</v>
      </c>
    </row>
    <row r="266" spans="1:21" ht="46.5" customHeight="1" x14ac:dyDescent="0.25">
      <c r="A266" s="222"/>
      <c r="B266" s="222"/>
      <c r="C266" s="222"/>
      <c r="D266" s="222"/>
      <c r="E266" s="222"/>
      <c r="F266" s="222"/>
      <c r="G266" s="222"/>
      <c r="H266" s="224"/>
      <c r="I266" s="109">
        <v>145163.54319</v>
      </c>
      <c r="J266" s="108" t="s">
        <v>136</v>
      </c>
      <c r="K266" s="109">
        <f t="shared" si="145"/>
        <v>104603.55</v>
      </c>
      <c r="L266" s="109">
        <v>104603.55</v>
      </c>
      <c r="M266" s="109">
        <v>0</v>
      </c>
      <c r="N266" s="28">
        <v>0</v>
      </c>
      <c r="O266" s="28">
        <v>0</v>
      </c>
      <c r="P266" s="28">
        <v>0</v>
      </c>
      <c r="Q266" s="109">
        <v>0</v>
      </c>
      <c r="R266" s="222"/>
      <c r="S266" s="34"/>
      <c r="T266" s="34"/>
      <c r="U266" s="34"/>
    </row>
    <row r="267" spans="1:21" ht="75.75" customHeight="1" x14ac:dyDescent="0.25">
      <c r="A267" s="222"/>
      <c r="B267" s="222"/>
      <c r="C267" s="222"/>
      <c r="D267" s="222"/>
      <c r="E267" s="222"/>
      <c r="F267" s="222"/>
      <c r="G267" s="222"/>
      <c r="H267" s="224"/>
      <c r="I267" s="109">
        <v>87470.352310000002</v>
      </c>
      <c r="J267" s="108" t="s">
        <v>18</v>
      </c>
      <c r="K267" s="109">
        <f t="shared" si="145"/>
        <v>63030.35</v>
      </c>
      <c r="L267" s="109">
        <v>63030.35</v>
      </c>
      <c r="M267" s="109">
        <v>0</v>
      </c>
      <c r="N267" s="28">
        <v>0</v>
      </c>
      <c r="O267" s="28">
        <v>0</v>
      </c>
      <c r="P267" s="28">
        <v>0</v>
      </c>
      <c r="Q267" s="109">
        <v>0</v>
      </c>
      <c r="R267" s="222"/>
      <c r="S267" s="34"/>
      <c r="T267" s="34"/>
      <c r="U267" s="34"/>
    </row>
    <row r="268" spans="1:21" ht="31.5" customHeight="1" x14ac:dyDescent="0.25">
      <c r="A268" s="222">
        <v>11</v>
      </c>
      <c r="B268" s="222" t="s">
        <v>583</v>
      </c>
      <c r="C268" s="222" t="s">
        <v>584</v>
      </c>
      <c r="D268" s="222" t="s">
        <v>585</v>
      </c>
      <c r="E268" s="222" t="s">
        <v>150</v>
      </c>
      <c r="F268" s="222" t="s">
        <v>582</v>
      </c>
      <c r="G268" s="223">
        <v>46721</v>
      </c>
      <c r="H268" s="224">
        <f>K268</f>
        <v>433335.16</v>
      </c>
      <c r="I268" s="109">
        <f>I269+I270</f>
        <v>0</v>
      </c>
      <c r="J268" s="108" t="s">
        <v>14</v>
      </c>
      <c r="K268" s="109">
        <f t="shared" ref="K268:K270" si="147">N268+O268+P268+L268+M268</f>
        <v>433335.16</v>
      </c>
      <c r="L268" s="109">
        <f>L269+L270</f>
        <v>130000.54999999999</v>
      </c>
      <c r="M268" s="109">
        <f>M269+M270</f>
        <v>303334.61</v>
      </c>
      <c r="N268" s="109">
        <f>N269+N270</f>
        <v>0</v>
      </c>
      <c r="O268" s="109">
        <f t="shared" ref="O268:Q268" si="148">O269+O270</f>
        <v>0</v>
      </c>
      <c r="P268" s="109">
        <f t="shared" si="148"/>
        <v>0</v>
      </c>
      <c r="Q268" s="109">
        <f t="shared" si="148"/>
        <v>0</v>
      </c>
      <c r="R268" s="222" t="s">
        <v>122</v>
      </c>
    </row>
    <row r="269" spans="1:21" ht="46.5" customHeight="1" x14ac:dyDescent="0.25">
      <c r="A269" s="222"/>
      <c r="B269" s="222"/>
      <c r="C269" s="222"/>
      <c r="D269" s="222"/>
      <c r="E269" s="222"/>
      <c r="F269" s="222"/>
      <c r="G269" s="222"/>
      <c r="H269" s="224"/>
      <c r="I269" s="109">
        <v>0</v>
      </c>
      <c r="J269" s="108" t="s">
        <v>136</v>
      </c>
      <c r="K269" s="109">
        <f t="shared" si="147"/>
        <v>269534.45999999996</v>
      </c>
      <c r="L269" s="109">
        <v>80860.34</v>
      </c>
      <c r="M269" s="109">
        <v>188674.12</v>
      </c>
      <c r="N269" s="28">
        <v>0</v>
      </c>
      <c r="O269" s="28">
        <v>0</v>
      </c>
      <c r="P269" s="28">
        <v>0</v>
      </c>
      <c r="Q269" s="109">
        <v>0</v>
      </c>
      <c r="R269" s="222"/>
      <c r="S269" s="34"/>
      <c r="T269" s="34"/>
      <c r="U269" s="34"/>
    </row>
    <row r="270" spans="1:21" ht="75.75" customHeight="1" x14ac:dyDescent="0.25">
      <c r="A270" s="222"/>
      <c r="B270" s="222"/>
      <c r="C270" s="222"/>
      <c r="D270" s="222"/>
      <c r="E270" s="222"/>
      <c r="F270" s="222"/>
      <c r="G270" s="222"/>
      <c r="H270" s="224"/>
      <c r="I270" s="109">
        <v>0</v>
      </c>
      <c r="J270" s="108" t="s">
        <v>18</v>
      </c>
      <c r="K270" s="109">
        <f t="shared" si="147"/>
        <v>163800.70000000001</v>
      </c>
      <c r="L270" s="109">
        <v>49140.21</v>
      </c>
      <c r="M270" s="109">
        <v>114660.49</v>
      </c>
      <c r="N270" s="28">
        <v>0</v>
      </c>
      <c r="O270" s="28">
        <v>0</v>
      </c>
      <c r="P270" s="28">
        <v>0</v>
      </c>
      <c r="Q270" s="109">
        <v>0</v>
      </c>
      <c r="R270" s="222"/>
      <c r="S270" s="34"/>
      <c r="T270" s="34"/>
      <c r="U270" s="34"/>
    </row>
    <row r="271" spans="1:21" ht="30.75" customHeight="1" x14ac:dyDescent="0.35">
      <c r="A271" s="235" t="s">
        <v>168</v>
      </c>
      <c r="B271" s="236"/>
      <c r="C271" s="236"/>
      <c r="D271" s="236"/>
      <c r="E271" s="236"/>
      <c r="F271" s="236"/>
      <c r="G271" s="236"/>
      <c r="H271" s="236"/>
      <c r="I271" s="237"/>
      <c r="J271" s="108" t="s">
        <v>8</v>
      </c>
      <c r="K271" s="109">
        <f>L271+M271+N271+O271+P271</f>
        <v>2999196.4600000004</v>
      </c>
      <c r="L271" s="111">
        <f t="shared" ref="L271:L273" si="149">L232+L244+L247+L250+L253+L229+L256+L259+L262+L265+L268</f>
        <v>684767.72</v>
      </c>
      <c r="M271" s="111">
        <f t="shared" ref="M271:N273" si="150">M232+M244+M247+M250+M253+M229+M256+M259+M262+M265+M268</f>
        <v>1715692.9</v>
      </c>
      <c r="N271" s="111">
        <f t="shared" si="150"/>
        <v>576090.64</v>
      </c>
      <c r="O271" s="111">
        <f t="shared" ref="O271:P271" si="151">O232+O244+O247+O250+O253+O229+O256+O259+O262+O265+O268</f>
        <v>22645.199999999997</v>
      </c>
      <c r="P271" s="111">
        <f t="shared" si="151"/>
        <v>0</v>
      </c>
      <c r="Q271" s="111">
        <f t="shared" ref="Q271" si="152">Q232+Q244+Q247+Q250+Q253+Q229+Q256+Q259+Q262+Q265</f>
        <v>0</v>
      </c>
      <c r="R271" s="226"/>
      <c r="S271" s="32"/>
    </row>
    <row r="272" spans="1:21" ht="40.5" customHeight="1" x14ac:dyDescent="0.25">
      <c r="A272" s="238"/>
      <c r="B272" s="239"/>
      <c r="C272" s="239"/>
      <c r="D272" s="239"/>
      <c r="E272" s="239"/>
      <c r="F272" s="239"/>
      <c r="G272" s="239"/>
      <c r="H272" s="239"/>
      <c r="I272" s="240"/>
      <c r="J272" s="108" t="s">
        <v>10</v>
      </c>
      <c r="K272" s="109">
        <f>L272+M272+N272+O272+P272</f>
        <v>2113818.5300000003</v>
      </c>
      <c r="L272" s="111">
        <f t="shared" si="149"/>
        <v>526411.85</v>
      </c>
      <c r="M272" s="111">
        <f t="shared" si="150"/>
        <v>1146222.4300000002</v>
      </c>
      <c r="N272" s="111">
        <f t="shared" si="150"/>
        <v>427098.94</v>
      </c>
      <c r="O272" s="111">
        <f t="shared" ref="O272:P272" si="153">O233+O245+O248+O251+O254+O230+O257+O260+O263+O266+O269</f>
        <v>14085.31</v>
      </c>
      <c r="P272" s="111">
        <f t="shared" si="153"/>
        <v>0</v>
      </c>
      <c r="Q272" s="111">
        <f t="shared" ref="Q272" si="154">Q233+Q245+Q248+Q251+Q254+Q230+Q257+Q260+Q263+Q266</f>
        <v>0</v>
      </c>
      <c r="R272" s="227"/>
      <c r="S272" s="30"/>
    </row>
    <row r="273" spans="1:19" ht="60" customHeight="1" x14ac:dyDescent="0.25">
      <c r="A273" s="241"/>
      <c r="B273" s="242"/>
      <c r="C273" s="242"/>
      <c r="D273" s="242"/>
      <c r="E273" s="242"/>
      <c r="F273" s="242"/>
      <c r="G273" s="242"/>
      <c r="H273" s="242"/>
      <c r="I273" s="243"/>
      <c r="J273" s="108" t="s">
        <v>11</v>
      </c>
      <c r="K273" s="109">
        <f>L273+M273+N273+O273+P273</f>
        <v>885377.92999999993</v>
      </c>
      <c r="L273" s="111">
        <f t="shared" si="149"/>
        <v>158355.87</v>
      </c>
      <c r="M273" s="111">
        <f t="shared" si="150"/>
        <v>569470.47</v>
      </c>
      <c r="N273" s="111">
        <f t="shared" si="150"/>
        <v>148991.69999999998</v>
      </c>
      <c r="O273" s="111">
        <f t="shared" ref="O273:P273" si="155">O234+O246+O249+O252+O255+O231+O258+O261+O264+O267+O270</f>
        <v>8559.89</v>
      </c>
      <c r="P273" s="111">
        <f t="shared" si="155"/>
        <v>0</v>
      </c>
      <c r="Q273" s="111">
        <f t="shared" ref="Q273" si="156">Q234+Q246+Q249+Q252+Q255+Q231+Q258+Q261+Q264+Q267</f>
        <v>0</v>
      </c>
      <c r="R273" s="228"/>
    </row>
    <row r="274" spans="1:19" ht="25.5" hidden="1" customHeight="1" x14ac:dyDescent="0.25">
      <c r="A274" s="244" t="s">
        <v>224</v>
      </c>
      <c r="B274" s="244"/>
      <c r="C274" s="244"/>
      <c r="D274" s="244"/>
      <c r="E274" s="244"/>
      <c r="F274" s="244"/>
      <c r="G274" s="244"/>
      <c r="H274" s="244"/>
      <c r="I274" s="244"/>
      <c r="J274" s="244"/>
      <c r="K274" s="244"/>
      <c r="L274" s="244"/>
      <c r="M274" s="244"/>
      <c r="N274" s="244"/>
      <c r="O274" s="244"/>
      <c r="P274" s="244"/>
      <c r="Q274" s="244"/>
      <c r="R274" s="244"/>
    </row>
    <row r="275" spans="1:19" ht="25.5" hidden="1" customHeight="1" x14ac:dyDescent="0.25">
      <c r="A275" s="226">
        <v>1</v>
      </c>
      <c r="B275" s="226" t="s">
        <v>218</v>
      </c>
      <c r="C275" s="226" t="s">
        <v>221</v>
      </c>
      <c r="D275" s="226" t="s">
        <v>219</v>
      </c>
      <c r="E275" s="226" t="s">
        <v>150</v>
      </c>
      <c r="F275" s="229" t="s">
        <v>220</v>
      </c>
      <c r="G275" s="229">
        <v>45580</v>
      </c>
      <c r="H275" s="264">
        <f>K275+I275</f>
        <v>0</v>
      </c>
      <c r="I275" s="109">
        <f>I276+I277</f>
        <v>0</v>
      </c>
      <c r="J275" s="108" t="s">
        <v>14</v>
      </c>
      <c r="K275" s="109">
        <f>K276+K277</f>
        <v>0</v>
      </c>
      <c r="L275" s="109">
        <f t="shared" ref="L275" si="157">L276+L277</f>
        <v>0</v>
      </c>
      <c r="M275" s="109">
        <f>M276+M277</f>
        <v>0</v>
      </c>
      <c r="N275" s="109">
        <f t="shared" ref="N275:P275" si="158">N276+N277</f>
        <v>0</v>
      </c>
      <c r="O275" s="109">
        <f t="shared" si="158"/>
        <v>0</v>
      </c>
      <c r="P275" s="109">
        <f t="shared" si="158"/>
        <v>0</v>
      </c>
      <c r="Q275" s="33">
        <v>0</v>
      </c>
      <c r="R275" s="226" t="s">
        <v>122</v>
      </c>
    </row>
    <row r="276" spans="1:19" ht="45.75" hidden="1" customHeight="1" x14ac:dyDescent="0.4">
      <c r="A276" s="227"/>
      <c r="B276" s="227"/>
      <c r="C276" s="227"/>
      <c r="D276" s="267"/>
      <c r="E276" s="227"/>
      <c r="F276" s="227"/>
      <c r="G276" s="232"/>
      <c r="H276" s="265"/>
      <c r="I276" s="109">
        <v>0</v>
      </c>
      <c r="J276" s="108" t="s">
        <v>136</v>
      </c>
      <c r="K276" s="109">
        <f>L276+M276+N276+O276+P276</f>
        <v>0</v>
      </c>
      <c r="L276" s="109">
        <v>0</v>
      </c>
      <c r="M276" s="109">
        <v>0</v>
      </c>
      <c r="N276" s="109">
        <v>0</v>
      </c>
      <c r="O276" s="109">
        <v>0</v>
      </c>
      <c r="P276" s="109">
        <v>0</v>
      </c>
      <c r="Q276" s="33">
        <v>0</v>
      </c>
      <c r="R276" s="227"/>
      <c r="S276" s="29"/>
    </row>
    <row r="277" spans="1:19" ht="64.5" hidden="1" customHeight="1" x14ac:dyDescent="0.25">
      <c r="A277" s="228"/>
      <c r="B277" s="228"/>
      <c r="C277" s="228"/>
      <c r="D277" s="268"/>
      <c r="E277" s="228"/>
      <c r="F277" s="228"/>
      <c r="G277" s="233"/>
      <c r="H277" s="266"/>
      <c r="I277" s="109">
        <v>0</v>
      </c>
      <c r="J277" s="108" t="s">
        <v>18</v>
      </c>
      <c r="K277" s="109">
        <f>L277+M277+N277+O277+P277</f>
        <v>0</v>
      </c>
      <c r="L277" s="109">
        <v>0</v>
      </c>
      <c r="M277" s="109">
        <v>0</v>
      </c>
      <c r="N277" s="109">
        <v>0</v>
      </c>
      <c r="O277" s="109">
        <v>0</v>
      </c>
      <c r="P277" s="109">
        <v>0</v>
      </c>
      <c r="Q277" s="33">
        <v>0</v>
      </c>
      <c r="R277" s="228"/>
    </row>
    <row r="278" spans="1:19" ht="30.75" hidden="1" customHeight="1" x14ac:dyDescent="0.25">
      <c r="A278" s="234" t="s">
        <v>225</v>
      </c>
      <c r="B278" s="234"/>
      <c r="C278" s="234"/>
      <c r="D278" s="234"/>
      <c r="E278" s="234"/>
      <c r="F278" s="234"/>
      <c r="G278" s="234"/>
      <c r="H278" s="234"/>
      <c r="I278" s="234"/>
      <c r="J278" s="108" t="s">
        <v>8</v>
      </c>
      <c r="K278" s="111">
        <f>K275</f>
        <v>0</v>
      </c>
      <c r="L278" s="111">
        <f t="shared" ref="L278:P278" si="159">L275</f>
        <v>0</v>
      </c>
      <c r="M278" s="111">
        <f>M275</f>
        <v>0</v>
      </c>
      <c r="N278" s="111">
        <f t="shared" si="159"/>
        <v>0</v>
      </c>
      <c r="O278" s="111">
        <f t="shared" si="159"/>
        <v>0</v>
      </c>
      <c r="P278" s="111">
        <f t="shared" si="159"/>
        <v>0</v>
      </c>
      <c r="Q278" s="111">
        <v>0</v>
      </c>
      <c r="R278" s="222"/>
    </row>
    <row r="279" spans="1:19" ht="40.5" hidden="1" customHeight="1" x14ac:dyDescent="0.25">
      <c r="A279" s="234"/>
      <c r="B279" s="234"/>
      <c r="C279" s="234"/>
      <c r="D279" s="234"/>
      <c r="E279" s="234"/>
      <c r="F279" s="234"/>
      <c r="G279" s="234"/>
      <c r="H279" s="234"/>
      <c r="I279" s="234"/>
      <c r="J279" s="108" t="s">
        <v>10</v>
      </c>
      <c r="K279" s="111">
        <f>K276</f>
        <v>0</v>
      </c>
      <c r="L279" s="111">
        <f t="shared" ref="L279:P279" si="160">L276</f>
        <v>0</v>
      </c>
      <c r="M279" s="111">
        <f>M276</f>
        <v>0</v>
      </c>
      <c r="N279" s="111">
        <f t="shared" si="160"/>
        <v>0</v>
      </c>
      <c r="O279" s="111">
        <f t="shared" si="160"/>
        <v>0</v>
      </c>
      <c r="P279" s="111">
        <f t="shared" si="160"/>
        <v>0</v>
      </c>
      <c r="Q279" s="111">
        <v>0</v>
      </c>
      <c r="R279" s="222"/>
    </row>
    <row r="280" spans="1:19" ht="60" hidden="1" customHeight="1" x14ac:dyDescent="0.25">
      <c r="A280" s="234"/>
      <c r="B280" s="234"/>
      <c r="C280" s="234"/>
      <c r="D280" s="234"/>
      <c r="E280" s="234"/>
      <c r="F280" s="234"/>
      <c r="G280" s="234"/>
      <c r="H280" s="234"/>
      <c r="I280" s="234"/>
      <c r="J280" s="108" t="s">
        <v>11</v>
      </c>
      <c r="K280" s="111">
        <f>K277</f>
        <v>0</v>
      </c>
      <c r="L280" s="111">
        <f t="shared" ref="L280:P280" si="161">L277</f>
        <v>0</v>
      </c>
      <c r="M280" s="111">
        <f t="shared" si="161"/>
        <v>0</v>
      </c>
      <c r="N280" s="111">
        <f t="shared" si="161"/>
        <v>0</v>
      </c>
      <c r="O280" s="111">
        <f t="shared" si="161"/>
        <v>0</v>
      </c>
      <c r="P280" s="111">
        <f t="shared" si="161"/>
        <v>0</v>
      </c>
      <c r="Q280" s="111">
        <v>0</v>
      </c>
      <c r="R280" s="222"/>
    </row>
    <row r="281" spans="1:19" ht="25.5" customHeight="1" x14ac:dyDescent="0.3">
      <c r="A281" s="245" t="s">
        <v>503</v>
      </c>
      <c r="B281" s="245"/>
      <c r="C281" s="245"/>
      <c r="D281" s="245"/>
      <c r="E281" s="245"/>
      <c r="F281" s="245"/>
      <c r="G281" s="245"/>
      <c r="H281" s="245"/>
      <c r="I281" s="245"/>
      <c r="J281" s="245"/>
      <c r="K281" s="245"/>
      <c r="L281" s="245"/>
      <c r="M281" s="245"/>
      <c r="N281" s="245"/>
      <c r="O281" s="245"/>
      <c r="P281" s="245"/>
      <c r="Q281" s="245"/>
      <c r="R281" s="245"/>
    </row>
    <row r="282" spans="1:19" ht="42" customHeight="1" x14ac:dyDescent="0.25">
      <c r="A282" s="226">
        <v>1</v>
      </c>
      <c r="B282" s="222" t="s">
        <v>249</v>
      </c>
      <c r="C282" s="222" t="s">
        <v>162</v>
      </c>
      <c r="D282" s="226" t="s">
        <v>163</v>
      </c>
      <c r="E282" s="226" t="s">
        <v>208</v>
      </c>
      <c r="F282" s="226" t="s">
        <v>513</v>
      </c>
      <c r="G282" s="229">
        <v>46387</v>
      </c>
      <c r="H282" s="224">
        <f>K282</f>
        <v>0</v>
      </c>
      <c r="I282" s="33">
        <v>0</v>
      </c>
      <c r="J282" s="108" t="s">
        <v>14</v>
      </c>
      <c r="K282" s="109">
        <f>K283</f>
        <v>0</v>
      </c>
      <c r="L282" s="109">
        <f t="shared" ref="L282:P282" si="162">L283</f>
        <v>0</v>
      </c>
      <c r="M282" s="109">
        <f t="shared" si="162"/>
        <v>0</v>
      </c>
      <c r="N282" s="109">
        <f t="shared" si="162"/>
        <v>0</v>
      </c>
      <c r="O282" s="109">
        <f t="shared" si="162"/>
        <v>0</v>
      </c>
      <c r="P282" s="109">
        <f t="shared" si="162"/>
        <v>0</v>
      </c>
      <c r="Q282" s="33">
        <v>0</v>
      </c>
      <c r="R282" s="222" t="s">
        <v>122</v>
      </c>
    </row>
    <row r="283" spans="1:19" ht="70.5" customHeight="1" x14ac:dyDescent="0.25">
      <c r="A283" s="228"/>
      <c r="B283" s="222"/>
      <c r="C283" s="222"/>
      <c r="D283" s="228"/>
      <c r="E283" s="228"/>
      <c r="F283" s="228"/>
      <c r="G283" s="228"/>
      <c r="H283" s="224"/>
      <c r="I283" s="33">
        <v>0</v>
      </c>
      <c r="J283" s="108" t="s">
        <v>18</v>
      </c>
      <c r="K283" s="109">
        <f>SUM(L283:P283)</f>
        <v>0</v>
      </c>
      <c r="L283" s="109">
        <v>0</v>
      </c>
      <c r="M283" s="109">
        <v>0</v>
      </c>
      <c r="N283" s="109">
        <v>0</v>
      </c>
      <c r="O283" s="109">
        <v>0</v>
      </c>
      <c r="P283" s="109">
        <v>0</v>
      </c>
      <c r="Q283" s="33">
        <v>0</v>
      </c>
      <c r="R283" s="222"/>
    </row>
    <row r="284" spans="1:19" ht="84.75" customHeight="1" x14ac:dyDescent="0.25">
      <c r="A284" s="226">
        <v>2</v>
      </c>
      <c r="B284" s="226" t="s">
        <v>105</v>
      </c>
      <c r="C284" s="226" t="s">
        <v>164</v>
      </c>
      <c r="D284" s="226" t="s">
        <v>165</v>
      </c>
      <c r="E284" s="226" t="s">
        <v>208</v>
      </c>
      <c r="F284" s="226" t="s">
        <v>513</v>
      </c>
      <c r="G284" s="229">
        <v>46387</v>
      </c>
      <c r="H284" s="264">
        <f>K284</f>
        <v>0</v>
      </c>
      <c r="I284" s="33">
        <v>0</v>
      </c>
      <c r="J284" s="108" t="s">
        <v>14</v>
      </c>
      <c r="K284" s="109">
        <f>K285</f>
        <v>0</v>
      </c>
      <c r="L284" s="109">
        <f t="shared" ref="L284:P284" si="163">L285</f>
        <v>0</v>
      </c>
      <c r="M284" s="109">
        <f t="shared" si="163"/>
        <v>0</v>
      </c>
      <c r="N284" s="109">
        <f t="shared" si="163"/>
        <v>0</v>
      </c>
      <c r="O284" s="109">
        <f t="shared" si="163"/>
        <v>0</v>
      </c>
      <c r="P284" s="109">
        <f t="shared" si="163"/>
        <v>0</v>
      </c>
      <c r="Q284" s="33">
        <v>0</v>
      </c>
      <c r="R284" s="226" t="s">
        <v>122</v>
      </c>
    </row>
    <row r="285" spans="1:19" ht="84.75" customHeight="1" x14ac:dyDescent="0.25">
      <c r="A285" s="228"/>
      <c r="B285" s="228"/>
      <c r="C285" s="228"/>
      <c r="D285" s="228"/>
      <c r="E285" s="228"/>
      <c r="F285" s="228"/>
      <c r="G285" s="228"/>
      <c r="H285" s="266"/>
      <c r="I285" s="33">
        <v>0</v>
      </c>
      <c r="J285" s="108" t="s">
        <v>18</v>
      </c>
      <c r="K285" s="109">
        <f>SUM(L285:P285)</f>
        <v>0</v>
      </c>
      <c r="L285" s="109">
        <v>0</v>
      </c>
      <c r="M285" s="109">
        <v>0</v>
      </c>
      <c r="N285" s="109">
        <v>0</v>
      </c>
      <c r="O285" s="109">
        <v>0</v>
      </c>
      <c r="P285" s="109">
        <v>0</v>
      </c>
      <c r="Q285" s="33">
        <v>0</v>
      </c>
      <c r="R285" s="228"/>
    </row>
    <row r="286" spans="1:19" ht="84.75" customHeight="1" x14ac:dyDescent="0.25">
      <c r="A286" s="226">
        <v>3</v>
      </c>
      <c r="B286" s="222" t="s">
        <v>506</v>
      </c>
      <c r="C286" s="222" t="s">
        <v>507</v>
      </c>
      <c r="D286" s="226" t="s">
        <v>508</v>
      </c>
      <c r="E286" s="226" t="s">
        <v>208</v>
      </c>
      <c r="F286" s="226" t="s">
        <v>514</v>
      </c>
      <c r="G286" s="229">
        <v>46387</v>
      </c>
      <c r="H286" s="224">
        <f>K286</f>
        <v>0</v>
      </c>
      <c r="I286" s="33">
        <v>0</v>
      </c>
      <c r="J286" s="108" t="s">
        <v>14</v>
      </c>
      <c r="K286" s="109">
        <f>K287</f>
        <v>0</v>
      </c>
      <c r="L286" s="109">
        <f t="shared" ref="L286:P286" si="164">L287</f>
        <v>0</v>
      </c>
      <c r="M286" s="109">
        <f t="shared" si="164"/>
        <v>0</v>
      </c>
      <c r="N286" s="109">
        <f t="shared" si="164"/>
        <v>0</v>
      </c>
      <c r="O286" s="109">
        <f t="shared" si="164"/>
        <v>0</v>
      </c>
      <c r="P286" s="109">
        <f t="shared" si="164"/>
        <v>0</v>
      </c>
      <c r="Q286" s="33">
        <v>0</v>
      </c>
      <c r="R286" s="222" t="s">
        <v>122</v>
      </c>
    </row>
    <row r="287" spans="1:19" ht="84.75" customHeight="1" x14ac:dyDescent="0.25">
      <c r="A287" s="228"/>
      <c r="B287" s="222"/>
      <c r="C287" s="222"/>
      <c r="D287" s="228"/>
      <c r="E287" s="228"/>
      <c r="F287" s="228"/>
      <c r="G287" s="228"/>
      <c r="H287" s="224"/>
      <c r="I287" s="33">
        <v>0</v>
      </c>
      <c r="J287" s="108" t="s">
        <v>18</v>
      </c>
      <c r="K287" s="109">
        <f>SUM(L287:P287)</f>
        <v>0</v>
      </c>
      <c r="L287" s="109">
        <v>0</v>
      </c>
      <c r="M287" s="109">
        <v>0</v>
      </c>
      <c r="N287" s="109">
        <v>0</v>
      </c>
      <c r="O287" s="109">
        <v>0</v>
      </c>
      <c r="P287" s="109">
        <v>0</v>
      </c>
      <c r="Q287" s="33">
        <v>0</v>
      </c>
      <c r="R287" s="222"/>
    </row>
    <row r="288" spans="1:19" ht="68.25" customHeight="1" x14ac:dyDescent="0.25">
      <c r="A288" s="226">
        <v>4</v>
      </c>
      <c r="B288" s="226" t="s">
        <v>509</v>
      </c>
      <c r="C288" s="226" t="s">
        <v>510</v>
      </c>
      <c r="D288" s="226" t="s">
        <v>511</v>
      </c>
      <c r="E288" s="226" t="s">
        <v>208</v>
      </c>
      <c r="F288" s="226" t="s">
        <v>514</v>
      </c>
      <c r="G288" s="229">
        <v>46387</v>
      </c>
      <c r="H288" s="264">
        <f>K288</f>
        <v>0</v>
      </c>
      <c r="I288" s="33">
        <v>0</v>
      </c>
      <c r="J288" s="108" t="s">
        <v>14</v>
      </c>
      <c r="K288" s="109">
        <f>K289</f>
        <v>0</v>
      </c>
      <c r="L288" s="109">
        <f t="shared" ref="L288:P288" si="165">L289</f>
        <v>0</v>
      </c>
      <c r="M288" s="109">
        <f t="shared" si="165"/>
        <v>0</v>
      </c>
      <c r="N288" s="109">
        <f t="shared" si="165"/>
        <v>0</v>
      </c>
      <c r="O288" s="109">
        <f t="shared" si="165"/>
        <v>0</v>
      </c>
      <c r="P288" s="109">
        <f t="shared" si="165"/>
        <v>0</v>
      </c>
      <c r="Q288" s="33">
        <v>0</v>
      </c>
      <c r="R288" s="226" t="s">
        <v>122</v>
      </c>
    </row>
    <row r="289" spans="1:21" ht="84.75" customHeight="1" x14ac:dyDescent="0.25">
      <c r="A289" s="228"/>
      <c r="B289" s="228"/>
      <c r="C289" s="228"/>
      <c r="D289" s="228"/>
      <c r="E289" s="228"/>
      <c r="F289" s="228"/>
      <c r="G289" s="228"/>
      <c r="H289" s="266"/>
      <c r="I289" s="33">
        <v>0</v>
      </c>
      <c r="J289" s="108" t="s">
        <v>18</v>
      </c>
      <c r="K289" s="109">
        <f>SUM(L289:P289)</f>
        <v>0</v>
      </c>
      <c r="L289" s="109">
        <v>0</v>
      </c>
      <c r="M289" s="109">
        <v>0</v>
      </c>
      <c r="N289" s="109">
        <v>0</v>
      </c>
      <c r="O289" s="109">
        <v>0</v>
      </c>
      <c r="P289" s="109">
        <v>0</v>
      </c>
      <c r="Q289" s="33">
        <v>0</v>
      </c>
      <c r="R289" s="228"/>
    </row>
    <row r="290" spans="1:21" ht="61.5" customHeight="1" x14ac:dyDescent="0.35">
      <c r="A290" s="235" t="s">
        <v>512</v>
      </c>
      <c r="B290" s="236"/>
      <c r="C290" s="236"/>
      <c r="D290" s="236"/>
      <c r="E290" s="236"/>
      <c r="F290" s="236"/>
      <c r="G290" s="236"/>
      <c r="H290" s="236"/>
      <c r="I290" s="237"/>
      <c r="J290" s="108" t="s">
        <v>8</v>
      </c>
      <c r="K290" s="109">
        <f>L290+M290+N290+O290+P290</f>
        <v>0</v>
      </c>
      <c r="L290" s="111">
        <f>L282+L284+L286+L288</f>
        <v>0</v>
      </c>
      <c r="M290" s="111">
        <f t="shared" ref="M290:P290" si="166">M282+M284+M286+M288</f>
        <v>0</v>
      </c>
      <c r="N290" s="111">
        <f t="shared" si="166"/>
        <v>0</v>
      </c>
      <c r="O290" s="111">
        <f t="shared" si="166"/>
        <v>0</v>
      </c>
      <c r="P290" s="111">
        <f t="shared" si="166"/>
        <v>0</v>
      </c>
      <c r="Q290" s="111">
        <f t="shared" ref="Q290" si="167">Q251+Q263+Q266+Q272+Q275+Q248+Q278+Q281+Q284+Q287</f>
        <v>0</v>
      </c>
      <c r="R290" s="226"/>
      <c r="S290" s="32"/>
    </row>
    <row r="291" spans="1:21" ht="60" customHeight="1" x14ac:dyDescent="0.25">
      <c r="A291" s="241"/>
      <c r="B291" s="242"/>
      <c r="C291" s="242"/>
      <c r="D291" s="242"/>
      <c r="E291" s="242"/>
      <c r="F291" s="242"/>
      <c r="G291" s="242"/>
      <c r="H291" s="242"/>
      <c r="I291" s="243"/>
      <c r="J291" s="108" t="s">
        <v>11</v>
      </c>
      <c r="K291" s="109">
        <f t="shared" ref="K291" si="168">L291+M291+N291+O291+P291</f>
        <v>0</v>
      </c>
      <c r="L291" s="111">
        <f>L283+L285+L287+L289</f>
        <v>0</v>
      </c>
      <c r="M291" s="111">
        <f t="shared" ref="M291:P291" si="169">M283+M285+M287+M289</f>
        <v>0</v>
      </c>
      <c r="N291" s="111">
        <f t="shared" si="169"/>
        <v>0</v>
      </c>
      <c r="O291" s="111">
        <f t="shared" si="169"/>
        <v>0</v>
      </c>
      <c r="P291" s="111">
        <f t="shared" si="169"/>
        <v>0</v>
      </c>
      <c r="Q291" s="111">
        <f>Q253+Q265+Q271+Q274+Q277+Q250+Q280+Q283+Q286+Q289</f>
        <v>0</v>
      </c>
      <c r="R291" s="228"/>
    </row>
    <row r="292" spans="1:21" ht="25.5" customHeight="1" x14ac:dyDescent="0.25">
      <c r="A292" s="244" t="s">
        <v>259</v>
      </c>
      <c r="B292" s="244"/>
      <c r="C292" s="244"/>
      <c r="D292" s="244"/>
      <c r="E292" s="244"/>
      <c r="F292" s="244"/>
      <c r="G292" s="244"/>
      <c r="H292" s="244"/>
      <c r="I292" s="244"/>
      <c r="J292" s="244"/>
      <c r="K292" s="244"/>
      <c r="L292" s="244"/>
      <c r="M292" s="244"/>
      <c r="N292" s="244"/>
      <c r="O292" s="244"/>
      <c r="P292" s="244"/>
      <c r="Q292" s="244"/>
      <c r="R292" s="244"/>
    </row>
    <row r="293" spans="1:21" ht="51" customHeight="1" x14ac:dyDescent="0.35">
      <c r="A293" s="222">
        <v>1</v>
      </c>
      <c r="B293" s="222" t="s">
        <v>273</v>
      </c>
      <c r="C293" s="222" t="s">
        <v>267</v>
      </c>
      <c r="D293" s="222" t="s">
        <v>230</v>
      </c>
      <c r="E293" s="222" t="s">
        <v>146</v>
      </c>
      <c r="F293" s="222" t="s">
        <v>444</v>
      </c>
      <c r="G293" s="223">
        <v>46310</v>
      </c>
      <c r="H293" s="224">
        <v>121513.29000000001</v>
      </c>
      <c r="I293" s="109">
        <f>I294+I295</f>
        <v>12151.329</v>
      </c>
      <c r="J293" s="108" t="s">
        <v>14</v>
      </c>
      <c r="K293" s="109">
        <f>K295+K294</f>
        <v>109361.95000000001</v>
      </c>
      <c r="L293" s="109">
        <f>L294+L295</f>
        <v>109361.95000000001</v>
      </c>
      <c r="M293" s="109">
        <f t="shared" ref="M293:O293" si="170">M294+M295</f>
        <v>0</v>
      </c>
      <c r="N293" s="109">
        <f t="shared" si="170"/>
        <v>0</v>
      </c>
      <c r="O293" s="109">
        <f t="shared" si="170"/>
        <v>0</v>
      </c>
      <c r="P293" s="109">
        <f>P294+P295</f>
        <v>0</v>
      </c>
      <c r="Q293" s="109">
        <f>Q294+Q295</f>
        <v>0</v>
      </c>
      <c r="R293" s="222" t="s">
        <v>122</v>
      </c>
      <c r="S293" s="32"/>
    </row>
    <row r="294" spans="1:21" ht="39" customHeight="1" x14ac:dyDescent="0.4">
      <c r="A294" s="222"/>
      <c r="B294" s="222"/>
      <c r="C294" s="222"/>
      <c r="D294" s="222"/>
      <c r="E294" s="222"/>
      <c r="F294" s="222"/>
      <c r="G294" s="222"/>
      <c r="H294" s="224"/>
      <c r="I294" s="109">
        <v>7468.2060000000001</v>
      </c>
      <c r="J294" s="108" t="s">
        <v>136</v>
      </c>
      <c r="K294" s="109">
        <f>SUM(L294:P294)</f>
        <v>67213.850000000006</v>
      </c>
      <c r="L294" s="109">
        <v>67213.850000000006</v>
      </c>
      <c r="M294" s="109">
        <v>0</v>
      </c>
      <c r="N294" s="109">
        <v>0</v>
      </c>
      <c r="O294" s="109">
        <v>0</v>
      </c>
      <c r="P294" s="109">
        <v>0</v>
      </c>
      <c r="Q294" s="33">
        <v>0</v>
      </c>
      <c r="R294" s="222"/>
      <c r="S294" s="38"/>
      <c r="T294" s="29"/>
      <c r="U294" s="38"/>
    </row>
    <row r="295" spans="1:21" ht="63.75" customHeight="1" x14ac:dyDescent="0.4">
      <c r="A295" s="222"/>
      <c r="B295" s="222"/>
      <c r="C295" s="222"/>
      <c r="D295" s="222"/>
      <c r="E295" s="222"/>
      <c r="F295" s="222"/>
      <c r="G295" s="222"/>
      <c r="H295" s="224"/>
      <c r="I295" s="109">
        <v>4683.1229999999996</v>
      </c>
      <c r="J295" s="108" t="s">
        <v>18</v>
      </c>
      <c r="K295" s="109">
        <f>SUM(L295:P295)</f>
        <v>42148.1</v>
      </c>
      <c r="L295" s="109">
        <v>42148.1</v>
      </c>
      <c r="M295" s="109">
        <v>0</v>
      </c>
      <c r="N295" s="109">
        <v>0</v>
      </c>
      <c r="O295" s="109">
        <v>0</v>
      </c>
      <c r="P295" s="109">
        <v>0</v>
      </c>
      <c r="Q295" s="33">
        <v>0</v>
      </c>
      <c r="R295" s="222"/>
      <c r="S295" s="38"/>
      <c r="T295" s="39"/>
      <c r="U295" s="29"/>
    </row>
    <row r="296" spans="1:21" ht="39.75" customHeight="1" x14ac:dyDescent="0.25">
      <c r="A296" s="222">
        <v>2</v>
      </c>
      <c r="B296" s="222" t="s">
        <v>274</v>
      </c>
      <c r="C296" s="222" t="s">
        <v>268</v>
      </c>
      <c r="D296" s="222" t="s">
        <v>236</v>
      </c>
      <c r="E296" s="222" t="s">
        <v>146</v>
      </c>
      <c r="F296" s="222" t="s">
        <v>444</v>
      </c>
      <c r="G296" s="223">
        <v>46310</v>
      </c>
      <c r="H296" s="224">
        <v>175874.25</v>
      </c>
      <c r="I296" s="109">
        <f>I297+I298</f>
        <v>87937</v>
      </c>
      <c r="J296" s="108" t="s">
        <v>14</v>
      </c>
      <c r="K296" s="109">
        <f>K298+K297</f>
        <v>87937.25</v>
      </c>
      <c r="L296" s="109">
        <f>L297+L298</f>
        <v>87937.25</v>
      </c>
      <c r="M296" s="109">
        <f t="shared" ref="M296:O296" si="171">M297+M298</f>
        <v>0</v>
      </c>
      <c r="N296" s="109">
        <f t="shared" si="171"/>
        <v>0</v>
      </c>
      <c r="O296" s="109">
        <f t="shared" si="171"/>
        <v>0</v>
      </c>
      <c r="P296" s="109">
        <f>P297+P298</f>
        <v>0</v>
      </c>
      <c r="Q296" s="109">
        <f>Q297+Q298</f>
        <v>0</v>
      </c>
      <c r="R296" s="222" t="s">
        <v>122</v>
      </c>
    </row>
    <row r="297" spans="1:21" ht="39" customHeight="1" x14ac:dyDescent="0.25">
      <c r="A297" s="222"/>
      <c r="B297" s="222"/>
      <c r="C297" s="222"/>
      <c r="D297" s="222"/>
      <c r="E297" s="222"/>
      <c r="F297" s="222"/>
      <c r="G297" s="222"/>
      <c r="H297" s="224"/>
      <c r="I297" s="109">
        <v>54046.080000000002</v>
      </c>
      <c r="J297" s="108" t="s">
        <v>136</v>
      </c>
      <c r="K297" s="109">
        <f>SUM(L297:P297)</f>
        <v>54046.23</v>
      </c>
      <c r="L297" s="109">
        <v>54046.23</v>
      </c>
      <c r="M297" s="109">
        <v>0</v>
      </c>
      <c r="N297" s="109">
        <v>0</v>
      </c>
      <c r="O297" s="109">
        <v>0</v>
      </c>
      <c r="P297" s="109">
        <v>0</v>
      </c>
      <c r="Q297" s="33">
        <v>0</v>
      </c>
      <c r="R297" s="222"/>
      <c r="S297" s="34"/>
    </row>
    <row r="298" spans="1:21" ht="63.75" customHeight="1" x14ac:dyDescent="0.35">
      <c r="A298" s="222"/>
      <c r="B298" s="222"/>
      <c r="C298" s="222"/>
      <c r="D298" s="222"/>
      <c r="E298" s="222"/>
      <c r="F298" s="222"/>
      <c r="G298" s="222"/>
      <c r="H298" s="224"/>
      <c r="I298" s="109">
        <v>33890.92</v>
      </c>
      <c r="J298" s="108" t="s">
        <v>18</v>
      </c>
      <c r="K298" s="109">
        <f>SUM(L298:P298)</f>
        <v>33891.019999999997</v>
      </c>
      <c r="L298" s="109">
        <v>33891.019999999997</v>
      </c>
      <c r="M298" s="109">
        <v>0</v>
      </c>
      <c r="N298" s="109">
        <v>0</v>
      </c>
      <c r="O298" s="109">
        <v>0</v>
      </c>
      <c r="P298" s="109">
        <v>0</v>
      </c>
      <c r="Q298" s="33">
        <v>0</v>
      </c>
      <c r="R298" s="222"/>
      <c r="S298" s="35"/>
    </row>
    <row r="299" spans="1:21" ht="27.75" customHeight="1" x14ac:dyDescent="0.25">
      <c r="A299" s="222">
        <v>3</v>
      </c>
      <c r="B299" s="222" t="s">
        <v>269</v>
      </c>
      <c r="C299" s="222" t="s">
        <v>270</v>
      </c>
      <c r="D299" s="222" t="s">
        <v>237</v>
      </c>
      <c r="E299" s="222" t="s">
        <v>146</v>
      </c>
      <c r="F299" s="222" t="s">
        <v>443</v>
      </c>
      <c r="G299" s="223">
        <v>46310</v>
      </c>
      <c r="H299" s="224">
        <v>123493.25</v>
      </c>
      <c r="I299" s="109">
        <f>I300+I301</f>
        <v>5061.75</v>
      </c>
      <c r="J299" s="108" t="s">
        <v>14</v>
      </c>
      <c r="K299" s="109">
        <f>K301+K300</f>
        <v>93730.16</v>
      </c>
      <c r="L299" s="109">
        <f>L300+L301</f>
        <v>93730.16</v>
      </c>
      <c r="M299" s="109">
        <f t="shared" ref="M299:O299" si="172">M300+M301</f>
        <v>0</v>
      </c>
      <c r="N299" s="109">
        <f t="shared" si="172"/>
        <v>0</v>
      </c>
      <c r="O299" s="109">
        <f t="shared" si="172"/>
        <v>0</v>
      </c>
      <c r="P299" s="109">
        <f>P300+P301</f>
        <v>0</v>
      </c>
      <c r="Q299" s="109">
        <f>Q300+Q301</f>
        <v>0</v>
      </c>
      <c r="R299" s="222" t="s">
        <v>122</v>
      </c>
    </row>
    <row r="300" spans="1:21" ht="39" customHeight="1" x14ac:dyDescent="0.25">
      <c r="A300" s="222"/>
      <c r="B300" s="222"/>
      <c r="C300" s="222"/>
      <c r="D300" s="222"/>
      <c r="E300" s="222"/>
      <c r="F300" s="222"/>
      <c r="G300" s="222"/>
      <c r="H300" s="224"/>
      <c r="I300" s="109">
        <v>3158.53</v>
      </c>
      <c r="J300" s="108" t="s">
        <v>136</v>
      </c>
      <c r="K300" s="109">
        <f>SUM(L300:P300)</f>
        <v>58487.62</v>
      </c>
      <c r="L300" s="109">
        <v>58487.62</v>
      </c>
      <c r="M300" s="109">
        <v>0</v>
      </c>
      <c r="N300" s="109">
        <v>0</v>
      </c>
      <c r="O300" s="109">
        <v>0</v>
      </c>
      <c r="P300" s="109">
        <v>0</v>
      </c>
      <c r="Q300" s="33">
        <v>0</v>
      </c>
      <c r="R300" s="222"/>
      <c r="S300" s="34"/>
    </row>
    <row r="301" spans="1:21" ht="63.75" customHeight="1" x14ac:dyDescent="0.35">
      <c r="A301" s="222"/>
      <c r="B301" s="222"/>
      <c r="C301" s="222"/>
      <c r="D301" s="222"/>
      <c r="E301" s="222"/>
      <c r="F301" s="222"/>
      <c r="G301" s="222"/>
      <c r="H301" s="224"/>
      <c r="I301" s="109">
        <v>1903.22</v>
      </c>
      <c r="J301" s="108" t="s">
        <v>18</v>
      </c>
      <c r="K301" s="109">
        <f>SUM(L301:P301)</f>
        <v>35242.54</v>
      </c>
      <c r="L301" s="109">
        <v>35242.54</v>
      </c>
      <c r="M301" s="109">
        <v>0</v>
      </c>
      <c r="N301" s="109">
        <v>0</v>
      </c>
      <c r="O301" s="109">
        <v>0</v>
      </c>
      <c r="P301" s="109">
        <v>0</v>
      </c>
      <c r="Q301" s="33">
        <v>0</v>
      </c>
      <c r="R301" s="222"/>
      <c r="S301" s="35"/>
    </row>
    <row r="302" spans="1:21" ht="27.75" customHeight="1" x14ac:dyDescent="0.25">
      <c r="A302" s="222">
        <v>4</v>
      </c>
      <c r="B302" s="222" t="s">
        <v>238</v>
      </c>
      <c r="C302" s="222" t="s">
        <v>271</v>
      </c>
      <c r="D302" s="222" t="s">
        <v>239</v>
      </c>
      <c r="E302" s="222" t="s">
        <v>146</v>
      </c>
      <c r="F302" s="222" t="s">
        <v>443</v>
      </c>
      <c r="G302" s="223">
        <v>46310</v>
      </c>
      <c r="H302" s="224">
        <v>114398.63</v>
      </c>
      <c r="I302" s="109">
        <f>I303+I304</f>
        <v>26575.402439999998</v>
      </c>
      <c r="J302" s="108" t="s">
        <v>14</v>
      </c>
      <c r="K302" s="109">
        <f>K304+K303</f>
        <v>87823.22</v>
      </c>
      <c r="L302" s="109">
        <f>L303+L304</f>
        <v>87823.22</v>
      </c>
      <c r="M302" s="109">
        <f t="shared" ref="M302:O302" si="173">M303+M304</f>
        <v>0</v>
      </c>
      <c r="N302" s="109">
        <f t="shared" si="173"/>
        <v>0</v>
      </c>
      <c r="O302" s="109">
        <f t="shared" si="173"/>
        <v>0</v>
      </c>
      <c r="P302" s="109">
        <f>P303+P304</f>
        <v>0</v>
      </c>
      <c r="Q302" s="109">
        <f>Q303+Q304</f>
        <v>0</v>
      </c>
      <c r="R302" s="222" t="s">
        <v>122</v>
      </c>
    </row>
    <row r="303" spans="1:21" ht="39" customHeight="1" x14ac:dyDescent="0.4">
      <c r="A303" s="222"/>
      <c r="B303" s="222"/>
      <c r="C303" s="222"/>
      <c r="D303" s="222"/>
      <c r="E303" s="222"/>
      <c r="F303" s="222"/>
      <c r="G303" s="222"/>
      <c r="H303" s="224"/>
      <c r="I303" s="109">
        <f>2805.92553+13777.12611</f>
        <v>16583.051639999998</v>
      </c>
      <c r="J303" s="108" t="s">
        <v>136</v>
      </c>
      <c r="K303" s="109">
        <f>SUM(L303:P303)</f>
        <v>49171.77</v>
      </c>
      <c r="L303" s="109">
        <v>49171.77</v>
      </c>
      <c r="M303" s="109">
        <v>0</v>
      </c>
      <c r="N303" s="109">
        <v>0</v>
      </c>
      <c r="O303" s="109">
        <v>0</v>
      </c>
      <c r="P303" s="109">
        <v>0</v>
      </c>
      <c r="Q303" s="33">
        <v>0</v>
      </c>
      <c r="R303" s="222"/>
      <c r="S303" s="39"/>
      <c r="T303" s="39"/>
      <c r="U303" s="39"/>
    </row>
    <row r="304" spans="1:21" ht="63.75" customHeight="1" x14ac:dyDescent="0.4">
      <c r="A304" s="222"/>
      <c r="B304" s="222"/>
      <c r="C304" s="222"/>
      <c r="D304" s="222"/>
      <c r="E304" s="222"/>
      <c r="F304" s="222"/>
      <c r="G304" s="222"/>
      <c r="H304" s="224"/>
      <c r="I304" s="109">
        <f>1690.75+8301.6008</f>
        <v>9992.3508000000002</v>
      </c>
      <c r="J304" s="108" t="s">
        <v>18</v>
      </c>
      <c r="K304" s="109">
        <f>SUM(L304:P304)</f>
        <v>38651.449999999997</v>
      </c>
      <c r="L304" s="109">
        <v>38651.449999999997</v>
      </c>
      <c r="M304" s="109">
        <v>0</v>
      </c>
      <c r="N304" s="109">
        <v>0</v>
      </c>
      <c r="O304" s="109">
        <v>0</v>
      </c>
      <c r="P304" s="109">
        <v>0</v>
      </c>
      <c r="Q304" s="33">
        <v>0</v>
      </c>
      <c r="R304" s="222"/>
      <c r="S304" s="39"/>
      <c r="T304" s="39"/>
      <c r="U304" s="39"/>
    </row>
    <row r="305" spans="1:19" ht="34.5" customHeight="1" x14ac:dyDescent="0.25">
      <c r="A305" s="222">
        <v>5</v>
      </c>
      <c r="B305" s="222" t="s">
        <v>240</v>
      </c>
      <c r="C305" s="222" t="s">
        <v>271</v>
      </c>
      <c r="D305" s="222" t="s">
        <v>219</v>
      </c>
      <c r="E305" s="222" t="s">
        <v>146</v>
      </c>
      <c r="F305" s="222" t="s">
        <v>444</v>
      </c>
      <c r="G305" s="223">
        <v>46310</v>
      </c>
      <c r="H305" s="224">
        <v>89531.66</v>
      </c>
      <c r="I305" s="109">
        <f>I306+I307</f>
        <v>26233.80816</v>
      </c>
      <c r="J305" s="108" t="s">
        <v>14</v>
      </c>
      <c r="K305" s="109">
        <f>K307+K306</f>
        <v>63297.84</v>
      </c>
      <c r="L305" s="109">
        <f>L306+L307</f>
        <v>63297.84</v>
      </c>
      <c r="M305" s="109">
        <f t="shared" ref="M305:O305" si="174">M306+M307</f>
        <v>0</v>
      </c>
      <c r="N305" s="109">
        <f t="shared" si="174"/>
        <v>0</v>
      </c>
      <c r="O305" s="109">
        <f t="shared" si="174"/>
        <v>0</v>
      </c>
      <c r="P305" s="109">
        <f>P306+P307</f>
        <v>0</v>
      </c>
      <c r="Q305" s="109">
        <f>Q306+Q307</f>
        <v>0</v>
      </c>
      <c r="R305" s="222" t="s">
        <v>122</v>
      </c>
    </row>
    <row r="306" spans="1:19" ht="39" customHeight="1" x14ac:dyDescent="0.25">
      <c r="A306" s="222"/>
      <c r="B306" s="222"/>
      <c r="C306" s="222"/>
      <c r="D306" s="222"/>
      <c r="E306" s="222"/>
      <c r="F306" s="222"/>
      <c r="G306" s="222"/>
      <c r="H306" s="224"/>
      <c r="I306" s="109">
        <v>16123.2981</v>
      </c>
      <c r="J306" s="108" t="s">
        <v>136</v>
      </c>
      <c r="K306" s="109">
        <f>SUM(L306:P306)</f>
        <v>38717.85</v>
      </c>
      <c r="L306" s="109">
        <v>38717.85</v>
      </c>
      <c r="M306" s="109">
        <v>0</v>
      </c>
      <c r="N306" s="109">
        <v>0</v>
      </c>
      <c r="O306" s="109">
        <v>0</v>
      </c>
      <c r="P306" s="109">
        <v>0</v>
      </c>
      <c r="Q306" s="33">
        <v>0</v>
      </c>
      <c r="R306" s="222"/>
      <c r="S306" s="34"/>
    </row>
    <row r="307" spans="1:19" ht="63.75" customHeight="1" x14ac:dyDescent="0.35">
      <c r="A307" s="222"/>
      <c r="B307" s="222"/>
      <c r="C307" s="222"/>
      <c r="D307" s="222"/>
      <c r="E307" s="222"/>
      <c r="F307" s="222"/>
      <c r="G307" s="222"/>
      <c r="H307" s="224"/>
      <c r="I307" s="109">
        <v>10110.510060000001</v>
      </c>
      <c r="J307" s="108" t="s">
        <v>18</v>
      </c>
      <c r="K307" s="109">
        <f>SUM(L307:P307)</f>
        <v>24579.99</v>
      </c>
      <c r="L307" s="109">
        <v>24579.99</v>
      </c>
      <c r="M307" s="109">
        <v>0</v>
      </c>
      <c r="N307" s="109">
        <v>0</v>
      </c>
      <c r="O307" s="109">
        <v>0</v>
      </c>
      <c r="P307" s="109">
        <v>0</v>
      </c>
      <c r="Q307" s="33">
        <v>0</v>
      </c>
      <c r="R307" s="222"/>
      <c r="S307" s="35"/>
    </row>
    <row r="308" spans="1:19" ht="27.75" customHeight="1" x14ac:dyDescent="0.25">
      <c r="A308" s="222">
        <v>6</v>
      </c>
      <c r="B308" s="222" t="s">
        <v>244</v>
      </c>
      <c r="C308" s="222" t="s">
        <v>272</v>
      </c>
      <c r="D308" s="222" t="s">
        <v>241</v>
      </c>
      <c r="E308" s="222" t="s">
        <v>146</v>
      </c>
      <c r="F308" s="222" t="s">
        <v>444</v>
      </c>
      <c r="G308" s="223">
        <v>46310</v>
      </c>
      <c r="H308" s="224">
        <v>228900.74</v>
      </c>
      <c r="I308" s="109">
        <f>I309+I310</f>
        <v>67871.66661</v>
      </c>
      <c r="J308" s="108" t="s">
        <v>14</v>
      </c>
      <c r="K308" s="109">
        <f>K310+K309</f>
        <v>161029.06</v>
      </c>
      <c r="L308" s="109">
        <f>L309+L310</f>
        <v>161029.06</v>
      </c>
      <c r="M308" s="109">
        <f t="shared" ref="M308:O308" si="175">M309+M310</f>
        <v>0</v>
      </c>
      <c r="N308" s="109">
        <f t="shared" si="175"/>
        <v>0</v>
      </c>
      <c r="O308" s="109">
        <f t="shared" si="175"/>
        <v>0</v>
      </c>
      <c r="P308" s="109">
        <f>P309+P310</f>
        <v>0</v>
      </c>
      <c r="Q308" s="109">
        <f>Q309+Q310</f>
        <v>0</v>
      </c>
      <c r="R308" s="222" t="s">
        <v>122</v>
      </c>
    </row>
    <row r="309" spans="1:19" ht="39" customHeight="1" x14ac:dyDescent="0.25">
      <c r="A309" s="222"/>
      <c r="B309" s="222"/>
      <c r="C309" s="222"/>
      <c r="D309" s="222"/>
      <c r="E309" s="222"/>
      <c r="F309" s="222"/>
      <c r="G309" s="222"/>
      <c r="H309" s="224"/>
      <c r="I309" s="109">
        <v>41713.926209999998</v>
      </c>
      <c r="J309" s="108" t="s">
        <v>136</v>
      </c>
      <c r="K309" s="109">
        <f>SUM(L309:P309)</f>
        <v>98737</v>
      </c>
      <c r="L309" s="109">
        <v>98737</v>
      </c>
      <c r="M309" s="109">
        <v>0</v>
      </c>
      <c r="N309" s="109">
        <v>0</v>
      </c>
      <c r="O309" s="109">
        <v>0</v>
      </c>
      <c r="P309" s="109">
        <v>0</v>
      </c>
      <c r="Q309" s="33">
        <v>0</v>
      </c>
      <c r="R309" s="222"/>
      <c r="S309" s="34"/>
    </row>
    <row r="310" spans="1:19" ht="63.75" customHeight="1" x14ac:dyDescent="0.35">
      <c r="A310" s="222"/>
      <c r="B310" s="222"/>
      <c r="C310" s="222"/>
      <c r="D310" s="222"/>
      <c r="E310" s="222"/>
      <c r="F310" s="222"/>
      <c r="G310" s="222"/>
      <c r="H310" s="224"/>
      <c r="I310" s="109">
        <v>26157.740399999999</v>
      </c>
      <c r="J310" s="108" t="s">
        <v>18</v>
      </c>
      <c r="K310" s="109">
        <f>SUM(L310:P310)</f>
        <v>62292.06</v>
      </c>
      <c r="L310" s="109">
        <v>62292.06</v>
      </c>
      <c r="M310" s="109">
        <v>0</v>
      </c>
      <c r="N310" s="109">
        <v>0</v>
      </c>
      <c r="O310" s="109">
        <v>0</v>
      </c>
      <c r="P310" s="109">
        <v>0</v>
      </c>
      <c r="Q310" s="33">
        <v>0</v>
      </c>
      <c r="R310" s="222"/>
      <c r="S310" s="35"/>
    </row>
    <row r="311" spans="1:19" ht="48" customHeight="1" x14ac:dyDescent="0.25">
      <c r="A311" s="226">
        <v>7</v>
      </c>
      <c r="B311" s="226" t="s">
        <v>475</v>
      </c>
      <c r="C311" s="226" t="s">
        <v>479</v>
      </c>
      <c r="D311" s="226" t="s">
        <v>480</v>
      </c>
      <c r="E311" s="226" t="s">
        <v>146</v>
      </c>
      <c r="F311" s="222" t="s">
        <v>486</v>
      </c>
      <c r="G311" s="223">
        <v>46174</v>
      </c>
      <c r="H311" s="264">
        <v>300464.67181000003</v>
      </c>
      <c r="I311" s="109">
        <f>I312+I313</f>
        <v>167659.90181000001</v>
      </c>
      <c r="J311" s="108" t="s">
        <v>14</v>
      </c>
      <c r="K311" s="109">
        <f>K313+K312</f>
        <v>132804.77000000002</v>
      </c>
      <c r="L311" s="109">
        <f>L312+L313</f>
        <v>132804.77000000002</v>
      </c>
      <c r="M311" s="109">
        <f t="shared" ref="M311:O311" si="176">M312+M313</f>
        <v>0</v>
      </c>
      <c r="N311" s="109">
        <f t="shared" si="176"/>
        <v>0</v>
      </c>
      <c r="O311" s="109">
        <f t="shared" si="176"/>
        <v>0</v>
      </c>
      <c r="P311" s="109">
        <f>P312+P313</f>
        <v>0</v>
      </c>
      <c r="Q311" s="109">
        <f>Q312+Q313</f>
        <v>0</v>
      </c>
      <c r="R311" s="226" t="s">
        <v>122</v>
      </c>
    </row>
    <row r="312" spans="1:19" ht="45.75" customHeight="1" x14ac:dyDescent="0.25">
      <c r="A312" s="227"/>
      <c r="B312" s="227"/>
      <c r="C312" s="227"/>
      <c r="D312" s="227"/>
      <c r="E312" s="227"/>
      <c r="F312" s="222"/>
      <c r="G312" s="222"/>
      <c r="H312" s="265"/>
      <c r="I312" s="109">
        <v>103164.24222</v>
      </c>
      <c r="J312" s="108" t="s">
        <v>136</v>
      </c>
      <c r="K312" s="109">
        <f>SUM(L312:P312)</f>
        <v>81893.72</v>
      </c>
      <c r="L312" s="109">
        <v>81893.72</v>
      </c>
      <c r="M312" s="109">
        <v>0</v>
      </c>
      <c r="N312" s="109">
        <v>0</v>
      </c>
      <c r="O312" s="109">
        <v>0</v>
      </c>
      <c r="P312" s="109">
        <v>0</v>
      </c>
      <c r="Q312" s="33">
        <v>0</v>
      </c>
      <c r="R312" s="227"/>
      <c r="S312" s="34"/>
    </row>
    <row r="313" spans="1:19" ht="63.75" customHeight="1" x14ac:dyDescent="0.35">
      <c r="A313" s="228"/>
      <c r="B313" s="228"/>
      <c r="C313" s="228"/>
      <c r="D313" s="228"/>
      <c r="E313" s="228"/>
      <c r="F313" s="222"/>
      <c r="G313" s="222"/>
      <c r="H313" s="266"/>
      <c r="I313" s="109">
        <v>64495.659590000003</v>
      </c>
      <c r="J313" s="108" t="s">
        <v>18</v>
      </c>
      <c r="K313" s="109">
        <f>SUM(L313:P313)</f>
        <v>50911.05</v>
      </c>
      <c r="L313" s="109">
        <v>50911.05</v>
      </c>
      <c r="M313" s="109">
        <v>0</v>
      </c>
      <c r="N313" s="109">
        <v>0</v>
      </c>
      <c r="O313" s="109">
        <v>0</v>
      </c>
      <c r="P313" s="109">
        <v>0</v>
      </c>
      <c r="Q313" s="33">
        <v>0</v>
      </c>
      <c r="R313" s="228"/>
      <c r="S313" s="35"/>
    </row>
    <row r="314" spans="1:19" ht="27.75" customHeight="1" x14ac:dyDescent="0.25">
      <c r="A314" s="226">
        <v>8</v>
      </c>
      <c r="B314" s="226" t="s">
        <v>476</v>
      </c>
      <c r="C314" s="226" t="s">
        <v>481</v>
      </c>
      <c r="D314" s="226" t="s">
        <v>235</v>
      </c>
      <c r="E314" s="226" t="s">
        <v>146</v>
      </c>
      <c r="F314" s="222" t="s">
        <v>486</v>
      </c>
      <c r="G314" s="223">
        <v>46174</v>
      </c>
      <c r="H314" s="264">
        <v>60285.83</v>
      </c>
      <c r="I314" s="109">
        <f>I315+I316</f>
        <v>7447.6410000000005</v>
      </c>
      <c r="J314" s="108" t="s">
        <v>14</v>
      </c>
      <c r="K314" s="109">
        <f>K316+K315</f>
        <v>52838.18</v>
      </c>
      <c r="L314" s="109">
        <f>L315+L316</f>
        <v>52838.18</v>
      </c>
      <c r="M314" s="109">
        <f t="shared" ref="M314:O314" si="177">M315+M316</f>
        <v>0</v>
      </c>
      <c r="N314" s="109">
        <f t="shared" si="177"/>
        <v>0</v>
      </c>
      <c r="O314" s="109">
        <f t="shared" si="177"/>
        <v>0</v>
      </c>
      <c r="P314" s="109">
        <f>P315+P316</f>
        <v>0</v>
      </c>
      <c r="Q314" s="109">
        <f>Q315+Q316</f>
        <v>0</v>
      </c>
      <c r="R314" s="226" t="s">
        <v>122</v>
      </c>
    </row>
    <row r="315" spans="1:19" ht="39" customHeight="1" x14ac:dyDescent="0.25">
      <c r="A315" s="227"/>
      <c r="B315" s="227"/>
      <c r="C315" s="227"/>
      <c r="D315" s="227"/>
      <c r="E315" s="227"/>
      <c r="F315" s="222"/>
      <c r="G315" s="222"/>
      <c r="H315" s="265"/>
      <c r="I315" s="109">
        <v>4577.3190000000004</v>
      </c>
      <c r="J315" s="108" t="s">
        <v>136</v>
      </c>
      <c r="K315" s="109">
        <f>SUM(L315:P315)</f>
        <v>32630.37</v>
      </c>
      <c r="L315" s="109">
        <v>32630.37</v>
      </c>
      <c r="M315" s="109">
        <v>0</v>
      </c>
      <c r="N315" s="109">
        <v>0</v>
      </c>
      <c r="O315" s="109">
        <v>0</v>
      </c>
      <c r="P315" s="109">
        <v>0</v>
      </c>
      <c r="Q315" s="33">
        <v>0</v>
      </c>
      <c r="R315" s="227"/>
      <c r="S315" s="34"/>
    </row>
    <row r="316" spans="1:19" ht="63.75" customHeight="1" x14ac:dyDescent="0.35">
      <c r="A316" s="228"/>
      <c r="B316" s="228"/>
      <c r="C316" s="228"/>
      <c r="D316" s="228"/>
      <c r="E316" s="228"/>
      <c r="F316" s="222"/>
      <c r="G316" s="222"/>
      <c r="H316" s="266"/>
      <c r="I316" s="109">
        <v>2870.3220000000001</v>
      </c>
      <c r="J316" s="108" t="s">
        <v>18</v>
      </c>
      <c r="K316" s="109">
        <f>SUM(L316:P316)</f>
        <v>20207.810000000001</v>
      </c>
      <c r="L316" s="109">
        <v>20207.810000000001</v>
      </c>
      <c r="M316" s="109">
        <v>0</v>
      </c>
      <c r="N316" s="109">
        <v>0</v>
      </c>
      <c r="O316" s="109">
        <v>0</v>
      </c>
      <c r="P316" s="109">
        <v>0</v>
      </c>
      <c r="Q316" s="33">
        <v>0</v>
      </c>
      <c r="R316" s="228"/>
      <c r="S316" s="35"/>
    </row>
    <row r="317" spans="1:19" ht="27.75" customHeight="1" x14ac:dyDescent="0.25">
      <c r="A317" s="226">
        <v>9</v>
      </c>
      <c r="B317" s="226" t="s">
        <v>477</v>
      </c>
      <c r="C317" s="226" t="s">
        <v>482</v>
      </c>
      <c r="D317" s="226" t="s">
        <v>483</v>
      </c>
      <c r="E317" s="226" t="s">
        <v>146</v>
      </c>
      <c r="F317" s="222" t="s">
        <v>486</v>
      </c>
      <c r="G317" s="223">
        <v>46174</v>
      </c>
      <c r="H317" s="264">
        <v>34962.82144</v>
      </c>
      <c r="I317" s="109">
        <f>I318+I319</f>
        <v>25749.391439999999</v>
      </c>
      <c r="J317" s="108" t="s">
        <v>14</v>
      </c>
      <c r="K317" s="109">
        <f>K319+K318</f>
        <v>9213.43</v>
      </c>
      <c r="L317" s="109">
        <f>L318+L319</f>
        <v>9213.43</v>
      </c>
      <c r="M317" s="109">
        <f t="shared" ref="M317:O317" si="178">M318+M319</f>
        <v>0</v>
      </c>
      <c r="N317" s="109">
        <f t="shared" si="178"/>
        <v>0</v>
      </c>
      <c r="O317" s="109">
        <f t="shared" si="178"/>
        <v>0</v>
      </c>
      <c r="P317" s="109">
        <f>P318+P319</f>
        <v>0</v>
      </c>
      <c r="Q317" s="109">
        <f>Q318+Q319</f>
        <v>0</v>
      </c>
      <c r="R317" s="226" t="s">
        <v>122</v>
      </c>
    </row>
    <row r="318" spans="1:19" ht="39" customHeight="1" x14ac:dyDescent="0.25">
      <c r="A318" s="227"/>
      <c r="B318" s="227"/>
      <c r="C318" s="227"/>
      <c r="D318" s="227"/>
      <c r="E318" s="227"/>
      <c r="F318" s="222"/>
      <c r="G318" s="222"/>
      <c r="H318" s="265"/>
      <c r="I318" s="109">
        <v>15828.17662</v>
      </c>
      <c r="J318" s="108" t="s">
        <v>136</v>
      </c>
      <c r="K318" s="109">
        <f>SUM(L318:P318)</f>
        <v>5677.26</v>
      </c>
      <c r="L318" s="109">
        <v>5677.26</v>
      </c>
      <c r="M318" s="109">
        <v>0</v>
      </c>
      <c r="N318" s="109">
        <v>0</v>
      </c>
      <c r="O318" s="109">
        <v>0</v>
      </c>
      <c r="P318" s="109">
        <v>0</v>
      </c>
      <c r="Q318" s="33">
        <v>0</v>
      </c>
      <c r="R318" s="227"/>
      <c r="S318" s="34"/>
    </row>
    <row r="319" spans="1:19" ht="63.75" customHeight="1" x14ac:dyDescent="0.35">
      <c r="A319" s="228"/>
      <c r="B319" s="228"/>
      <c r="C319" s="228"/>
      <c r="D319" s="228"/>
      <c r="E319" s="228"/>
      <c r="F319" s="222"/>
      <c r="G319" s="222"/>
      <c r="H319" s="266"/>
      <c r="I319" s="109">
        <v>9921.2148199999992</v>
      </c>
      <c r="J319" s="108" t="s">
        <v>18</v>
      </c>
      <c r="K319" s="109">
        <f>SUM(L319:P319)</f>
        <v>3536.17</v>
      </c>
      <c r="L319" s="109">
        <v>3536.17</v>
      </c>
      <c r="M319" s="109">
        <v>0</v>
      </c>
      <c r="N319" s="109">
        <v>0</v>
      </c>
      <c r="O319" s="109">
        <v>0</v>
      </c>
      <c r="P319" s="109">
        <v>0</v>
      </c>
      <c r="Q319" s="33">
        <v>0</v>
      </c>
      <c r="R319" s="228"/>
      <c r="S319" s="35"/>
    </row>
    <row r="320" spans="1:19" ht="27.75" customHeight="1" x14ac:dyDescent="0.25">
      <c r="A320" s="226">
        <v>10</v>
      </c>
      <c r="B320" s="226" t="s">
        <v>478</v>
      </c>
      <c r="C320" s="226" t="s">
        <v>484</v>
      </c>
      <c r="D320" s="226" t="s">
        <v>485</v>
      </c>
      <c r="E320" s="226" t="s">
        <v>146</v>
      </c>
      <c r="F320" s="222" t="s">
        <v>486</v>
      </c>
      <c r="G320" s="223">
        <v>46174</v>
      </c>
      <c r="H320" s="264">
        <v>31184.05</v>
      </c>
      <c r="I320" s="109">
        <f>I321+I322</f>
        <v>7279.1136000000006</v>
      </c>
      <c r="J320" s="108" t="s">
        <v>14</v>
      </c>
      <c r="K320" s="109">
        <f>K322+K321</f>
        <v>23904.92</v>
      </c>
      <c r="L320" s="109">
        <f>L321+L322</f>
        <v>23904.92</v>
      </c>
      <c r="M320" s="109">
        <f t="shared" ref="M320:O320" si="179">M321+M322</f>
        <v>0</v>
      </c>
      <c r="N320" s="109">
        <f t="shared" si="179"/>
        <v>0</v>
      </c>
      <c r="O320" s="109">
        <f t="shared" si="179"/>
        <v>0</v>
      </c>
      <c r="P320" s="109">
        <f>P321+P322</f>
        <v>0</v>
      </c>
      <c r="Q320" s="109">
        <f>Q321+Q322</f>
        <v>0</v>
      </c>
      <c r="R320" s="226" t="s">
        <v>122</v>
      </c>
    </row>
    <row r="321" spans="1:21" ht="39" customHeight="1" x14ac:dyDescent="0.25">
      <c r="A321" s="227"/>
      <c r="B321" s="227"/>
      <c r="C321" s="227"/>
      <c r="D321" s="227"/>
      <c r="E321" s="227"/>
      <c r="F321" s="222"/>
      <c r="G321" s="222"/>
      <c r="H321" s="265"/>
      <c r="I321" s="109">
        <v>4473.7407000000003</v>
      </c>
      <c r="J321" s="108" t="s">
        <v>136</v>
      </c>
      <c r="K321" s="109">
        <f>SUM(L321:P321)</f>
        <v>14752.14</v>
      </c>
      <c r="L321" s="109">
        <v>14752.14</v>
      </c>
      <c r="M321" s="109">
        <v>0</v>
      </c>
      <c r="N321" s="109">
        <v>0</v>
      </c>
      <c r="O321" s="109">
        <v>0</v>
      </c>
      <c r="P321" s="109">
        <v>0</v>
      </c>
      <c r="Q321" s="33">
        <v>0</v>
      </c>
      <c r="R321" s="227"/>
      <c r="S321" s="34"/>
    </row>
    <row r="322" spans="1:21" ht="63.75" customHeight="1" x14ac:dyDescent="0.35">
      <c r="A322" s="228"/>
      <c r="B322" s="228"/>
      <c r="C322" s="228"/>
      <c r="D322" s="228"/>
      <c r="E322" s="228"/>
      <c r="F322" s="222"/>
      <c r="G322" s="222"/>
      <c r="H322" s="266"/>
      <c r="I322" s="109">
        <v>2805.3728999999998</v>
      </c>
      <c r="J322" s="108" t="s">
        <v>18</v>
      </c>
      <c r="K322" s="109">
        <f>SUM(L322:P322)</f>
        <v>9152.7800000000007</v>
      </c>
      <c r="L322" s="109">
        <v>9152.7800000000007</v>
      </c>
      <c r="M322" s="109">
        <v>0</v>
      </c>
      <c r="N322" s="109">
        <v>0</v>
      </c>
      <c r="O322" s="109">
        <v>0</v>
      </c>
      <c r="P322" s="109">
        <v>0</v>
      </c>
      <c r="Q322" s="33">
        <v>0</v>
      </c>
      <c r="R322" s="228"/>
      <c r="S322" s="35"/>
    </row>
    <row r="323" spans="1:21" ht="25.5" hidden="1" customHeight="1" x14ac:dyDescent="0.25">
      <c r="A323" s="244" t="s">
        <v>254</v>
      </c>
      <c r="B323" s="244"/>
      <c r="C323" s="244"/>
      <c r="D323" s="244"/>
      <c r="E323" s="244"/>
      <c r="F323" s="244"/>
      <c r="G323" s="244"/>
      <c r="H323" s="244"/>
      <c r="I323" s="244"/>
      <c r="J323" s="244"/>
      <c r="K323" s="244"/>
      <c r="L323" s="244"/>
      <c r="M323" s="244"/>
      <c r="N323" s="244"/>
      <c r="O323" s="244"/>
      <c r="P323" s="244"/>
      <c r="Q323" s="244"/>
      <c r="R323" s="244"/>
    </row>
    <row r="324" spans="1:21" ht="30" hidden="1" customHeight="1" x14ac:dyDescent="0.25">
      <c r="A324" s="222">
        <v>1</v>
      </c>
      <c r="B324" s="222" t="s">
        <v>104</v>
      </c>
      <c r="C324" s="222" t="s">
        <v>171</v>
      </c>
      <c r="D324" s="222" t="s">
        <v>172</v>
      </c>
      <c r="E324" s="222" t="s">
        <v>146</v>
      </c>
      <c r="F324" s="222" t="s">
        <v>243</v>
      </c>
      <c r="G324" s="223">
        <v>45945</v>
      </c>
      <c r="H324" s="224">
        <f>N324</f>
        <v>0</v>
      </c>
      <c r="I324" s="33">
        <v>0</v>
      </c>
      <c r="J324" s="108" t="s">
        <v>14</v>
      </c>
      <c r="K324" s="109">
        <f>K325+K326</f>
        <v>0</v>
      </c>
      <c r="L324" s="109">
        <f t="shared" ref="L324:P324" si="180">L325+L326</f>
        <v>0</v>
      </c>
      <c r="M324" s="109">
        <f t="shared" si="180"/>
        <v>0</v>
      </c>
      <c r="N324" s="109">
        <f t="shared" si="180"/>
        <v>0</v>
      </c>
      <c r="O324" s="109">
        <f t="shared" si="180"/>
        <v>0</v>
      </c>
      <c r="P324" s="109">
        <f t="shared" si="180"/>
        <v>0</v>
      </c>
      <c r="Q324" s="33">
        <v>0</v>
      </c>
      <c r="R324" s="222" t="s">
        <v>122</v>
      </c>
    </row>
    <row r="325" spans="1:21" ht="46.5" hidden="1" customHeight="1" x14ac:dyDescent="0.25">
      <c r="A325" s="222"/>
      <c r="B325" s="222"/>
      <c r="C325" s="222"/>
      <c r="D325" s="231"/>
      <c r="E325" s="222"/>
      <c r="F325" s="222"/>
      <c r="G325" s="223"/>
      <c r="H325" s="224"/>
      <c r="I325" s="33">
        <v>0</v>
      </c>
      <c r="J325" s="108" t="s">
        <v>136</v>
      </c>
      <c r="K325" s="109">
        <f>SUM(L325:P325)</f>
        <v>0</v>
      </c>
      <c r="L325" s="109">
        <v>0</v>
      </c>
      <c r="M325" s="109"/>
      <c r="N325" s="109"/>
      <c r="O325" s="109">
        <v>0</v>
      </c>
      <c r="P325" s="109">
        <v>0</v>
      </c>
      <c r="Q325" s="33">
        <v>0</v>
      </c>
      <c r="R325" s="222"/>
    </row>
    <row r="326" spans="1:21" ht="63.75" hidden="1" customHeight="1" x14ac:dyDescent="0.25">
      <c r="A326" s="222"/>
      <c r="B326" s="222"/>
      <c r="C326" s="222"/>
      <c r="D326" s="231"/>
      <c r="E326" s="222"/>
      <c r="F326" s="222"/>
      <c r="G326" s="223"/>
      <c r="H326" s="224"/>
      <c r="I326" s="33">
        <v>0</v>
      </c>
      <c r="J326" s="108" t="s">
        <v>18</v>
      </c>
      <c r="K326" s="109">
        <f>SUM(L326:P326)</f>
        <v>0</v>
      </c>
      <c r="L326" s="109">
        <v>0</v>
      </c>
      <c r="M326" s="109"/>
      <c r="N326" s="109"/>
      <c r="O326" s="109">
        <v>0</v>
      </c>
      <c r="P326" s="109">
        <v>0</v>
      </c>
      <c r="Q326" s="33">
        <v>0</v>
      </c>
      <c r="R326" s="222"/>
    </row>
    <row r="327" spans="1:21" ht="30.75" hidden="1" customHeight="1" x14ac:dyDescent="0.25">
      <c r="A327" s="235" t="s">
        <v>261</v>
      </c>
      <c r="B327" s="236"/>
      <c r="C327" s="236"/>
      <c r="D327" s="236"/>
      <c r="E327" s="236"/>
      <c r="F327" s="236"/>
      <c r="G327" s="236"/>
      <c r="H327" s="236"/>
      <c r="I327" s="237"/>
      <c r="J327" s="108" t="s">
        <v>8</v>
      </c>
      <c r="K327" s="111">
        <f>K324</f>
        <v>0</v>
      </c>
      <c r="L327" s="111">
        <f t="shared" ref="L327:P327" si="181">L324</f>
        <v>0</v>
      </c>
      <c r="M327" s="111">
        <f t="shared" si="181"/>
        <v>0</v>
      </c>
      <c r="N327" s="111">
        <f t="shared" si="181"/>
        <v>0</v>
      </c>
      <c r="O327" s="111">
        <f t="shared" si="181"/>
        <v>0</v>
      </c>
      <c r="P327" s="111">
        <f t="shared" si="181"/>
        <v>0</v>
      </c>
      <c r="Q327" s="111">
        <v>0</v>
      </c>
      <c r="R327" s="226"/>
    </row>
    <row r="328" spans="1:21" ht="40.5" hidden="1" customHeight="1" x14ac:dyDescent="0.25">
      <c r="A328" s="238"/>
      <c r="B328" s="239"/>
      <c r="C328" s="239"/>
      <c r="D328" s="239"/>
      <c r="E328" s="239"/>
      <c r="F328" s="239"/>
      <c r="G328" s="239"/>
      <c r="H328" s="239"/>
      <c r="I328" s="240"/>
      <c r="J328" s="108" t="s">
        <v>10</v>
      </c>
      <c r="K328" s="111">
        <f t="shared" ref="K328:P329" si="182">K325</f>
        <v>0</v>
      </c>
      <c r="L328" s="111">
        <f t="shared" si="182"/>
        <v>0</v>
      </c>
      <c r="M328" s="111">
        <f t="shared" si="182"/>
        <v>0</v>
      </c>
      <c r="N328" s="111">
        <f t="shared" si="182"/>
        <v>0</v>
      </c>
      <c r="O328" s="111">
        <f t="shared" si="182"/>
        <v>0</v>
      </c>
      <c r="P328" s="111">
        <f t="shared" si="182"/>
        <v>0</v>
      </c>
      <c r="Q328" s="111">
        <v>0</v>
      </c>
      <c r="R328" s="227"/>
    </row>
    <row r="329" spans="1:21" ht="60" hidden="1" customHeight="1" x14ac:dyDescent="0.25">
      <c r="A329" s="241"/>
      <c r="B329" s="242"/>
      <c r="C329" s="242"/>
      <c r="D329" s="242"/>
      <c r="E329" s="242"/>
      <c r="F329" s="242"/>
      <c r="G329" s="242"/>
      <c r="H329" s="242"/>
      <c r="I329" s="243"/>
      <c r="J329" s="108" t="s">
        <v>11</v>
      </c>
      <c r="K329" s="111">
        <f t="shared" si="182"/>
        <v>0</v>
      </c>
      <c r="L329" s="111">
        <f t="shared" si="182"/>
        <v>0</v>
      </c>
      <c r="M329" s="111">
        <f t="shared" si="182"/>
        <v>0</v>
      </c>
      <c r="N329" s="111">
        <f t="shared" si="182"/>
        <v>0</v>
      </c>
      <c r="O329" s="111">
        <f t="shared" si="182"/>
        <v>0</v>
      </c>
      <c r="P329" s="111">
        <f t="shared" si="182"/>
        <v>0</v>
      </c>
      <c r="Q329" s="111">
        <v>0</v>
      </c>
      <c r="R329" s="228"/>
    </row>
    <row r="330" spans="1:21" ht="30.75" customHeight="1" x14ac:dyDescent="0.35">
      <c r="A330" s="234" t="s">
        <v>258</v>
      </c>
      <c r="B330" s="234"/>
      <c r="C330" s="234"/>
      <c r="D330" s="234"/>
      <c r="E330" s="234"/>
      <c r="F330" s="234"/>
      <c r="G330" s="234"/>
      <c r="H330" s="234"/>
      <c r="I330" s="234"/>
      <c r="J330" s="108" t="s">
        <v>8</v>
      </c>
      <c r="K330" s="109">
        <f>K293+K296+K299+K302+K305+K308+K311+K314+K320+K317</f>
        <v>821940.78000000014</v>
      </c>
      <c r="L330" s="109">
        <f t="shared" ref="L330:P330" si="183">L293+L296+L299+L302+L305+L308+L311+L314+L320+L317</f>
        <v>821940.78000000014</v>
      </c>
      <c r="M330" s="109">
        <f t="shared" si="183"/>
        <v>0</v>
      </c>
      <c r="N330" s="109">
        <f t="shared" si="183"/>
        <v>0</v>
      </c>
      <c r="O330" s="109">
        <f t="shared" si="183"/>
        <v>0</v>
      </c>
      <c r="P330" s="109">
        <f t="shared" si="183"/>
        <v>0</v>
      </c>
      <c r="Q330" s="111">
        <f>Q294+Q306+Q309+Q312+Q315+Q280+Q318+Q321+Q324+Q327</f>
        <v>0</v>
      </c>
      <c r="R330" s="222"/>
      <c r="S330" s="32"/>
    </row>
    <row r="331" spans="1:21" ht="40.5" customHeight="1" x14ac:dyDescent="0.25">
      <c r="A331" s="234"/>
      <c r="B331" s="234"/>
      <c r="C331" s="234"/>
      <c r="D331" s="234"/>
      <c r="E331" s="234"/>
      <c r="F331" s="234"/>
      <c r="G331" s="234"/>
      <c r="H331" s="234"/>
      <c r="I331" s="234"/>
      <c r="J331" s="108" t="s">
        <v>10</v>
      </c>
      <c r="K331" s="109">
        <f t="shared" ref="K331:P332" si="184">K294+K297+K300+K303+K306+K309+K312+K315+K321+K318</f>
        <v>501327.81000000006</v>
      </c>
      <c r="L331" s="109">
        <f t="shared" si="184"/>
        <v>501327.81000000006</v>
      </c>
      <c r="M331" s="109">
        <f t="shared" si="184"/>
        <v>0</v>
      </c>
      <c r="N331" s="109">
        <f t="shared" si="184"/>
        <v>0</v>
      </c>
      <c r="O331" s="109">
        <f t="shared" si="184"/>
        <v>0</v>
      </c>
      <c r="P331" s="109">
        <f t="shared" si="184"/>
        <v>0</v>
      </c>
      <c r="Q331" s="111">
        <f t="shared" ref="Q331" si="185">Q295+Q307+Q310+Q313+Q316+Q292+Q319+Q322+Q325+Q328</f>
        <v>0</v>
      </c>
      <c r="R331" s="222"/>
      <c r="S331" s="30"/>
    </row>
    <row r="332" spans="1:21" ht="60" customHeight="1" x14ac:dyDescent="0.25">
      <c r="A332" s="234"/>
      <c r="B332" s="234"/>
      <c r="C332" s="234"/>
      <c r="D332" s="234"/>
      <c r="E332" s="234"/>
      <c r="F332" s="234"/>
      <c r="G332" s="234"/>
      <c r="H332" s="234"/>
      <c r="I332" s="234"/>
      <c r="J332" s="108" t="s">
        <v>11</v>
      </c>
      <c r="K332" s="109">
        <f t="shared" si="184"/>
        <v>320612.96999999997</v>
      </c>
      <c r="L332" s="109">
        <f t="shared" si="184"/>
        <v>320612.96999999997</v>
      </c>
      <c r="M332" s="109">
        <f t="shared" si="184"/>
        <v>0</v>
      </c>
      <c r="N332" s="109">
        <f t="shared" si="184"/>
        <v>0</v>
      </c>
      <c r="O332" s="109">
        <f t="shared" si="184"/>
        <v>0</v>
      </c>
      <c r="P332" s="111">
        <f t="shared" ref="P332:Q332" si="186">P296+P308+P311+P314+P317+P293+P320+P323+P326+P329</f>
        <v>0</v>
      </c>
      <c r="Q332" s="111">
        <f t="shared" si="186"/>
        <v>0</v>
      </c>
      <c r="R332" s="222"/>
    </row>
    <row r="333" spans="1:21" ht="25.5" customHeight="1" x14ac:dyDescent="0.25">
      <c r="A333" s="244" t="s">
        <v>529</v>
      </c>
      <c r="B333" s="244"/>
      <c r="C333" s="244"/>
      <c r="D333" s="244"/>
      <c r="E333" s="244"/>
      <c r="F333" s="244"/>
      <c r="G333" s="244"/>
      <c r="H333" s="244"/>
      <c r="I333" s="244"/>
      <c r="J333" s="244"/>
      <c r="K333" s="244"/>
      <c r="L333" s="244"/>
      <c r="M333" s="244"/>
      <c r="N333" s="244"/>
      <c r="O333" s="244"/>
      <c r="P333" s="244"/>
      <c r="Q333" s="244"/>
      <c r="R333" s="244"/>
    </row>
    <row r="334" spans="1:21" ht="67.5" customHeight="1" x14ac:dyDescent="0.35">
      <c r="A334" s="222">
        <v>1</v>
      </c>
      <c r="B334" s="222" t="s">
        <v>273</v>
      </c>
      <c r="C334" s="222" t="s">
        <v>267</v>
      </c>
      <c r="D334" s="222" t="s">
        <v>230</v>
      </c>
      <c r="E334" s="222" t="s">
        <v>146</v>
      </c>
      <c r="F334" s="222" t="s">
        <v>444</v>
      </c>
      <c r="G334" s="223">
        <v>46310</v>
      </c>
      <c r="H334" s="224">
        <f>K334</f>
        <v>1.0999999999999999E-2</v>
      </c>
      <c r="I334" s="109">
        <f>I335</f>
        <v>0</v>
      </c>
      <c r="J334" s="108" t="s">
        <v>14</v>
      </c>
      <c r="K334" s="109">
        <f>K335</f>
        <v>1.0999999999999999E-2</v>
      </c>
      <c r="L334" s="109">
        <f t="shared" ref="L334:Q334" si="187">L335</f>
        <v>1.0999999999999999E-2</v>
      </c>
      <c r="M334" s="109">
        <f t="shared" si="187"/>
        <v>0</v>
      </c>
      <c r="N334" s="109">
        <f t="shared" si="187"/>
        <v>0</v>
      </c>
      <c r="O334" s="109">
        <f t="shared" si="187"/>
        <v>0</v>
      </c>
      <c r="P334" s="109">
        <f t="shared" si="187"/>
        <v>0</v>
      </c>
      <c r="Q334" s="109">
        <f t="shared" si="187"/>
        <v>0</v>
      </c>
      <c r="R334" s="222" t="s">
        <v>122</v>
      </c>
      <c r="S334" s="32"/>
    </row>
    <row r="335" spans="1:21" ht="73.5" customHeight="1" x14ac:dyDescent="0.4">
      <c r="A335" s="222"/>
      <c r="B335" s="222"/>
      <c r="C335" s="222"/>
      <c r="D335" s="222"/>
      <c r="E335" s="222"/>
      <c r="F335" s="222"/>
      <c r="G335" s="222"/>
      <c r="H335" s="224"/>
      <c r="I335" s="109">
        <v>0</v>
      </c>
      <c r="J335" s="108" t="s">
        <v>18</v>
      </c>
      <c r="K335" s="109">
        <f>SUM(L335:P335)</f>
        <v>1.0999999999999999E-2</v>
      </c>
      <c r="L335" s="109">
        <v>1.0999999999999999E-2</v>
      </c>
      <c r="M335" s="109">
        <v>0</v>
      </c>
      <c r="N335" s="109">
        <v>0</v>
      </c>
      <c r="O335" s="109">
        <v>0</v>
      </c>
      <c r="P335" s="109">
        <v>0</v>
      </c>
      <c r="Q335" s="33">
        <v>0</v>
      </c>
      <c r="R335" s="222"/>
      <c r="S335" s="38"/>
      <c r="T335" s="39"/>
      <c r="U335" s="29"/>
    </row>
    <row r="336" spans="1:21" ht="60.75" customHeight="1" x14ac:dyDescent="0.35">
      <c r="A336" s="222">
        <v>2</v>
      </c>
      <c r="B336" s="222" t="s">
        <v>476</v>
      </c>
      <c r="C336" s="222" t="s">
        <v>481</v>
      </c>
      <c r="D336" s="222" t="s">
        <v>235</v>
      </c>
      <c r="E336" s="222" t="s">
        <v>146</v>
      </c>
      <c r="F336" s="222" t="s">
        <v>486</v>
      </c>
      <c r="G336" s="223">
        <v>46174</v>
      </c>
      <c r="H336" s="224">
        <f t="shared" ref="H336" si="188">K336</f>
        <v>8.9999999999999993E-3</v>
      </c>
      <c r="I336" s="109">
        <f>I337</f>
        <v>0</v>
      </c>
      <c r="J336" s="108" t="s">
        <v>14</v>
      </c>
      <c r="K336" s="109">
        <f>K337</f>
        <v>8.9999999999999993E-3</v>
      </c>
      <c r="L336" s="109">
        <f t="shared" ref="L336:Q336" si="189">L337</f>
        <v>8.9999999999999993E-3</v>
      </c>
      <c r="M336" s="109">
        <f t="shared" si="189"/>
        <v>0</v>
      </c>
      <c r="N336" s="109">
        <f t="shared" si="189"/>
        <v>0</v>
      </c>
      <c r="O336" s="109">
        <f t="shared" si="189"/>
        <v>0</v>
      </c>
      <c r="P336" s="109">
        <f t="shared" si="189"/>
        <v>0</v>
      </c>
      <c r="Q336" s="109">
        <f t="shared" si="189"/>
        <v>0</v>
      </c>
      <c r="R336" s="222" t="s">
        <v>122</v>
      </c>
      <c r="S336" s="32"/>
    </row>
    <row r="337" spans="1:21" ht="67.5" customHeight="1" x14ac:dyDescent="0.4">
      <c r="A337" s="222"/>
      <c r="B337" s="222"/>
      <c r="C337" s="222"/>
      <c r="D337" s="222"/>
      <c r="E337" s="222"/>
      <c r="F337" s="222"/>
      <c r="G337" s="222"/>
      <c r="H337" s="224"/>
      <c r="I337" s="109">
        <v>0</v>
      </c>
      <c r="J337" s="108" t="s">
        <v>18</v>
      </c>
      <c r="K337" s="109">
        <f>SUM(L337:P337)</f>
        <v>8.9999999999999993E-3</v>
      </c>
      <c r="L337" s="109">
        <v>8.9999999999999993E-3</v>
      </c>
      <c r="M337" s="109">
        <v>0</v>
      </c>
      <c r="N337" s="109">
        <v>0</v>
      </c>
      <c r="O337" s="109">
        <v>0</v>
      </c>
      <c r="P337" s="109">
        <v>0</v>
      </c>
      <c r="Q337" s="33">
        <v>0</v>
      </c>
      <c r="R337" s="222"/>
      <c r="S337" s="38"/>
      <c r="T337" s="39"/>
      <c r="U337" s="29"/>
    </row>
    <row r="338" spans="1:21" ht="51" customHeight="1" x14ac:dyDescent="0.35">
      <c r="A338" s="222">
        <v>3</v>
      </c>
      <c r="B338" s="222" t="s">
        <v>477</v>
      </c>
      <c r="C338" s="222" t="s">
        <v>482</v>
      </c>
      <c r="D338" s="222" t="s">
        <v>483</v>
      </c>
      <c r="E338" s="222" t="s">
        <v>146</v>
      </c>
      <c r="F338" s="222" t="s">
        <v>486</v>
      </c>
      <c r="G338" s="223">
        <v>46174</v>
      </c>
      <c r="H338" s="224">
        <f t="shared" ref="H338" si="190">K338</f>
        <v>8.5599999999999999E-3</v>
      </c>
      <c r="I338" s="109">
        <f>I339</f>
        <v>0</v>
      </c>
      <c r="J338" s="108" t="s">
        <v>14</v>
      </c>
      <c r="K338" s="109">
        <f>K339</f>
        <v>8.5599999999999999E-3</v>
      </c>
      <c r="L338" s="109">
        <f t="shared" ref="L338:Q338" si="191">L339</f>
        <v>8.5599999999999999E-3</v>
      </c>
      <c r="M338" s="109">
        <f t="shared" si="191"/>
        <v>0</v>
      </c>
      <c r="N338" s="109">
        <f t="shared" si="191"/>
        <v>0</v>
      </c>
      <c r="O338" s="109">
        <f t="shared" si="191"/>
        <v>0</v>
      </c>
      <c r="P338" s="109">
        <f t="shared" si="191"/>
        <v>0</v>
      </c>
      <c r="Q338" s="109">
        <f t="shared" si="191"/>
        <v>0</v>
      </c>
      <c r="R338" s="222" t="s">
        <v>122</v>
      </c>
      <c r="S338" s="32"/>
    </row>
    <row r="339" spans="1:21" ht="63.75" customHeight="1" x14ac:dyDescent="0.4">
      <c r="A339" s="222"/>
      <c r="B339" s="222"/>
      <c r="C339" s="222"/>
      <c r="D339" s="222"/>
      <c r="E339" s="222"/>
      <c r="F339" s="222"/>
      <c r="G339" s="222"/>
      <c r="H339" s="224"/>
      <c r="I339" s="109">
        <v>0</v>
      </c>
      <c r="J339" s="108" t="s">
        <v>18</v>
      </c>
      <c r="K339" s="109">
        <f>SUM(L339:P339)</f>
        <v>8.5599999999999999E-3</v>
      </c>
      <c r="L339" s="109">
        <v>8.5599999999999999E-3</v>
      </c>
      <c r="M339" s="109">
        <v>0</v>
      </c>
      <c r="N339" s="109">
        <v>0</v>
      </c>
      <c r="O339" s="109">
        <v>0</v>
      </c>
      <c r="P339" s="109">
        <v>0</v>
      </c>
      <c r="Q339" s="33">
        <v>0</v>
      </c>
      <c r="R339" s="222"/>
      <c r="S339" s="38"/>
      <c r="T339" s="39"/>
      <c r="U339" s="29"/>
    </row>
    <row r="340" spans="1:21" ht="30.75" customHeight="1" x14ac:dyDescent="0.35">
      <c r="A340" s="235" t="s">
        <v>530</v>
      </c>
      <c r="B340" s="236"/>
      <c r="C340" s="236"/>
      <c r="D340" s="236"/>
      <c r="E340" s="236"/>
      <c r="F340" s="236"/>
      <c r="G340" s="236"/>
      <c r="H340" s="236"/>
      <c r="I340" s="237"/>
      <c r="J340" s="108" t="s">
        <v>8</v>
      </c>
      <c r="K340" s="109">
        <f>K334+K336+K338</f>
        <v>2.8559999999999995E-2</v>
      </c>
      <c r="L340" s="109">
        <f>L334+L336+L338</f>
        <v>2.8559999999999995E-2</v>
      </c>
      <c r="M340" s="109">
        <f>M309+M312+M315+M318+M321+M324+M327+M330+M335+M333</f>
        <v>0</v>
      </c>
      <c r="N340" s="109">
        <f>N309+N312+N315+N318+N321+N324+N327+N330+N335+N333</f>
        <v>0</v>
      </c>
      <c r="O340" s="109">
        <f>O309+O312+O315+O318+O321+O324+O327+O330+O335+O333</f>
        <v>0</v>
      </c>
      <c r="P340" s="109">
        <f>P309+P312+P315+P318+P321+P324+P327+P330+P335+P333</f>
        <v>0</v>
      </c>
      <c r="Q340" s="111">
        <f>Q310+Q322+Q325+Q328+Q331+Q296+Q334+Q336+Q338</f>
        <v>0</v>
      </c>
      <c r="R340" s="226"/>
      <c r="S340" s="32"/>
    </row>
    <row r="341" spans="1:21" ht="60" customHeight="1" x14ac:dyDescent="0.25">
      <c r="A341" s="241"/>
      <c r="B341" s="242"/>
      <c r="C341" s="242"/>
      <c r="D341" s="242"/>
      <c r="E341" s="242"/>
      <c r="F341" s="242"/>
      <c r="G341" s="242"/>
      <c r="H341" s="242"/>
      <c r="I341" s="243"/>
      <c r="J341" s="108" t="s">
        <v>11</v>
      </c>
      <c r="K341" s="109">
        <f>K335+K337+K339</f>
        <v>2.8559999999999995E-2</v>
      </c>
      <c r="L341" s="109">
        <f>L335+L337+L339</f>
        <v>2.8559999999999995E-2</v>
      </c>
      <c r="M341" s="109">
        <v>0</v>
      </c>
      <c r="N341" s="109">
        <v>0</v>
      </c>
      <c r="O341" s="109">
        <v>0</v>
      </c>
      <c r="P341" s="111">
        <f>P312+P324+P327+P330+P333+P309+P335+P337+P339</f>
        <v>0</v>
      </c>
      <c r="Q341" s="111">
        <f>Q312+Q324+Q327+Q330+Q333+Q309+Q335+Q337+Q339</f>
        <v>0</v>
      </c>
      <c r="R341" s="228"/>
    </row>
    <row r="342" spans="1:21" ht="20.25" customHeight="1" x14ac:dyDescent="0.3">
      <c r="A342" s="40"/>
      <c r="B342" s="41"/>
      <c r="C342" s="1"/>
      <c r="D342" s="1"/>
      <c r="E342" s="1"/>
      <c r="F342" s="1"/>
      <c r="G342" s="1"/>
      <c r="H342" s="1">
        <f>H17+H20+H23+H26+H29+H32+H35+H38+H41+H47+H50+H53+H56+H59+H62+H65+H78+H81+H84+H106+H109+H112+H122+H136+H179+H182+H185+H188+H232+H244+H247+H250+H253+H68+H229+H115+H44+H71+H87+H90+H207+H210+H213+H256+H259+H139+H142+H145+H148+H151+H154+H191+H194+H197+H262+H265+H293+H296+H299+H302+H305+H308+H172+H165+H162+H311+H314+H317+H320+H334+H336+H338+H14+H200+H216+H282+H284+H286+H288+H100</f>
        <v>17697410.635920007</v>
      </c>
      <c r="I342" s="1">
        <f>I17+I20+I23+I26+I29+I32+I35+I38+I41+I47+I50+I53+I56+I59+I62+I65+I78+I81+I84+I106+I109+I112+I122+I136+I179+I182+I185+I188+I232+I244+I247+I250+I253+I44+I68+I71+I87+I90+I115+I207+I210+I229+I256+I259+I14+I139+I142+I148+I145+I151+I154+I162+I165+I284+I286+I288+I293+I296+I299+I302+I305+I308+I311+I314+I317+I320+I197+I200+I213+I216+I262+I265+I282</f>
        <v>4353126.8163999999</v>
      </c>
      <c r="J342" s="112" t="s">
        <v>14</v>
      </c>
      <c r="K342" s="1">
        <f>K74+K96+K118+K126+K157+K203+K271+K225+K330+K168+K175+K290+K340+K102</f>
        <v>13776719.376329999</v>
      </c>
      <c r="L342" s="1">
        <f>L74+L96+L118+L126+L157+L203+L271+L225+L330+L168+L175+L290+L340+L102</f>
        <v>4352741.6094300002</v>
      </c>
      <c r="M342" s="1">
        <f>M74+M96+M118+M126+M157+M203+M271+M225+M330+M168+M175+M290+M340+M102</f>
        <v>5663502.7669000011</v>
      </c>
      <c r="N342" s="1">
        <f>N74+N96+N118+N126+N157+N203+N271+N225+N330+N168+N175+N290+N340</f>
        <v>3346184.9800000004</v>
      </c>
      <c r="O342" s="1">
        <f>O74+O96+O118+O126+O157+O203+O271+O225+O330+O168+O175+O290+O340</f>
        <v>414290.02</v>
      </c>
      <c r="P342" s="1">
        <f>P74+P96+P118+P126+P157+P203+P271+P225+P330+P168+P175+P290+P340</f>
        <v>0</v>
      </c>
      <c r="Q342" s="1">
        <f>Q74+Q96+Q118+Q126+Q157+Q191+Q271+Q225</f>
        <v>0</v>
      </c>
      <c r="R342" s="42"/>
    </row>
    <row r="343" spans="1:21" ht="16.5" x14ac:dyDescent="0.25">
      <c r="A343" s="43"/>
      <c r="B343" s="44"/>
      <c r="C343" s="44"/>
      <c r="D343" s="44"/>
      <c r="E343" s="44"/>
      <c r="F343" s="44"/>
      <c r="G343" s="44"/>
      <c r="H343" s="44"/>
      <c r="L343" s="30"/>
      <c r="Q343" s="46"/>
      <c r="R343" s="47"/>
    </row>
    <row r="344" spans="1:21" ht="16.5" x14ac:dyDescent="0.25">
      <c r="A344" s="43"/>
      <c r="B344" s="44"/>
      <c r="C344" s="44"/>
      <c r="D344" s="44"/>
      <c r="E344" s="44"/>
      <c r="F344" s="44"/>
      <c r="G344" s="44"/>
      <c r="H344" s="44"/>
      <c r="Q344" s="48" t="s">
        <v>424</v>
      </c>
      <c r="R344" s="47"/>
    </row>
    <row r="345" spans="1:21" ht="16.5" x14ac:dyDescent="0.25">
      <c r="A345" s="43"/>
      <c r="B345" s="44"/>
      <c r="C345" s="44"/>
      <c r="D345" s="44"/>
      <c r="E345" s="44"/>
      <c r="F345" s="44"/>
      <c r="G345" s="44"/>
      <c r="H345" s="44"/>
      <c r="L345" s="30"/>
      <c r="Q345" s="46"/>
      <c r="R345" s="47"/>
    </row>
    <row r="346" spans="1:21" s="36" customFormat="1" ht="21" customHeight="1" x14ac:dyDescent="0.3">
      <c r="A346" s="49" t="s">
        <v>222</v>
      </c>
      <c r="B346" s="49"/>
      <c r="C346" s="50"/>
      <c r="D346" s="50"/>
      <c r="E346" s="50"/>
      <c r="F346" s="50"/>
      <c r="G346" s="50"/>
      <c r="H346" s="50"/>
      <c r="I346" s="51"/>
      <c r="J346" s="52"/>
      <c r="O346" s="53" t="s">
        <v>223</v>
      </c>
      <c r="P346" s="54"/>
      <c r="Q346" s="54"/>
    </row>
    <row r="347" spans="1:21" ht="18.75" customHeight="1" x14ac:dyDescent="0.25">
      <c r="B347" s="55"/>
      <c r="C347" s="56"/>
      <c r="D347" s="56"/>
      <c r="E347" s="56"/>
      <c r="F347" s="56"/>
      <c r="G347" s="56"/>
      <c r="H347" s="56"/>
      <c r="L347" s="57"/>
      <c r="O347" s="23"/>
    </row>
    <row r="348" spans="1:21" ht="18.75" x14ac:dyDescent="0.3">
      <c r="A348" s="58"/>
      <c r="B348" s="59"/>
      <c r="C348" s="57"/>
      <c r="D348" s="57"/>
      <c r="E348" s="57"/>
      <c r="F348" s="57"/>
      <c r="G348" s="57"/>
      <c r="H348" s="57"/>
      <c r="I348" s="59"/>
      <c r="J348" s="60"/>
      <c r="O348" s="58"/>
    </row>
    <row r="350" spans="1:21" ht="26.25" x14ac:dyDescent="0.4">
      <c r="K350" s="29"/>
      <c r="L350" s="61"/>
      <c r="M350" s="61"/>
      <c r="N350" s="61"/>
      <c r="O350" s="61"/>
      <c r="P350" s="61"/>
      <c r="Q350" s="29"/>
    </row>
    <row r="351" spans="1:21" ht="26.25" x14ac:dyDescent="0.4">
      <c r="K351" s="29"/>
      <c r="L351" s="61"/>
      <c r="M351" s="61"/>
      <c r="N351" s="61"/>
      <c r="O351" s="61"/>
      <c r="P351" s="61"/>
      <c r="Q351" s="29"/>
    </row>
    <row r="352" spans="1:21" ht="26.25" x14ac:dyDescent="0.4">
      <c r="K352" s="29"/>
      <c r="L352" s="61"/>
      <c r="M352" s="61"/>
      <c r="N352" s="61"/>
      <c r="O352" s="61"/>
      <c r="P352" s="61"/>
      <c r="Q352" s="29"/>
    </row>
    <row r="353" spans="11:14" ht="26.25" x14ac:dyDescent="0.4">
      <c r="K353" s="29"/>
      <c r="L353" s="61"/>
      <c r="M353" s="61"/>
      <c r="N353" s="61"/>
    </row>
    <row r="356" spans="11:14" x14ac:dyDescent="0.25">
      <c r="L356" s="30"/>
      <c r="M356" s="30"/>
      <c r="N356" s="30"/>
    </row>
    <row r="357" spans="11:14" x14ac:dyDescent="0.25">
      <c r="L357" s="30"/>
      <c r="M357" s="30"/>
      <c r="N357" s="30"/>
    </row>
    <row r="358" spans="11:14" x14ac:dyDescent="0.25">
      <c r="L358" s="30"/>
      <c r="M358" s="30"/>
      <c r="N358" s="30"/>
    </row>
    <row r="359" spans="11:14" x14ac:dyDescent="0.25">
      <c r="L359" s="30"/>
      <c r="M359" s="30"/>
      <c r="N359" s="30"/>
    </row>
  </sheetData>
  <mergeCells count="887">
    <mergeCell ref="A133:I134"/>
    <mergeCell ref="R133:R134"/>
    <mergeCell ref="A130:R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R131:R132"/>
    <mergeCell ref="A102:I103"/>
    <mergeCell ref="R102:R103"/>
    <mergeCell ref="A99:R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R100:R101"/>
    <mergeCell ref="G219:G221"/>
    <mergeCell ref="H219:H221"/>
    <mergeCell ref="R219:R221"/>
    <mergeCell ref="A222:A224"/>
    <mergeCell ref="B222:B224"/>
    <mergeCell ref="C222:C224"/>
    <mergeCell ref="D222:D224"/>
    <mergeCell ref="E222:E224"/>
    <mergeCell ref="F222:F224"/>
    <mergeCell ref="G222:G224"/>
    <mergeCell ref="H222:H224"/>
    <mergeCell ref="R222:R224"/>
    <mergeCell ref="A340:I341"/>
    <mergeCell ref="R340:R341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R338:R339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R336:R337"/>
    <mergeCell ref="A286:A287"/>
    <mergeCell ref="B286:B287"/>
    <mergeCell ref="C286:C287"/>
    <mergeCell ref="D286:D287"/>
    <mergeCell ref="R286:R287"/>
    <mergeCell ref="A333:R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R334:R335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R288:R289"/>
    <mergeCell ref="H253:H255"/>
    <mergeCell ref="E256:E258"/>
    <mergeCell ref="F256:F258"/>
    <mergeCell ref="G256:G258"/>
    <mergeCell ref="H256:H258"/>
    <mergeCell ref="R256:R258"/>
    <mergeCell ref="D253:D255"/>
    <mergeCell ref="F253:F255"/>
    <mergeCell ref="R290:R291"/>
    <mergeCell ref="G253:G255"/>
    <mergeCell ref="A284:A285"/>
    <mergeCell ref="B284:B285"/>
    <mergeCell ref="C284:C285"/>
    <mergeCell ref="D284:D285"/>
    <mergeCell ref="E284:E285"/>
    <mergeCell ref="F284:F285"/>
    <mergeCell ref="G284:G285"/>
    <mergeCell ref="H284:H285"/>
    <mergeCell ref="R284:R285"/>
    <mergeCell ref="A330:I332"/>
    <mergeCell ref="R330:R332"/>
    <mergeCell ref="R317:R319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R311:R313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R314:R316"/>
    <mergeCell ref="A320:A322"/>
    <mergeCell ref="B320:B322"/>
    <mergeCell ref="C320:C322"/>
    <mergeCell ref="H200:H202"/>
    <mergeCell ref="E191:E193"/>
    <mergeCell ref="A281:R281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R282:R283"/>
    <mergeCell ref="C250:C252"/>
    <mergeCell ref="D250:D252"/>
    <mergeCell ref="C259:C261"/>
    <mergeCell ref="D259:D261"/>
    <mergeCell ref="E259:E261"/>
    <mergeCell ref="F259:F261"/>
    <mergeCell ref="G259:G261"/>
    <mergeCell ref="H259:H261"/>
    <mergeCell ref="R259:R261"/>
    <mergeCell ref="B253:B255"/>
    <mergeCell ref="C253:C255"/>
    <mergeCell ref="H262:H264"/>
    <mergeCell ref="D320:D322"/>
    <mergeCell ref="E320:E322"/>
    <mergeCell ref="F320:F322"/>
    <mergeCell ref="G320:G322"/>
    <mergeCell ref="H320:H322"/>
    <mergeCell ref="A317:A319"/>
    <mergeCell ref="B317:B319"/>
    <mergeCell ref="C317:C319"/>
    <mergeCell ref="D317:D319"/>
    <mergeCell ref="E317:E319"/>
    <mergeCell ref="F317:F319"/>
    <mergeCell ref="G317:G319"/>
    <mergeCell ref="H317:H319"/>
    <mergeCell ref="B172:B174"/>
    <mergeCell ref="C172:C174"/>
    <mergeCell ref="D172:D174"/>
    <mergeCell ref="E172:E174"/>
    <mergeCell ref="F172:F174"/>
    <mergeCell ref="G172:G174"/>
    <mergeCell ref="H172:H174"/>
    <mergeCell ref="A175:I177"/>
    <mergeCell ref="A200:A202"/>
    <mergeCell ref="B200:B202"/>
    <mergeCell ref="C179:C181"/>
    <mergeCell ref="F185:F187"/>
    <mergeCell ref="E185:E187"/>
    <mergeCell ref="C182:C184"/>
    <mergeCell ref="A182:A184"/>
    <mergeCell ref="B182:B184"/>
    <mergeCell ref="F182:F184"/>
    <mergeCell ref="B188:B190"/>
    <mergeCell ref="B191:B193"/>
    <mergeCell ref="C191:C193"/>
    <mergeCell ref="C200:C202"/>
    <mergeCell ref="D200:D202"/>
    <mergeCell ref="E200:E202"/>
    <mergeCell ref="F200:F202"/>
    <mergeCell ref="R145:R147"/>
    <mergeCell ref="C148:C150"/>
    <mergeCell ref="D148:D150"/>
    <mergeCell ref="E148:E150"/>
    <mergeCell ref="F148:F150"/>
    <mergeCell ref="G148:G150"/>
    <mergeCell ref="H148:H150"/>
    <mergeCell ref="R148:R150"/>
    <mergeCell ref="R225:R227"/>
    <mergeCell ref="G210:G212"/>
    <mergeCell ref="G207:G209"/>
    <mergeCell ref="H207:H209"/>
    <mergeCell ref="H210:H212"/>
    <mergeCell ref="H213:H215"/>
    <mergeCell ref="R213:R215"/>
    <mergeCell ref="E207:E209"/>
    <mergeCell ref="H145:H147"/>
    <mergeCell ref="A206:R206"/>
    <mergeCell ref="A207:A209"/>
    <mergeCell ref="B207:B209"/>
    <mergeCell ref="H165:H167"/>
    <mergeCell ref="R200:R202"/>
    <mergeCell ref="A148:A150"/>
    <mergeCell ref="B148:B150"/>
    <mergeCell ref="A145:A147"/>
    <mergeCell ref="B145:B147"/>
    <mergeCell ref="C145:C147"/>
    <mergeCell ref="D145:D147"/>
    <mergeCell ref="E145:E147"/>
    <mergeCell ref="F145:F147"/>
    <mergeCell ref="G145:G147"/>
    <mergeCell ref="C90:C92"/>
    <mergeCell ref="D90:D92"/>
    <mergeCell ref="E90:E92"/>
    <mergeCell ref="F90:F92"/>
    <mergeCell ref="G90:G92"/>
    <mergeCell ref="G142:G144"/>
    <mergeCell ref="A96:I98"/>
    <mergeCell ref="A139:A141"/>
    <mergeCell ref="A142:A144"/>
    <mergeCell ref="H142:H144"/>
    <mergeCell ref="A105:R105"/>
    <mergeCell ref="R142:R144"/>
    <mergeCell ref="F115:F117"/>
    <mergeCell ref="G115:G117"/>
    <mergeCell ref="H115:H117"/>
    <mergeCell ref="G109:G111"/>
    <mergeCell ref="F109:F111"/>
    <mergeCell ref="E122:E125"/>
    <mergeCell ref="G106:G108"/>
    <mergeCell ref="F112:F114"/>
    <mergeCell ref="B109:B111"/>
    <mergeCell ref="R139:R141"/>
    <mergeCell ref="B142:B144"/>
    <mergeCell ref="C142:C144"/>
    <mergeCell ref="R320:R32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R293:R295"/>
    <mergeCell ref="F305:F307"/>
    <mergeCell ref="A308:A310"/>
    <mergeCell ref="R308:R310"/>
    <mergeCell ref="G305:G307"/>
    <mergeCell ref="H305:H307"/>
    <mergeCell ref="R305:R307"/>
    <mergeCell ref="B299:B301"/>
    <mergeCell ref="E299:E301"/>
    <mergeCell ref="F299:F301"/>
    <mergeCell ref="G299:G301"/>
    <mergeCell ref="H299:H301"/>
    <mergeCell ref="R302:R304"/>
    <mergeCell ref="C207:C209"/>
    <mergeCell ref="R299:R301"/>
    <mergeCell ref="G302:G304"/>
    <mergeCell ref="E250:E252"/>
    <mergeCell ref="R241:R243"/>
    <mergeCell ref="R244:R246"/>
    <mergeCell ref="R238:R240"/>
    <mergeCell ref="R207:R209"/>
    <mergeCell ref="R210:R212"/>
    <mergeCell ref="D207:D209"/>
    <mergeCell ref="R253:R255"/>
    <mergeCell ref="R250:R252"/>
    <mergeCell ref="F213:F215"/>
    <mergeCell ref="F241:F243"/>
    <mergeCell ref="D241:D243"/>
    <mergeCell ref="E235:E237"/>
    <mergeCell ref="R229:R231"/>
    <mergeCell ref="A290:I291"/>
    <mergeCell ref="R262:R264"/>
    <mergeCell ref="B308:B310"/>
    <mergeCell ref="C308:C310"/>
    <mergeCell ref="D308:D310"/>
    <mergeCell ref="E308:E310"/>
    <mergeCell ref="F308:F310"/>
    <mergeCell ref="G308:G310"/>
    <mergeCell ref="H308:H310"/>
    <mergeCell ref="B302:B304"/>
    <mergeCell ref="C302:C304"/>
    <mergeCell ref="D302:D304"/>
    <mergeCell ref="E302:E304"/>
    <mergeCell ref="F302:F304"/>
    <mergeCell ref="H302:H304"/>
    <mergeCell ref="B305:B307"/>
    <mergeCell ref="C305:C307"/>
    <mergeCell ref="D305:D307"/>
    <mergeCell ref="E305:E307"/>
    <mergeCell ref="A305:A307"/>
    <mergeCell ref="A188:A190"/>
    <mergeCell ref="G296:G298"/>
    <mergeCell ref="H296:H298"/>
    <mergeCell ref="H241:H243"/>
    <mergeCell ref="G241:G243"/>
    <mergeCell ref="A247:A249"/>
    <mergeCell ref="B247:B249"/>
    <mergeCell ref="C247:C249"/>
    <mergeCell ref="B238:B240"/>
    <mergeCell ref="A241:A243"/>
    <mergeCell ref="A244:A246"/>
    <mergeCell ref="C238:C240"/>
    <mergeCell ref="D238:D240"/>
    <mergeCell ref="E238:E240"/>
    <mergeCell ref="H238:H240"/>
    <mergeCell ref="C241:C243"/>
    <mergeCell ref="A302:A304"/>
    <mergeCell ref="A299:A301"/>
    <mergeCell ref="G250:G252"/>
    <mergeCell ref="H250:H252"/>
    <mergeCell ref="E253:E255"/>
    <mergeCell ref="C299:C301"/>
    <mergeCell ref="D299:D301"/>
    <mergeCell ref="R191:R193"/>
    <mergeCell ref="D188:D190"/>
    <mergeCell ref="G188:G190"/>
    <mergeCell ref="F191:F193"/>
    <mergeCell ref="G191:G193"/>
    <mergeCell ref="H191:H193"/>
    <mergeCell ref="G197:G199"/>
    <mergeCell ref="H197:H199"/>
    <mergeCell ref="F197:F199"/>
    <mergeCell ref="E188:E190"/>
    <mergeCell ref="D194:D196"/>
    <mergeCell ref="E194:E196"/>
    <mergeCell ref="F194:F196"/>
    <mergeCell ref="G194:G196"/>
    <mergeCell ref="H188:H190"/>
    <mergeCell ref="H194:H196"/>
    <mergeCell ref="R197:R199"/>
    <mergeCell ref="F188:F190"/>
    <mergeCell ref="D191:D193"/>
    <mergeCell ref="R235:R237"/>
    <mergeCell ref="H235:H237"/>
    <mergeCell ref="D213:D215"/>
    <mergeCell ref="E213:E215"/>
    <mergeCell ref="G238:G240"/>
    <mergeCell ref="D247:D249"/>
    <mergeCell ref="E247:E249"/>
    <mergeCell ref="G247:G249"/>
    <mergeCell ref="H247:H249"/>
    <mergeCell ref="D244:D246"/>
    <mergeCell ref="G213:G215"/>
    <mergeCell ref="D216:D218"/>
    <mergeCell ref="E216:E218"/>
    <mergeCell ref="F216:F218"/>
    <mergeCell ref="G216:G218"/>
    <mergeCell ref="H216:H218"/>
    <mergeCell ref="R216:R218"/>
    <mergeCell ref="R247:R249"/>
    <mergeCell ref="F247:F249"/>
    <mergeCell ref="G235:G237"/>
    <mergeCell ref="H244:H246"/>
    <mergeCell ref="D219:D221"/>
    <mergeCell ref="E219:E221"/>
    <mergeCell ref="F219:F221"/>
    <mergeCell ref="F207:F209"/>
    <mergeCell ref="R232:R234"/>
    <mergeCell ref="A259:A261"/>
    <mergeCell ref="B259:B261"/>
    <mergeCell ref="R296:R298"/>
    <mergeCell ref="A292:R292"/>
    <mergeCell ref="H275:H277"/>
    <mergeCell ref="A274:R274"/>
    <mergeCell ref="E296:E298"/>
    <mergeCell ref="A271:I273"/>
    <mergeCell ref="A265:A267"/>
    <mergeCell ref="B265:B267"/>
    <mergeCell ref="C265:C267"/>
    <mergeCell ref="D265:D267"/>
    <mergeCell ref="E265:E267"/>
    <mergeCell ref="F265:F267"/>
    <mergeCell ref="G265:G267"/>
    <mergeCell ref="H265:H267"/>
    <mergeCell ref="R265:R267"/>
    <mergeCell ref="B262:B264"/>
    <mergeCell ref="C262:C264"/>
    <mergeCell ref="C275:C277"/>
    <mergeCell ref="D275:D277"/>
    <mergeCell ref="E286:E287"/>
    <mergeCell ref="D44:D46"/>
    <mergeCell ref="A50:A52"/>
    <mergeCell ref="B50:B52"/>
    <mergeCell ref="E142:E144"/>
    <mergeCell ref="H139:H141"/>
    <mergeCell ref="F142:F144"/>
    <mergeCell ref="A126:I129"/>
    <mergeCell ref="H90:H92"/>
    <mergeCell ref="B84:B86"/>
    <mergeCell ref="C81:C83"/>
    <mergeCell ref="D81:D83"/>
    <mergeCell ref="G50:G52"/>
    <mergeCell ref="D112:D114"/>
    <mergeCell ref="C50:C52"/>
    <mergeCell ref="C78:C80"/>
    <mergeCell ref="D78:D80"/>
    <mergeCell ref="E65:E67"/>
    <mergeCell ref="A65:A67"/>
    <mergeCell ref="A71:A73"/>
    <mergeCell ref="B71:B73"/>
    <mergeCell ref="C71:C73"/>
    <mergeCell ref="E78:E80"/>
    <mergeCell ref="A90:A92"/>
    <mergeCell ref="B90:B92"/>
    <mergeCell ref="D53:D55"/>
    <mergeCell ref="E87:E89"/>
    <mergeCell ref="C47:C49"/>
    <mergeCell ref="A53:A55"/>
    <mergeCell ref="A56:A58"/>
    <mergeCell ref="B56:B58"/>
    <mergeCell ref="C59:C61"/>
    <mergeCell ref="B53:B55"/>
    <mergeCell ref="A47:A49"/>
    <mergeCell ref="B47:B49"/>
    <mergeCell ref="A59:A61"/>
    <mergeCell ref="A32:A34"/>
    <mergeCell ref="A38:A40"/>
    <mergeCell ref="B38:B40"/>
    <mergeCell ref="A44:A46"/>
    <mergeCell ref="B44:B46"/>
    <mergeCell ref="C44:C46"/>
    <mergeCell ref="C38:C40"/>
    <mergeCell ref="B32:B34"/>
    <mergeCell ref="B35:B37"/>
    <mergeCell ref="D38:D40"/>
    <mergeCell ref="D35:D37"/>
    <mergeCell ref="E44:E46"/>
    <mergeCell ref="F62:F64"/>
    <mergeCell ref="A81:A83"/>
    <mergeCell ref="D71:D73"/>
    <mergeCell ref="R71:R73"/>
    <mergeCell ref="E71:E73"/>
    <mergeCell ref="A78:A80"/>
    <mergeCell ref="B78:B80"/>
    <mergeCell ref="C65:C67"/>
    <mergeCell ref="D65:D67"/>
    <mergeCell ref="R65:R67"/>
    <mergeCell ref="R81:R83"/>
    <mergeCell ref="A68:A70"/>
    <mergeCell ref="B68:B70"/>
    <mergeCell ref="A62:A64"/>
    <mergeCell ref="B62:B64"/>
    <mergeCell ref="R62:R64"/>
    <mergeCell ref="H62:H64"/>
    <mergeCell ref="F38:F40"/>
    <mergeCell ref="G53:G55"/>
    <mergeCell ref="R35:R37"/>
    <mergeCell ref="C35:C37"/>
    <mergeCell ref="F87:F89"/>
    <mergeCell ref="G87:G89"/>
    <mergeCell ref="R87:R89"/>
    <mergeCell ref="R90:R92"/>
    <mergeCell ref="D136:D138"/>
    <mergeCell ref="E136:E138"/>
    <mergeCell ref="A87:A89"/>
    <mergeCell ref="B87:B89"/>
    <mergeCell ref="C87:C89"/>
    <mergeCell ref="H87:H89"/>
    <mergeCell ref="R106:R108"/>
    <mergeCell ref="E106:E108"/>
    <mergeCell ref="H109:H111"/>
    <mergeCell ref="A104:R104"/>
    <mergeCell ref="R96:R98"/>
    <mergeCell ref="R115:R117"/>
    <mergeCell ref="B112:B114"/>
    <mergeCell ref="R136:R138"/>
    <mergeCell ref="R109:R111"/>
    <mergeCell ref="G112:G114"/>
    <mergeCell ref="A118:I120"/>
    <mergeCell ref="G122:G125"/>
    <mergeCell ref="H122:H125"/>
    <mergeCell ref="C136:C138"/>
    <mergeCell ref="H84:H86"/>
    <mergeCell ref="C68:C70"/>
    <mergeCell ref="D68:D70"/>
    <mergeCell ref="E68:E70"/>
    <mergeCell ref="F68:F70"/>
    <mergeCell ref="G68:G70"/>
    <mergeCell ref="H68:H70"/>
    <mergeCell ref="H71:H73"/>
    <mergeCell ref="A157:I159"/>
    <mergeCell ref="B139:B141"/>
    <mergeCell ref="C139:C141"/>
    <mergeCell ref="D139:D141"/>
    <mergeCell ref="E139:E141"/>
    <mergeCell ref="F139:F141"/>
    <mergeCell ref="G139:G141"/>
    <mergeCell ref="D142:D144"/>
    <mergeCell ref="B122:B125"/>
    <mergeCell ref="D122:D125"/>
    <mergeCell ref="A135:R135"/>
    <mergeCell ref="A136:A138"/>
    <mergeCell ref="E112:E114"/>
    <mergeCell ref="B106:B108"/>
    <mergeCell ref="B81:B83"/>
    <mergeCell ref="G84:G86"/>
    <mergeCell ref="H32:H34"/>
    <mergeCell ref="E26:E28"/>
    <mergeCell ref="C29:C31"/>
    <mergeCell ref="D29:D31"/>
    <mergeCell ref="E29:E31"/>
    <mergeCell ref="E20:E22"/>
    <mergeCell ref="C20:C22"/>
    <mergeCell ref="C26:C28"/>
    <mergeCell ref="E23:E25"/>
    <mergeCell ref="D20:D22"/>
    <mergeCell ref="D23:D25"/>
    <mergeCell ref="D26:D28"/>
    <mergeCell ref="G32:G34"/>
    <mergeCell ref="E32:E34"/>
    <mergeCell ref="F26:F28"/>
    <mergeCell ref="C23:C25"/>
    <mergeCell ref="H20:H22"/>
    <mergeCell ref="C32:C34"/>
    <mergeCell ref="R84:R86"/>
    <mergeCell ref="R68:R70"/>
    <mergeCell ref="C62:C64"/>
    <mergeCell ref="D62:D64"/>
    <mergeCell ref="E62:E64"/>
    <mergeCell ref="D32:D34"/>
    <mergeCell ref="C84:C86"/>
    <mergeCell ref="D84:D86"/>
    <mergeCell ref="G35:G37"/>
    <mergeCell ref="E35:E37"/>
    <mergeCell ref="F35:F37"/>
    <mergeCell ref="E38:E40"/>
    <mergeCell ref="D47:D49"/>
    <mergeCell ref="E47:E49"/>
    <mergeCell ref="F47:F49"/>
    <mergeCell ref="G47:G49"/>
    <mergeCell ref="F32:F34"/>
    <mergeCell ref="H38:H40"/>
    <mergeCell ref="G38:G40"/>
    <mergeCell ref="H35:H37"/>
    <mergeCell ref="C56:C58"/>
    <mergeCell ref="D56:D58"/>
    <mergeCell ref="H56:H58"/>
    <mergeCell ref="F53:F55"/>
    <mergeCell ref="P6:R6"/>
    <mergeCell ref="C7:O7"/>
    <mergeCell ref="A12:R12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K9:P9"/>
    <mergeCell ref="F9:F10"/>
    <mergeCell ref="Q9:Q10"/>
    <mergeCell ref="R9:R10"/>
    <mergeCell ref="E17:E19"/>
    <mergeCell ref="A13:R13"/>
    <mergeCell ref="A14:A16"/>
    <mergeCell ref="B14:B16"/>
    <mergeCell ref="C14:C16"/>
    <mergeCell ref="C17:C19"/>
    <mergeCell ref="D17:D19"/>
    <mergeCell ref="R14:R16"/>
    <mergeCell ref="F14:F16"/>
    <mergeCell ref="D14:D16"/>
    <mergeCell ref="E14:E16"/>
    <mergeCell ref="A17:A19"/>
    <mergeCell ref="B17:B19"/>
    <mergeCell ref="H17:H19"/>
    <mergeCell ref="R17:R19"/>
    <mergeCell ref="G14:G16"/>
    <mergeCell ref="H14:H16"/>
    <mergeCell ref="F17:F19"/>
    <mergeCell ref="G17:G19"/>
    <mergeCell ref="A20:A22"/>
    <mergeCell ref="B20:B22"/>
    <mergeCell ref="A23:A25"/>
    <mergeCell ref="B23:B25"/>
    <mergeCell ref="A29:A31"/>
    <mergeCell ref="B29:B31"/>
    <mergeCell ref="A26:A28"/>
    <mergeCell ref="B26:B28"/>
    <mergeCell ref="R29:R31"/>
    <mergeCell ref="R23:R25"/>
    <mergeCell ref="F20:F22"/>
    <mergeCell ref="G20:G22"/>
    <mergeCell ref="F23:F25"/>
    <mergeCell ref="G23:G25"/>
    <mergeCell ref="H23:H25"/>
    <mergeCell ref="R26:R28"/>
    <mergeCell ref="G26:G28"/>
    <mergeCell ref="H26:H28"/>
    <mergeCell ref="R20:R22"/>
    <mergeCell ref="H29:H31"/>
    <mergeCell ref="G29:G31"/>
    <mergeCell ref="F29:F31"/>
    <mergeCell ref="P4:R4"/>
    <mergeCell ref="D87:D89"/>
    <mergeCell ref="R56:R58"/>
    <mergeCell ref="H78:H80"/>
    <mergeCell ref="H59:H61"/>
    <mergeCell ref="R59:R61"/>
    <mergeCell ref="R74:R76"/>
    <mergeCell ref="G78:G80"/>
    <mergeCell ref="F78:F80"/>
    <mergeCell ref="A77:R77"/>
    <mergeCell ref="F71:F73"/>
    <mergeCell ref="G71:G73"/>
    <mergeCell ref="F65:F67"/>
    <mergeCell ref="R78:R80"/>
    <mergeCell ref="D59:D61"/>
    <mergeCell ref="E59:E61"/>
    <mergeCell ref="E56:E58"/>
    <mergeCell ref="F56:F58"/>
    <mergeCell ref="G56:G58"/>
    <mergeCell ref="F59:F61"/>
    <mergeCell ref="G62:G64"/>
    <mergeCell ref="G65:G67"/>
    <mergeCell ref="B59:B61"/>
    <mergeCell ref="G59:G61"/>
    <mergeCell ref="F50:F52"/>
    <mergeCell ref="C53:C55"/>
    <mergeCell ref="P1:R1"/>
    <mergeCell ref="P2:R2"/>
    <mergeCell ref="R126:R129"/>
    <mergeCell ref="A121:R121"/>
    <mergeCell ref="H41:H43"/>
    <mergeCell ref="R41:R43"/>
    <mergeCell ref="A74:I76"/>
    <mergeCell ref="H65:H67"/>
    <mergeCell ref="B65:B67"/>
    <mergeCell ref="F122:F125"/>
    <mergeCell ref="D109:D111"/>
    <mergeCell ref="E81:E83"/>
    <mergeCell ref="R38:R40"/>
    <mergeCell ref="A35:A37"/>
    <mergeCell ref="F81:F83"/>
    <mergeCell ref="E84:E86"/>
    <mergeCell ref="F84:F86"/>
    <mergeCell ref="P3:R3"/>
    <mergeCell ref="R118:R120"/>
    <mergeCell ref="A84:A86"/>
    <mergeCell ref="A122:A125"/>
    <mergeCell ref="F106:F108"/>
    <mergeCell ref="R151:R153"/>
    <mergeCell ref="G41:G43"/>
    <mergeCell ref="R122:R125"/>
    <mergeCell ref="R112:R114"/>
    <mergeCell ref="R32:R34"/>
    <mergeCell ref="S41:S43"/>
    <mergeCell ref="A41:A43"/>
    <mergeCell ref="B41:B43"/>
    <mergeCell ref="C41:C43"/>
    <mergeCell ref="D41:D43"/>
    <mergeCell ref="E41:E43"/>
    <mergeCell ref="F41:F43"/>
    <mergeCell ref="S44:S46"/>
    <mergeCell ref="H53:H55"/>
    <mergeCell ref="R53:R55"/>
    <mergeCell ref="S47:S49"/>
    <mergeCell ref="D50:D52"/>
    <mergeCell ref="E50:E52"/>
    <mergeCell ref="F44:F46"/>
    <mergeCell ref="G44:G46"/>
    <mergeCell ref="R47:R49"/>
    <mergeCell ref="R44:R46"/>
    <mergeCell ref="H44:H46"/>
    <mergeCell ref="F151:F153"/>
    <mergeCell ref="A171:R171"/>
    <mergeCell ref="A172:A174"/>
    <mergeCell ref="H47:H49"/>
    <mergeCell ref="S53:S55"/>
    <mergeCell ref="H50:H52"/>
    <mergeCell ref="R50:R52"/>
    <mergeCell ref="A238:A240"/>
    <mergeCell ref="B235:B237"/>
    <mergeCell ref="E53:E55"/>
    <mergeCell ref="C235:C237"/>
    <mergeCell ref="D179:D181"/>
    <mergeCell ref="F136:F138"/>
    <mergeCell ref="H136:H138"/>
    <mergeCell ref="G136:G138"/>
    <mergeCell ref="B136:B138"/>
    <mergeCell ref="E109:E111"/>
    <mergeCell ref="H112:H114"/>
    <mergeCell ref="G81:G83"/>
    <mergeCell ref="H81:H83"/>
    <mergeCell ref="C122:C125"/>
    <mergeCell ref="C112:C114"/>
    <mergeCell ref="C213:C215"/>
    <mergeCell ref="A228:R228"/>
    <mergeCell ref="R157:R159"/>
    <mergeCell ref="F154:F156"/>
    <mergeCell ref="G154:G156"/>
    <mergeCell ref="H154:H156"/>
    <mergeCell ref="A161:R161"/>
    <mergeCell ref="A160:R160"/>
    <mergeCell ref="H162:H164"/>
    <mergeCell ref="R162:R164"/>
    <mergeCell ref="R168:R170"/>
    <mergeCell ref="R165:R167"/>
    <mergeCell ref="A162:A164"/>
    <mergeCell ref="B162:B164"/>
    <mergeCell ref="C162:C164"/>
    <mergeCell ref="D162:D164"/>
    <mergeCell ref="E162:E164"/>
    <mergeCell ref="F162:F164"/>
    <mergeCell ref="G162:G164"/>
    <mergeCell ref="A168:I170"/>
    <mergeCell ref="A165:A167"/>
    <mergeCell ref="B165:B167"/>
    <mergeCell ref="C165:C167"/>
    <mergeCell ref="D165:D167"/>
    <mergeCell ref="E165:E167"/>
    <mergeCell ref="F165:F167"/>
    <mergeCell ref="G165:G167"/>
    <mergeCell ref="G151:G153"/>
    <mergeCell ref="H151:H153"/>
    <mergeCell ref="R182:R184"/>
    <mergeCell ref="C188:C190"/>
    <mergeCell ref="D182:D184"/>
    <mergeCell ref="E182:E184"/>
    <mergeCell ref="G182:G184"/>
    <mergeCell ref="D185:D187"/>
    <mergeCell ref="R188:R190"/>
    <mergeCell ref="A178:R178"/>
    <mergeCell ref="A151:A153"/>
    <mergeCell ref="B151:B153"/>
    <mergeCell ref="C151:C153"/>
    <mergeCell ref="D151:D153"/>
    <mergeCell ref="E151:E153"/>
    <mergeCell ref="R154:R156"/>
    <mergeCell ref="R172:R174"/>
    <mergeCell ref="R175:R177"/>
    <mergeCell ref="A154:A156"/>
    <mergeCell ref="B154:B156"/>
    <mergeCell ref="C154:C156"/>
    <mergeCell ref="D154:D156"/>
    <mergeCell ref="E154:E156"/>
    <mergeCell ref="A185:A187"/>
    <mergeCell ref="R179:R181"/>
    <mergeCell ref="R185:R187"/>
    <mergeCell ref="A179:A181"/>
    <mergeCell ref="B179:B181"/>
    <mergeCell ref="F179:F181"/>
    <mergeCell ref="G179:G181"/>
    <mergeCell ref="C185:C187"/>
    <mergeCell ref="G185:G187"/>
    <mergeCell ref="H185:H187"/>
    <mergeCell ref="E179:E181"/>
    <mergeCell ref="H179:H181"/>
    <mergeCell ref="B185:B187"/>
    <mergeCell ref="H182:H184"/>
    <mergeCell ref="D106:D108"/>
    <mergeCell ref="A106:A108"/>
    <mergeCell ref="H106:H108"/>
    <mergeCell ref="A115:A117"/>
    <mergeCell ref="B115:B117"/>
    <mergeCell ref="C115:C117"/>
    <mergeCell ref="D115:D117"/>
    <mergeCell ref="E115:E117"/>
    <mergeCell ref="A112:A114"/>
    <mergeCell ref="C109:C111"/>
    <mergeCell ref="A109:A111"/>
    <mergeCell ref="C106:C108"/>
    <mergeCell ref="A191:A193"/>
    <mergeCell ref="C244:C246"/>
    <mergeCell ref="F229:F231"/>
    <mergeCell ref="B241:B243"/>
    <mergeCell ref="E241:E243"/>
    <mergeCell ref="A194:A196"/>
    <mergeCell ref="B194:B196"/>
    <mergeCell ref="A203:I205"/>
    <mergeCell ref="G244:G246"/>
    <mergeCell ref="A235:A237"/>
    <mergeCell ref="A232:A234"/>
    <mergeCell ref="G232:G234"/>
    <mergeCell ref="F232:F234"/>
    <mergeCell ref="H232:H234"/>
    <mergeCell ref="A225:I227"/>
    <mergeCell ref="G229:G231"/>
    <mergeCell ref="H229:H231"/>
    <mergeCell ref="D210:D212"/>
    <mergeCell ref="C229:C231"/>
    <mergeCell ref="E210:E212"/>
    <mergeCell ref="A210:A212"/>
    <mergeCell ref="G200:G202"/>
    <mergeCell ref="F210:F212"/>
    <mergeCell ref="B210:B212"/>
    <mergeCell ref="R203:R205"/>
    <mergeCell ref="R194:R196"/>
    <mergeCell ref="A197:A199"/>
    <mergeCell ref="B197:B199"/>
    <mergeCell ref="C197:C199"/>
    <mergeCell ref="D197:D199"/>
    <mergeCell ref="E197:E199"/>
    <mergeCell ref="C194:C196"/>
    <mergeCell ref="A327:I329"/>
    <mergeCell ref="R327:R329"/>
    <mergeCell ref="A323:R323"/>
    <mergeCell ref="A324:A326"/>
    <mergeCell ref="B324:B326"/>
    <mergeCell ref="C324:C326"/>
    <mergeCell ref="D324:D326"/>
    <mergeCell ref="E324:E326"/>
    <mergeCell ref="F324:F326"/>
    <mergeCell ref="G324:G326"/>
    <mergeCell ref="H324:H326"/>
    <mergeCell ref="R324:R326"/>
    <mergeCell ref="A296:A298"/>
    <mergeCell ref="E244:E246"/>
    <mergeCell ref="F244:F246"/>
    <mergeCell ref="R271:R273"/>
    <mergeCell ref="A262:A264"/>
    <mergeCell ref="B296:B298"/>
    <mergeCell ref="C296:C298"/>
    <mergeCell ref="R278:R280"/>
    <mergeCell ref="F275:F277"/>
    <mergeCell ref="A275:A277"/>
    <mergeCell ref="B275:B277"/>
    <mergeCell ref="A256:A258"/>
    <mergeCell ref="B256:B258"/>
    <mergeCell ref="C256:C258"/>
    <mergeCell ref="D256:D258"/>
    <mergeCell ref="F296:F298"/>
    <mergeCell ref="G275:G277"/>
    <mergeCell ref="A278:I280"/>
    <mergeCell ref="R275:R277"/>
    <mergeCell ref="D262:D264"/>
    <mergeCell ref="E262:E264"/>
    <mergeCell ref="F262:F264"/>
    <mergeCell ref="G262:G264"/>
    <mergeCell ref="F286:F287"/>
    <mergeCell ref="G286:G287"/>
    <mergeCell ref="D296:D298"/>
    <mergeCell ref="E275:E277"/>
    <mergeCell ref="H286:H287"/>
    <mergeCell ref="A250:A252"/>
    <mergeCell ref="A253:A255"/>
    <mergeCell ref="B250:B252"/>
    <mergeCell ref="F238:F240"/>
    <mergeCell ref="D232:D234"/>
    <mergeCell ref="E232:E234"/>
    <mergeCell ref="D235:D237"/>
    <mergeCell ref="F250:F252"/>
    <mergeCell ref="B232:B234"/>
    <mergeCell ref="B244:B246"/>
    <mergeCell ref="F235:F237"/>
    <mergeCell ref="C232:C234"/>
    <mergeCell ref="B229:B231"/>
    <mergeCell ref="A229:A231"/>
    <mergeCell ref="D229:D231"/>
    <mergeCell ref="E229:E231"/>
    <mergeCell ref="A213:A215"/>
    <mergeCell ref="B213:B215"/>
    <mergeCell ref="C210:C212"/>
    <mergeCell ref="A216:A218"/>
    <mergeCell ref="B216:B218"/>
    <mergeCell ref="C216:C218"/>
    <mergeCell ref="A219:A221"/>
    <mergeCell ref="B219:B221"/>
    <mergeCell ref="C219:C221"/>
    <mergeCell ref="A93:A95"/>
    <mergeCell ref="B93:B95"/>
    <mergeCell ref="C93:C95"/>
    <mergeCell ref="D93:D95"/>
    <mergeCell ref="E93:E95"/>
    <mergeCell ref="F93:F95"/>
    <mergeCell ref="G93:G95"/>
    <mergeCell ref="H93:H95"/>
    <mergeCell ref="R93:R95"/>
    <mergeCell ref="A268:A270"/>
    <mergeCell ref="B268:B270"/>
    <mergeCell ref="C268:C270"/>
    <mergeCell ref="D268:D270"/>
    <mergeCell ref="E268:E270"/>
    <mergeCell ref="F268:F270"/>
    <mergeCell ref="G268:G270"/>
    <mergeCell ref="H268:H270"/>
    <mergeCell ref="R268:R270"/>
  </mergeCells>
  <pageMargins left="0.23622047244094491" right="0.23622047244094491" top="0.74803149606299213" bottom="0.74803149606299213" header="0.31496062992125984" footer="0.31496062992125984"/>
  <pageSetup paperSize="9" scale="33" fitToHeight="0" orientation="landscape" horizontalDpi="300" verticalDpi="300" r:id="rId1"/>
  <headerFooter differentFirst="1">
    <oddHeader>&amp;C&amp;P</oddHeader>
  </headerFooter>
  <rowBreaks count="10" manualBreakCount="10">
    <brk id="31" max="17" man="1"/>
    <brk id="58" max="17" man="1"/>
    <brk id="108" max="17" man="1"/>
    <brk id="134" max="17" man="1"/>
    <brk id="187" max="17" man="1"/>
    <brk id="215" max="17" man="1"/>
    <brk id="252" max="17" man="1"/>
    <brk id="283" max="17" man="1"/>
    <brk id="304" max="17" man="1"/>
    <brk id="337" max="1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79"/>
  <sheetViews>
    <sheetView view="pageBreakPreview" topLeftCell="A59" zoomScale="85" zoomScaleNormal="85" zoomScaleSheetLayoutView="85" workbookViewId="0">
      <selection activeCell="D69" sqref="D69"/>
    </sheetView>
  </sheetViews>
  <sheetFormatPr defaultColWidth="8.85546875" defaultRowHeight="17.25" x14ac:dyDescent="0.3"/>
  <cols>
    <col min="1" max="1" width="14.140625" style="9" customWidth="1"/>
    <col min="2" max="2" width="43" style="3" customWidth="1"/>
    <col min="3" max="3" width="18" style="3" customWidth="1"/>
    <col min="4" max="4" width="37.5703125" style="3" customWidth="1"/>
    <col min="5" max="5" width="18.28515625" style="3" customWidth="1"/>
    <col min="6" max="6" width="18.140625" style="3" customWidth="1"/>
    <col min="7" max="7" width="18.42578125" style="3" customWidth="1"/>
    <col min="8" max="8" width="18.140625" style="3" customWidth="1"/>
    <col min="9" max="9" width="19.5703125" style="3" customWidth="1"/>
    <col min="10" max="10" width="19.42578125" style="3" customWidth="1"/>
    <col min="11" max="11" width="34" style="3" customWidth="1"/>
    <col min="12" max="12" width="17.5703125" style="3" bestFit="1" customWidth="1"/>
    <col min="13" max="13" width="11.42578125" style="3" bestFit="1" customWidth="1"/>
    <col min="14" max="14" width="16.140625" style="3" bestFit="1" customWidth="1"/>
    <col min="15" max="16" width="8.85546875" style="3"/>
    <col min="17" max="17" width="12.140625" style="3" bestFit="1" customWidth="1"/>
    <col min="18" max="16384" width="8.85546875" style="3"/>
  </cols>
  <sheetData>
    <row r="1" spans="1:11" ht="21.75" hidden="1" customHeight="1" x14ac:dyDescent="0.3">
      <c r="A1" s="106"/>
      <c r="B1" s="106"/>
      <c r="C1" s="106"/>
      <c r="D1" s="2"/>
      <c r="E1" s="2"/>
      <c r="F1" s="2"/>
      <c r="G1" s="2"/>
      <c r="K1" s="99" t="s">
        <v>359</v>
      </c>
    </row>
    <row r="2" spans="1:11" ht="50.25" hidden="1" customHeight="1" x14ac:dyDescent="0.3">
      <c r="A2" s="106"/>
      <c r="B2" s="106"/>
      <c r="C2" s="106"/>
      <c r="D2" s="2"/>
      <c r="E2" s="206"/>
      <c r="F2" s="206"/>
      <c r="G2" s="2"/>
      <c r="J2" s="164" t="s">
        <v>360</v>
      </c>
      <c r="K2" s="164"/>
    </row>
    <row r="3" spans="1:11" ht="21.75" customHeight="1" x14ac:dyDescent="0.3">
      <c r="A3" s="106"/>
      <c r="B3" s="106"/>
      <c r="C3" s="106"/>
      <c r="D3" s="2"/>
      <c r="E3" s="2"/>
      <c r="F3" s="2"/>
      <c r="G3" s="2"/>
      <c r="K3" s="99" t="s">
        <v>359</v>
      </c>
    </row>
    <row r="4" spans="1:11" ht="50.25" customHeight="1" x14ac:dyDescent="0.3">
      <c r="A4" s="106"/>
      <c r="B4" s="106"/>
      <c r="C4" s="106"/>
      <c r="D4" s="2"/>
      <c r="E4" s="272" t="s">
        <v>343</v>
      </c>
      <c r="F4" s="272"/>
      <c r="G4" s="2"/>
      <c r="J4" s="164" t="s">
        <v>360</v>
      </c>
      <c r="K4" s="164"/>
    </row>
    <row r="5" spans="1:11" ht="35.25" customHeight="1" x14ac:dyDescent="0.3">
      <c r="A5" s="208" t="s">
        <v>426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</row>
    <row r="6" spans="1:11" ht="15" customHeight="1" x14ac:dyDescent="0.3">
      <c r="A6" s="4"/>
      <c r="B6" s="5"/>
      <c r="C6" s="5"/>
      <c r="D6" s="5"/>
      <c r="E6" s="5"/>
      <c r="F6" s="5"/>
      <c r="G6" s="5"/>
    </row>
    <row r="7" spans="1:11" ht="53.25" customHeight="1" x14ac:dyDescent="0.3">
      <c r="A7" s="271" t="s">
        <v>546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</row>
    <row r="8" spans="1:11" ht="15" customHeight="1" x14ac:dyDescent="0.3">
      <c r="A8" s="211"/>
      <c r="B8" s="211"/>
      <c r="C8" s="211"/>
      <c r="D8" s="211"/>
      <c r="E8" s="211"/>
      <c r="F8" s="211"/>
      <c r="G8" s="211"/>
      <c r="H8" s="211"/>
      <c r="I8" s="211"/>
      <c r="J8" s="211"/>
      <c r="K8" s="211"/>
    </row>
    <row r="9" spans="1:11" ht="33" customHeight="1" x14ac:dyDescent="0.3">
      <c r="A9" s="189" t="s">
        <v>0</v>
      </c>
      <c r="B9" s="148" t="s">
        <v>52</v>
      </c>
      <c r="C9" s="148" t="s">
        <v>1</v>
      </c>
      <c r="D9" s="148" t="s">
        <v>2</v>
      </c>
      <c r="E9" s="148" t="s">
        <v>3</v>
      </c>
      <c r="F9" s="189" t="s">
        <v>4</v>
      </c>
      <c r="G9" s="189"/>
      <c r="H9" s="189"/>
      <c r="I9" s="189"/>
      <c r="J9" s="189"/>
      <c r="K9" s="148" t="s">
        <v>5</v>
      </c>
    </row>
    <row r="10" spans="1:11" ht="33" customHeight="1" x14ac:dyDescent="0.3">
      <c r="A10" s="189"/>
      <c r="B10" s="148"/>
      <c r="C10" s="148"/>
      <c r="D10" s="148"/>
      <c r="E10" s="148"/>
      <c r="F10" s="102" t="s">
        <v>416</v>
      </c>
      <c r="G10" s="92" t="s">
        <v>84</v>
      </c>
      <c r="H10" s="92" t="s">
        <v>346</v>
      </c>
      <c r="I10" s="92" t="s">
        <v>348</v>
      </c>
      <c r="J10" s="92" t="s">
        <v>347</v>
      </c>
      <c r="K10" s="148"/>
    </row>
    <row r="11" spans="1:11" ht="24.75" customHeight="1" x14ac:dyDescent="0.3">
      <c r="A11" s="92">
        <v>1</v>
      </c>
      <c r="B11" s="92">
        <v>2</v>
      </c>
      <c r="C11" s="92">
        <v>3</v>
      </c>
      <c r="D11" s="92">
        <v>4</v>
      </c>
      <c r="E11" s="92">
        <v>5</v>
      </c>
      <c r="F11" s="102">
        <v>6</v>
      </c>
      <c r="G11" s="92">
        <v>7</v>
      </c>
      <c r="H11" s="92">
        <v>8</v>
      </c>
      <c r="I11" s="92">
        <v>9</v>
      </c>
      <c r="J11" s="92">
        <v>10</v>
      </c>
      <c r="K11" s="92">
        <v>11</v>
      </c>
    </row>
    <row r="12" spans="1:11" ht="24.75" customHeight="1" x14ac:dyDescent="0.3">
      <c r="A12" s="177" t="s">
        <v>361</v>
      </c>
      <c r="B12" s="178"/>
      <c r="C12" s="178"/>
      <c r="D12" s="178"/>
      <c r="E12" s="178"/>
      <c r="F12" s="178"/>
      <c r="G12" s="178"/>
      <c r="H12" s="178"/>
      <c r="I12" s="178"/>
      <c r="J12" s="178"/>
      <c r="K12" s="193"/>
    </row>
    <row r="13" spans="1:11" ht="27" customHeight="1" x14ac:dyDescent="0.3">
      <c r="A13" s="177" t="s">
        <v>362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93"/>
    </row>
    <row r="14" spans="1:11" s="2" customFormat="1" ht="36" customHeight="1" x14ac:dyDescent="0.25">
      <c r="A14" s="147"/>
      <c r="B14" s="270" t="s">
        <v>363</v>
      </c>
      <c r="C14" s="147"/>
      <c r="D14" s="87" t="s">
        <v>14</v>
      </c>
      <c r="E14" s="85">
        <f>+E17</f>
        <v>212000</v>
      </c>
      <c r="F14" s="85">
        <f>F15+F16</f>
        <v>212000</v>
      </c>
      <c r="G14" s="85">
        <f t="shared" ref="G14:J14" si="0">G15+G16</f>
        <v>0</v>
      </c>
      <c r="H14" s="85">
        <f t="shared" si="0"/>
        <v>0</v>
      </c>
      <c r="I14" s="85">
        <f t="shared" si="0"/>
        <v>0</v>
      </c>
      <c r="J14" s="85">
        <f t="shared" si="0"/>
        <v>0</v>
      </c>
      <c r="K14" s="144"/>
    </row>
    <row r="15" spans="1:11" s="2" customFormat="1" ht="36" customHeight="1" x14ac:dyDescent="0.25">
      <c r="A15" s="147"/>
      <c r="B15" s="270"/>
      <c r="C15" s="147"/>
      <c r="D15" s="87" t="s">
        <v>10</v>
      </c>
      <c r="E15" s="85">
        <f>E18</f>
        <v>131864</v>
      </c>
      <c r="F15" s="85">
        <f>F18</f>
        <v>131864</v>
      </c>
      <c r="G15" s="85">
        <f t="shared" ref="G15:J15" si="1">G18</f>
        <v>0</v>
      </c>
      <c r="H15" s="85">
        <f t="shared" si="1"/>
        <v>0</v>
      </c>
      <c r="I15" s="85">
        <f t="shared" si="1"/>
        <v>0</v>
      </c>
      <c r="J15" s="85">
        <f t="shared" si="1"/>
        <v>0</v>
      </c>
      <c r="K15" s="145"/>
    </row>
    <row r="16" spans="1:11" s="2" customFormat="1" ht="36" customHeight="1" x14ac:dyDescent="0.25">
      <c r="A16" s="147"/>
      <c r="B16" s="270"/>
      <c r="C16" s="147"/>
      <c r="D16" s="87" t="s">
        <v>18</v>
      </c>
      <c r="E16" s="85">
        <f>E19</f>
        <v>80136</v>
      </c>
      <c r="F16" s="85">
        <f>F19</f>
        <v>80136</v>
      </c>
      <c r="G16" s="85">
        <f t="shared" ref="G16:J16" si="2">G19</f>
        <v>0</v>
      </c>
      <c r="H16" s="85">
        <f t="shared" si="2"/>
        <v>0</v>
      </c>
      <c r="I16" s="85">
        <f t="shared" si="2"/>
        <v>0</v>
      </c>
      <c r="J16" s="85">
        <f t="shared" si="2"/>
        <v>0</v>
      </c>
      <c r="K16" s="145"/>
    </row>
    <row r="17" spans="1:14" s="2" customFormat="1" ht="26.25" customHeight="1" x14ac:dyDescent="0.25">
      <c r="A17" s="132">
        <v>1</v>
      </c>
      <c r="B17" s="135" t="s">
        <v>364</v>
      </c>
      <c r="C17" s="144" t="s">
        <v>365</v>
      </c>
      <c r="D17" s="87" t="s">
        <v>14</v>
      </c>
      <c r="E17" s="85">
        <f>E19+E18</f>
        <v>212000</v>
      </c>
      <c r="F17" s="85">
        <f>F18+F19</f>
        <v>212000</v>
      </c>
      <c r="G17" s="85">
        <f>G19</f>
        <v>0</v>
      </c>
      <c r="H17" s="85">
        <f>H19</f>
        <v>0</v>
      </c>
      <c r="I17" s="85">
        <v>0</v>
      </c>
      <c r="J17" s="85">
        <f>J19</f>
        <v>0</v>
      </c>
      <c r="K17" s="144" t="s">
        <v>435</v>
      </c>
    </row>
    <row r="18" spans="1:14" s="2" customFormat="1" ht="36" customHeight="1" x14ac:dyDescent="0.25">
      <c r="A18" s="133"/>
      <c r="B18" s="136"/>
      <c r="C18" s="145"/>
      <c r="D18" s="87" t="s">
        <v>10</v>
      </c>
      <c r="E18" s="85">
        <f>I18+H18+G18+F18</f>
        <v>131864</v>
      </c>
      <c r="F18" s="85">
        <v>131864</v>
      </c>
      <c r="G18" s="85">
        <v>0</v>
      </c>
      <c r="H18" s="85">
        <v>0</v>
      </c>
      <c r="I18" s="85">
        <v>0</v>
      </c>
      <c r="J18" s="85">
        <v>0</v>
      </c>
      <c r="K18" s="145"/>
    </row>
    <row r="19" spans="1:14" s="2" customFormat="1" ht="38.25" customHeight="1" x14ac:dyDescent="0.25">
      <c r="A19" s="134"/>
      <c r="B19" s="137"/>
      <c r="C19" s="146"/>
      <c r="D19" s="87" t="s">
        <v>18</v>
      </c>
      <c r="E19" s="85">
        <f>F19+G19+H19+I19+J19</f>
        <v>80136</v>
      </c>
      <c r="F19" s="85">
        <v>80136</v>
      </c>
      <c r="G19" s="85">
        <v>0</v>
      </c>
      <c r="H19" s="85">
        <v>0</v>
      </c>
      <c r="I19" s="85">
        <v>0</v>
      </c>
      <c r="J19" s="85">
        <v>0</v>
      </c>
      <c r="K19" s="146"/>
      <c r="L19" s="6"/>
      <c r="N19" s="7"/>
    </row>
    <row r="20" spans="1:14" ht="27" customHeight="1" x14ac:dyDescent="0.3">
      <c r="A20" s="177" t="s">
        <v>498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93"/>
    </row>
    <row r="21" spans="1:14" s="2" customFormat="1" ht="36" customHeight="1" x14ac:dyDescent="0.25">
      <c r="A21" s="147"/>
      <c r="B21" s="270" t="s">
        <v>363</v>
      </c>
      <c r="C21" s="147"/>
      <c r="D21" s="87" t="s">
        <v>14</v>
      </c>
      <c r="E21" s="85">
        <f>+E23</f>
        <v>47838</v>
      </c>
      <c r="F21" s="85">
        <f t="shared" ref="F21:J21" si="3">+F23</f>
        <v>47838</v>
      </c>
      <c r="G21" s="85">
        <f t="shared" si="3"/>
        <v>0</v>
      </c>
      <c r="H21" s="85">
        <f t="shared" si="3"/>
        <v>0</v>
      </c>
      <c r="I21" s="85">
        <f t="shared" si="3"/>
        <v>0</v>
      </c>
      <c r="J21" s="85">
        <f t="shared" si="3"/>
        <v>0</v>
      </c>
      <c r="K21" s="144"/>
    </row>
    <row r="22" spans="1:14" s="2" customFormat="1" ht="36" customHeight="1" x14ac:dyDescent="0.25">
      <c r="A22" s="147"/>
      <c r="B22" s="270"/>
      <c r="C22" s="147"/>
      <c r="D22" s="87" t="s">
        <v>18</v>
      </c>
      <c r="E22" s="85">
        <f>E24</f>
        <v>47838</v>
      </c>
      <c r="F22" s="85">
        <f>F24</f>
        <v>47838</v>
      </c>
      <c r="G22" s="85">
        <f t="shared" ref="G22:J22" si="4">G24</f>
        <v>0</v>
      </c>
      <c r="H22" s="85">
        <f t="shared" si="4"/>
        <v>0</v>
      </c>
      <c r="I22" s="85">
        <f t="shared" si="4"/>
        <v>0</v>
      </c>
      <c r="J22" s="85">
        <f t="shared" si="4"/>
        <v>0</v>
      </c>
      <c r="K22" s="145"/>
    </row>
    <row r="23" spans="1:14" s="2" customFormat="1" ht="26.25" customHeight="1" x14ac:dyDescent="0.25">
      <c r="A23" s="132">
        <v>1</v>
      </c>
      <c r="B23" s="135" t="s">
        <v>501</v>
      </c>
      <c r="C23" s="144" t="s">
        <v>500</v>
      </c>
      <c r="D23" s="87" t="s">
        <v>14</v>
      </c>
      <c r="E23" s="85">
        <f>E24</f>
        <v>47838</v>
      </c>
      <c r="F23" s="85">
        <f>F24</f>
        <v>47838</v>
      </c>
      <c r="G23" s="85">
        <f t="shared" ref="G23:J23" si="5">G24</f>
        <v>0</v>
      </c>
      <c r="H23" s="85">
        <f t="shared" si="5"/>
        <v>0</v>
      </c>
      <c r="I23" s="85">
        <f t="shared" si="5"/>
        <v>0</v>
      </c>
      <c r="J23" s="85">
        <f t="shared" si="5"/>
        <v>0</v>
      </c>
      <c r="K23" s="144" t="s">
        <v>435</v>
      </c>
    </row>
    <row r="24" spans="1:14" s="2" customFormat="1" ht="38.25" customHeight="1" x14ac:dyDescent="0.25">
      <c r="A24" s="134"/>
      <c r="B24" s="137"/>
      <c r="C24" s="146"/>
      <c r="D24" s="87" t="s">
        <v>18</v>
      </c>
      <c r="E24" s="85">
        <f>F24+G24+H24+I24+J24</f>
        <v>47838</v>
      </c>
      <c r="F24" s="85">
        <v>47838</v>
      </c>
      <c r="G24" s="85">
        <v>0</v>
      </c>
      <c r="H24" s="85">
        <v>0</v>
      </c>
      <c r="I24" s="85">
        <v>0</v>
      </c>
      <c r="J24" s="85">
        <v>0</v>
      </c>
      <c r="K24" s="146"/>
      <c r="L24" s="6"/>
      <c r="N24" s="7"/>
    </row>
    <row r="25" spans="1:14" s="2" customFormat="1" ht="27.75" customHeight="1" x14ac:dyDescent="0.25">
      <c r="A25" s="177" t="s">
        <v>102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93"/>
      <c r="L25" s="6"/>
      <c r="N25" s="7"/>
    </row>
    <row r="26" spans="1:14" ht="33.75" customHeight="1" x14ac:dyDescent="0.3">
      <c r="A26" s="163" t="s">
        <v>299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</row>
    <row r="27" spans="1:14" s="2" customFormat="1" ht="25.5" customHeight="1" x14ac:dyDescent="0.25">
      <c r="A27" s="147"/>
      <c r="B27" s="270" t="s">
        <v>363</v>
      </c>
      <c r="C27" s="147"/>
      <c r="D27" s="87" t="s">
        <v>14</v>
      </c>
      <c r="E27" s="85">
        <f>E28+E29</f>
        <v>10268.390000000001</v>
      </c>
      <c r="F27" s="85">
        <f>F28+F29</f>
        <v>7061.1100000000006</v>
      </c>
      <c r="G27" s="85">
        <f>G28+G29</f>
        <v>3207.2799999999997</v>
      </c>
      <c r="H27" s="85">
        <f>H28+H29</f>
        <v>0</v>
      </c>
      <c r="I27" s="85">
        <f>I28+I29</f>
        <v>0</v>
      </c>
      <c r="J27" s="85">
        <f t="shared" ref="J27" si="6">J28+J29</f>
        <v>0</v>
      </c>
      <c r="K27" s="130"/>
    </row>
    <row r="28" spans="1:14" s="2" customFormat="1" ht="36" customHeight="1" x14ac:dyDescent="0.25">
      <c r="A28" s="147"/>
      <c r="B28" s="270"/>
      <c r="C28" s="147"/>
      <c r="D28" s="87" t="s">
        <v>10</v>
      </c>
      <c r="E28" s="85">
        <f>E40+E31+E34+E37</f>
        <v>5108.6200000000008</v>
      </c>
      <c r="F28" s="85">
        <f>F40+F31+F34+F37</f>
        <v>3348.46</v>
      </c>
      <c r="G28" s="85">
        <f t="shared" ref="G28:I29" si="7">G40+G31+G34+G37</f>
        <v>1760.16</v>
      </c>
      <c r="H28" s="85">
        <f t="shared" si="7"/>
        <v>0</v>
      </c>
      <c r="I28" s="85">
        <f t="shared" si="7"/>
        <v>0</v>
      </c>
      <c r="J28" s="85">
        <f t="shared" ref="J28:J29" si="8">J40</f>
        <v>0</v>
      </c>
      <c r="K28" s="130"/>
    </row>
    <row r="29" spans="1:14" s="2" customFormat="1" ht="36" customHeight="1" x14ac:dyDescent="0.25">
      <c r="A29" s="147"/>
      <c r="B29" s="270"/>
      <c r="C29" s="147"/>
      <c r="D29" s="87" t="s">
        <v>18</v>
      </c>
      <c r="E29" s="85">
        <f>E41+E32+E35+E38</f>
        <v>5159.7700000000004</v>
      </c>
      <c r="F29" s="85">
        <f>F32+F35+F38+F41</f>
        <v>3712.65</v>
      </c>
      <c r="G29" s="85">
        <f t="shared" si="7"/>
        <v>1447.12</v>
      </c>
      <c r="H29" s="85">
        <f t="shared" si="7"/>
        <v>0</v>
      </c>
      <c r="I29" s="85">
        <f t="shared" si="7"/>
        <v>0</v>
      </c>
      <c r="J29" s="85">
        <f t="shared" si="8"/>
        <v>0</v>
      </c>
      <c r="K29" s="130"/>
    </row>
    <row r="30" spans="1:14" s="2" customFormat="1" ht="36" customHeight="1" x14ac:dyDescent="0.25">
      <c r="A30" s="147">
        <v>1</v>
      </c>
      <c r="B30" s="129" t="s">
        <v>429</v>
      </c>
      <c r="C30" s="130" t="s">
        <v>548</v>
      </c>
      <c r="D30" s="87" t="s">
        <v>14</v>
      </c>
      <c r="E30" s="85">
        <f t="shared" ref="E30:E41" si="9">F30+G30+H30+I30+J30</f>
        <v>3207.2799999999997</v>
      </c>
      <c r="F30" s="85">
        <f>F31+F32</f>
        <v>0</v>
      </c>
      <c r="G30" s="85">
        <f>G31+G32</f>
        <v>3207.2799999999997</v>
      </c>
      <c r="H30" s="85">
        <f t="shared" ref="H30:J30" si="10">H31+H32</f>
        <v>0</v>
      </c>
      <c r="I30" s="85">
        <f>I31+I32</f>
        <v>0</v>
      </c>
      <c r="J30" s="85">
        <f t="shared" si="10"/>
        <v>0</v>
      </c>
      <c r="K30" s="130" t="s">
        <v>435</v>
      </c>
      <c r="M30" s="8"/>
    </row>
    <row r="31" spans="1:14" s="2" customFormat="1" ht="36" customHeight="1" x14ac:dyDescent="0.25">
      <c r="A31" s="147"/>
      <c r="B31" s="129"/>
      <c r="C31" s="147"/>
      <c r="D31" s="87" t="s">
        <v>10</v>
      </c>
      <c r="E31" s="85">
        <f t="shared" si="9"/>
        <v>1760.16</v>
      </c>
      <c r="F31" s="85">
        <v>0</v>
      </c>
      <c r="G31" s="85">
        <v>1760.16</v>
      </c>
      <c r="H31" s="85">
        <v>0</v>
      </c>
      <c r="I31" s="85">
        <v>0</v>
      </c>
      <c r="J31" s="85">
        <v>0</v>
      </c>
      <c r="K31" s="130"/>
      <c r="L31" s="6"/>
      <c r="M31" s="8"/>
      <c r="N31" s="7"/>
    </row>
    <row r="32" spans="1:14" s="2" customFormat="1" ht="36" customHeight="1" x14ac:dyDescent="0.25">
      <c r="A32" s="147"/>
      <c r="B32" s="129"/>
      <c r="C32" s="147"/>
      <c r="D32" s="87" t="s">
        <v>18</v>
      </c>
      <c r="E32" s="85">
        <f t="shared" si="9"/>
        <v>1447.12</v>
      </c>
      <c r="F32" s="85">
        <v>0</v>
      </c>
      <c r="G32" s="85">
        <v>1447.12</v>
      </c>
      <c r="H32" s="85">
        <v>0</v>
      </c>
      <c r="I32" s="85">
        <v>0</v>
      </c>
      <c r="J32" s="85">
        <v>0</v>
      </c>
      <c r="K32" s="130"/>
      <c r="L32" s="6"/>
      <c r="M32" s="8"/>
      <c r="N32" s="7"/>
    </row>
    <row r="33" spans="1:14" s="2" customFormat="1" ht="36" customHeight="1" x14ac:dyDescent="0.25">
      <c r="A33" s="147">
        <v>2</v>
      </c>
      <c r="B33" s="129" t="s">
        <v>430</v>
      </c>
      <c r="C33" s="130" t="s">
        <v>433</v>
      </c>
      <c r="D33" s="87" t="s">
        <v>14</v>
      </c>
      <c r="E33" s="85">
        <f t="shared" si="9"/>
        <v>30.23</v>
      </c>
      <c r="F33" s="85">
        <f>F34+F35</f>
        <v>30.23</v>
      </c>
      <c r="G33" s="85">
        <f>G34+G35</f>
        <v>0</v>
      </c>
      <c r="H33" s="85">
        <f t="shared" ref="H33:J33" si="11">H34+H35</f>
        <v>0</v>
      </c>
      <c r="I33" s="85">
        <f t="shared" si="11"/>
        <v>0</v>
      </c>
      <c r="J33" s="85">
        <f t="shared" si="11"/>
        <v>0</v>
      </c>
      <c r="K33" s="130" t="s">
        <v>435</v>
      </c>
      <c r="M33" s="8"/>
    </row>
    <row r="34" spans="1:14" s="2" customFormat="1" ht="36" customHeight="1" x14ac:dyDescent="0.25">
      <c r="A34" s="147"/>
      <c r="B34" s="129"/>
      <c r="C34" s="147"/>
      <c r="D34" s="87" t="s">
        <v>10</v>
      </c>
      <c r="E34" s="85">
        <f t="shared" si="9"/>
        <v>18.64</v>
      </c>
      <c r="F34" s="85">
        <v>18.64</v>
      </c>
      <c r="G34" s="85">
        <v>0</v>
      </c>
      <c r="H34" s="85">
        <v>0</v>
      </c>
      <c r="I34" s="85">
        <v>0</v>
      </c>
      <c r="J34" s="85">
        <v>0</v>
      </c>
      <c r="K34" s="130"/>
      <c r="L34" s="6"/>
      <c r="M34" s="8"/>
      <c r="N34" s="7"/>
    </row>
    <row r="35" spans="1:14" s="2" customFormat="1" ht="36" customHeight="1" x14ac:dyDescent="0.25">
      <c r="A35" s="147"/>
      <c r="B35" s="129"/>
      <c r="C35" s="147"/>
      <c r="D35" s="87" t="s">
        <v>18</v>
      </c>
      <c r="E35" s="85">
        <f t="shared" si="9"/>
        <v>11.59</v>
      </c>
      <c r="F35" s="85">
        <v>11.59</v>
      </c>
      <c r="G35" s="85">
        <v>0</v>
      </c>
      <c r="H35" s="85">
        <v>0</v>
      </c>
      <c r="I35" s="85">
        <v>0</v>
      </c>
      <c r="J35" s="85">
        <v>0</v>
      </c>
      <c r="K35" s="130"/>
      <c r="L35" s="6"/>
      <c r="M35" s="8"/>
      <c r="N35" s="7"/>
    </row>
    <row r="36" spans="1:14" s="2" customFormat="1" ht="29.25" customHeight="1" x14ac:dyDescent="0.25">
      <c r="A36" s="147">
        <v>3</v>
      </c>
      <c r="B36" s="129" t="s">
        <v>431</v>
      </c>
      <c r="C36" s="130" t="s">
        <v>433</v>
      </c>
      <c r="D36" s="87" t="s">
        <v>14</v>
      </c>
      <c r="E36" s="85">
        <f t="shared" si="9"/>
        <v>144.01999999999998</v>
      </c>
      <c r="F36" s="85">
        <f>F37+F38</f>
        <v>144.01999999999998</v>
      </c>
      <c r="G36" s="85">
        <f>G37+G38</f>
        <v>0</v>
      </c>
      <c r="H36" s="85">
        <f t="shared" ref="H36:J36" si="12">H37+H38</f>
        <v>0</v>
      </c>
      <c r="I36" s="85">
        <f t="shared" si="12"/>
        <v>0</v>
      </c>
      <c r="J36" s="85">
        <f t="shared" si="12"/>
        <v>0</v>
      </c>
      <c r="K36" s="130" t="s">
        <v>435</v>
      </c>
      <c r="M36" s="8"/>
    </row>
    <row r="37" spans="1:14" s="2" customFormat="1" ht="36" customHeight="1" x14ac:dyDescent="0.25">
      <c r="A37" s="147"/>
      <c r="B37" s="129"/>
      <c r="C37" s="147"/>
      <c r="D37" s="87" t="s">
        <v>10</v>
      </c>
      <c r="E37" s="85">
        <f t="shared" si="9"/>
        <v>68.209999999999994</v>
      </c>
      <c r="F37" s="85">
        <v>68.209999999999994</v>
      </c>
      <c r="G37" s="85">
        <v>0</v>
      </c>
      <c r="H37" s="85">
        <v>0</v>
      </c>
      <c r="I37" s="85">
        <v>0</v>
      </c>
      <c r="J37" s="85">
        <v>0</v>
      </c>
      <c r="K37" s="130"/>
      <c r="L37" s="6"/>
      <c r="M37" s="8"/>
      <c r="N37" s="7"/>
    </row>
    <row r="38" spans="1:14" s="2" customFormat="1" ht="36" customHeight="1" x14ac:dyDescent="0.25">
      <c r="A38" s="147"/>
      <c r="B38" s="129"/>
      <c r="C38" s="147"/>
      <c r="D38" s="87" t="s">
        <v>18</v>
      </c>
      <c r="E38" s="85">
        <f t="shared" si="9"/>
        <v>75.81</v>
      </c>
      <c r="F38" s="85">
        <v>75.81</v>
      </c>
      <c r="G38" s="85">
        <v>0</v>
      </c>
      <c r="H38" s="85">
        <v>0</v>
      </c>
      <c r="I38" s="85">
        <v>0</v>
      </c>
      <c r="J38" s="85">
        <v>0</v>
      </c>
      <c r="K38" s="130"/>
      <c r="L38" s="6"/>
      <c r="M38" s="8"/>
      <c r="N38" s="7"/>
    </row>
    <row r="39" spans="1:14" s="2" customFormat="1" ht="31.5" customHeight="1" x14ac:dyDescent="0.25">
      <c r="A39" s="147">
        <v>4</v>
      </c>
      <c r="B39" s="129" t="s">
        <v>432</v>
      </c>
      <c r="C39" s="130" t="s">
        <v>433</v>
      </c>
      <c r="D39" s="87" t="s">
        <v>14</v>
      </c>
      <c r="E39" s="85">
        <f t="shared" si="9"/>
        <v>6886.8600000000006</v>
      </c>
      <c r="F39" s="85">
        <f>F40+F41</f>
        <v>6886.8600000000006</v>
      </c>
      <c r="G39" s="85">
        <f>G40+G41</f>
        <v>0</v>
      </c>
      <c r="H39" s="85">
        <f t="shared" ref="H39:J39" si="13">H40+H41</f>
        <v>0</v>
      </c>
      <c r="I39" s="85">
        <f t="shared" si="13"/>
        <v>0</v>
      </c>
      <c r="J39" s="85">
        <f t="shared" si="13"/>
        <v>0</v>
      </c>
      <c r="K39" s="130" t="s">
        <v>435</v>
      </c>
      <c r="M39" s="8"/>
    </row>
    <row r="40" spans="1:14" s="2" customFormat="1" ht="36" customHeight="1" x14ac:dyDescent="0.25">
      <c r="A40" s="147"/>
      <c r="B40" s="129"/>
      <c r="C40" s="147"/>
      <c r="D40" s="87" t="s">
        <v>10</v>
      </c>
      <c r="E40" s="85">
        <f t="shared" si="9"/>
        <v>3261.61</v>
      </c>
      <c r="F40" s="85">
        <v>3261.61</v>
      </c>
      <c r="G40" s="85">
        <v>0</v>
      </c>
      <c r="H40" s="85">
        <v>0</v>
      </c>
      <c r="I40" s="85">
        <v>0</v>
      </c>
      <c r="J40" s="85">
        <v>0</v>
      </c>
      <c r="K40" s="130"/>
      <c r="L40" s="6"/>
      <c r="M40" s="8"/>
      <c r="N40" s="7"/>
    </row>
    <row r="41" spans="1:14" s="2" customFormat="1" ht="36" customHeight="1" x14ac:dyDescent="0.25">
      <c r="A41" s="147"/>
      <c r="B41" s="129"/>
      <c r="C41" s="147"/>
      <c r="D41" s="87" t="s">
        <v>18</v>
      </c>
      <c r="E41" s="85">
        <f t="shared" si="9"/>
        <v>3625.25</v>
      </c>
      <c r="F41" s="85">
        <v>3625.25</v>
      </c>
      <c r="G41" s="85">
        <v>0</v>
      </c>
      <c r="H41" s="85">
        <v>0</v>
      </c>
      <c r="I41" s="85">
        <v>0</v>
      </c>
      <c r="J41" s="85">
        <v>0</v>
      </c>
      <c r="K41" s="130"/>
      <c r="L41" s="6"/>
      <c r="M41" s="8"/>
      <c r="N41" s="7"/>
    </row>
    <row r="42" spans="1:14" ht="22.5" customHeight="1" x14ac:dyDescent="0.3">
      <c r="A42" s="163" t="s">
        <v>307</v>
      </c>
      <c r="B42" s="163"/>
      <c r="C42" s="163"/>
      <c r="D42" s="163"/>
      <c r="E42" s="163"/>
      <c r="F42" s="163"/>
      <c r="G42" s="163"/>
      <c r="H42" s="163"/>
      <c r="I42" s="163"/>
      <c r="J42" s="163"/>
      <c r="K42" s="163"/>
    </row>
    <row r="43" spans="1:14" s="2" customFormat="1" ht="27.75" customHeight="1" x14ac:dyDescent="0.25">
      <c r="A43" s="147"/>
      <c r="B43" s="270" t="s">
        <v>363</v>
      </c>
      <c r="C43" s="147"/>
      <c r="D43" s="87" t="s">
        <v>14</v>
      </c>
      <c r="E43" s="85">
        <f>E44+E45</f>
        <v>309321.32</v>
      </c>
      <c r="F43" s="85">
        <f>F44+F45</f>
        <v>294321.32</v>
      </c>
      <c r="G43" s="85">
        <f>G44+G45</f>
        <v>15000</v>
      </c>
      <c r="H43" s="85">
        <f>H44+H45</f>
        <v>0</v>
      </c>
      <c r="I43" s="85">
        <f>I44+I45</f>
        <v>0</v>
      </c>
      <c r="J43" s="85">
        <f t="shared" ref="J43" si="14">J44+J45</f>
        <v>0</v>
      </c>
      <c r="K43" s="130"/>
      <c r="L43" s="83"/>
    </row>
    <row r="44" spans="1:14" s="2" customFormat="1" ht="36" customHeight="1" x14ac:dyDescent="0.25">
      <c r="A44" s="147"/>
      <c r="B44" s="270"/>
      <c r="C44" s="147"/>
      <c r="D44" s="87" t="s">
        <v>10</v>
      </c>
      <c r="E44" s="85">
        <f>E47+E50+E53+E56+E59+E62</f>
        <v>193016.47</v>
      </c>
      <c r="F44" s="85">
        <f>F79+F47+F73+F76+F50+F53+F56++F62+F59</f>
        <v>183656.47000000003</v>
      </c>
      <c r="G44" s="85">
        <f t="shared" ref="G44:J44" si="15">G79+G47+G73+G76+G50+G53</f>
        <v>9360</v>
      </c>
      <c r="H44" s="85">
        <f t="shared" si="15"/>
        <v>0</v>
      </c>
      <c r="I44" s="85">
        <f t="shared" si="15"/>
        <v>0</v>
      </c>
      <c r="J44" s="85">
        <f t="shared" si="15"/>
        <v>0</v>
      </c>
      <c r="K44" s="130"/>
      <c r="L44" s="8"/>
    </row>
    <row r="45" spans="1:14" s="2" customFormat="1" ht="36" customHeight="1" x14ac:dyDescent="0.25">
      <c r="A45" s="147"/>
      <c r="B45" s="270"/>
      <c r="C45" s="147"/>
      <c r="D45" s="87" t="s">
        <v>18</v>
      </c>
      <c r="E45" s="85">
        <f>E48+E51+E54+E57+E60+E63</f>
        <v>116304.84999999999</v>
      </c>
      <c r="F45" s="85">
        <f>F48+F51+F54+F57+F60+F63</f>
        <v>110664.84999999999</v>
      </c>
      <c r="G45" s="85">
        <f t="shared" ref="G45:J45" si="16">G48+G51+G54</f>
        <v>5640</v>
      </c>
      <c r="H45" s="85">
        <f t="shared" si="16"/>
        <v>0</v>
      </c>
      <c r="I45" s="85">
        <f t="shared" si="16"/>
        <v>0</v>
      </c>
      <c r="J45" s="85">
        <f t="shared" si="16"/>
        <v>0</v>
      </c>
      <c r="K45" s="130"/>
    </row>
    <row r="46" spans="1:14" s="2" customFormat="1" ht="30" customHeight="1" x14ac:dyDescent="0.25">
      <c r="A46" s="147">
        <v>1</v>
      </c>
      <c r="B46" s="129" t="s">
        <v>436</v>
      </c>
      <c r="C46" s="130" t="s">
        <v>181</v>
      </c>
      <c r="D46" s="87" t="s">
        <v>14</v>
      </c>
      <c r="E46" s="85">
        <f>F46+G46+H46+I46+J46</f>
        <v>167520.02999999997</v>
      </c>
      <c r="F46" s="85">
        <f>F47+F48</f>
        <v>167520.02999999997</v>
      </c>
      <c r="G46" s="85">
        <f>G47+G48</f>
        <v>0</v>
      </c>
      <c r="H46" s="85">
        <f t="shared" ref="H46" si="17">H47+H48</f>
        <v>0</v>
      </c>
      <c r="I46" s="85">
        <f>I47+I48</f>
        <v>0</v>
      </c>
      <c r="J46" s="85">
        <f t="shared" ref="J46" si="18">J47+J48</f>
        <v>0</v>
      </c>
      <c r="K46" s="130" t="s">
        <v>435</v>
      </c>
      <c r="M46" s="8"/>
    </row>
    <row r="47" spans="1:14" s="2" customFormat="1" ht="36" customHeight="1" x14ac:dyDescent="0.25">
      <c r="A47" s="147"/>
      <c r="B47" s="129"/>
      <c r="C47" s="147"/>
      <c r="D47" s="87" t="s">
        <v>10</v>
      </c>
      <c r="E47" s="85">
        <f>F47+G47+H47+I47+J47</f>
        <v>104532.48999999999</v>
      </c>
      <c r="F47" s="85">
        <f>6048.65+98483.84</f>
        <v>104532.48999999999</v>
      </c>
      <c r="G47" s="85">
        <v>0</v>
      </c>
      <c r="H47" s="85">
        <v>0</v>
      </c>
      <c r="I47" s="85">
        <v>0</v>
      </c>
      <c r="J47" s="85">
        <v>0</v>
      </c>
      <c r="K47" s="130"/>
      <c r="L47" s="6"/>
      <c r="M47" s="8"/>
      <c r="N47" s="7"/>
    </row>
    <row r="48" spans="1:14" s="2" customFormat="1" ht="36" customHeight="1" x14ac:dyDescent="0.25">
      <c r="A48" s="147"/>
      <c r="B48" s="129"/>
      <c r="C48" s="147"/>
      <c r="D48" s="87" t="s">
        <v>18</v>
      </c>
      <c r="E48" s="85">
        <f t="shared" ref="E48:E51" si="19">F48+G48+H48+I48+J48</f>
        <v>62987.539999999994</v>
      </c>
      <c r="F48" s="85">
        <f>3644.7+59342.84</f>
        <v>62987.539999999994</v>
      </c>
      <c r="G48" s="85">
        <v>0</v>
      </c>
      <c r="H48" s="85">
        <v>0</v>
      </c>
      <c r="I48" s="85">
        <v>0</v>
      </c>
      <c r="J48" s="85">
        <v>0</v>
      </c>
      <c r="K48" s="130"/>
      <c r="L48" s="6"/>
      <c r="M48" s="8"/>
      <c r="N48" s="7"/>
    </row>
    <row r="49" spans="1:14" s="2" customFormat="1" ht="36" customHeight="1" x14ac:dyDescent="0.25">
      <c r="A49" s="147">
        <v>2</v>
      </c>
      <c r="B49" s="129" t="s">
        <v>437</v>
      </c>
      <c r="C49" s="130" t="s">
        <v>303</v>
      </c>
      <c r="D49" s="87" t="s">
        <v>14</v>
      </c>
      <c r="E49" s="85">
        <f t="shared" si="19"/>
        <v>21346.65</v>
      </c>
      <c r="F49" s="85">
        <f>F50+F51</f>
        <v>6346.65</v>
      </c>
      <c r="G49" s="85">
        <f>G50+G51</f>
        <v>15000</v>
      </c>
      <c r="H49" s="85">
        <f t="shared" ref="H49" si="20">H50+H51</f>
        <v>0</v>
      </c>
      <c r="I49" s="85">
        <f>I50+I51</f>
        <v>0</v>
      </c>
      <c r="J49" s="85">
        <f t="shared" ref="J49" si="21">J50+J51</f>
        <v>0</v>
      </c>
      <c r="K49" s="130" t="s">
        <v>435</v>
      </c>
      <c r="M49" s="8"/>
    </row>
    <row r="50" spans="1:14" s="2" customFormat="1" ht="36" customHeight="1" x14ac:dyDescent="0.25">
      <c r="A50" s="147"/>
      <c r="B50" s="129"/>
      <c r="C50" s="147"/>
      <c r="D50" s="87" t="s">
        <v>10</v>
      </c>
      <c r="E50" s="85">
        <f t="shared" si="19"/>
        <v>13320.3</v>
      </c>
      <c r="F50" s="85">
        <v>3960.3</v>
      </c>
      <c r="G50" s="85">
        <v>9360</v>
      </c>
      <c r="H50" s="85">
        <v>0</v>
      </c>
      <c r="I50" s="85">
        <v>0</v>
      </c>
      <c r="J50" s="85">
        <v>0</v>
      </c>
      <c r="K50" s="130"/>
      <c r="L50" s="6"/>
      <c r="M50" s="8"/>
      <c r="N50" s="7"/>
    </row>
    <row r="51" spans="1:14" s="2" customFormat="1" ht="36" customHeight="1" x14ac:dyDescent="0.25">
      <c r="A51" s="147"/>
      <c r="B51" s="129"/>
      <c r="C51" s="147"/>
      <c r="D51" s="87" t="s">
        <v>18</v>
      </c>
      <c r="E51" s="85">
        <f t="shared" si="19"/>
        <v>8026.35</v>
      </c>
      <c r="F51" s="85">
        <v>2386.35</v>
      </c>
      <c r="G51" s="85">
        <v>5640</v>
      </c>
      <c r="H51" s="85">
        <v>0</v>
      </c>
      <c r="I51" s="85">
        <v>0</v>
      </c>
      <c r="J51" s="85">
        <v>0</v>
      </c>
      <c r="K51" s="130"/>
      <c r="L51" s="6"/>
      <c r="M51" s="8"/>
      <c r="N51" s="7"/>
    </row>
    <row r="52" spans="1:14" s="2" customFormat="1" ht="26.25" customHeight="1" x14ac:dyDescent="0.25">
      <c r="A52" s="147">
        <v>3</v>
      </c>
      <c r="B52" s="129" t="s">
        <v>438</v>
      </c>
      <c r="C52" s="130" t="s">
        <v>181</v>
      </c>
      <c r="D52" s="87" t="s">
        <v>14</v>
      </c>
      <c r="E52" s="85">
        <f t="shared" ref="E52:E54" si="22">F52+G52+H52+I52+J52</f>
        <v>9621.69</v>
      </c>
      <c r="F52" s="85">
        <f>F53+F54</f>
        <v>9621.69</v>
      </c>
      <c r="G52" s="85">
        <f>G53+G54</f>
        <v>0</v>
      </c>
      <c r="H52" s="85">
        <f t="shared" ref="H52" si="23">H53+H54</f>
        <v>0</v>
      </c>
      <c r="I52" s="85">
        <f>I53+I54</f>
        <v>0</v>
      </c>
      <c r="J52" s="85">
        <f t="shared" ref="J52" si="24">J53+J54</f>
        <v>0</v>
      </c>
      <c r="K52" s="130" t="s">
        <v>435</v>
      </c>
      <c r="M52" s="8"/>
    </row>
    <row r="53" spans="1:14" s="2" customFormat="1" ht="36" customHeight="1" x14ac:dyDescent="0.25">
      <c r="A53" s="147"/>
      <c r="B53" s="129"/>
      <c r="C53" s="147"/>
      <c r="D53" s="87" t="s">
        <v>10</v>
      </c>
      <c r="E53" s="85">
        <f t="shared" si="22"/>
        <v>6003.93</v>
      </c>
      <c r="F53" s="85">
        <v>6003.93</v>
      </c>
      <c r="G53" s="85">
        <v>0</v>
      </c>
      <c r="H53" s="85">
        <v>0</v>
      </c>
      <c r="I53" s="85">
        <v>0</v>
      </c>
      <c r="J53" s="85">
        <v>0</v>
      </c>
      <c r="K53" s="130"/>
      <c r="L53" s="6"/>
      <c r="M53" s="8"/>
      <c r="N53" s="7"/>
    </row>
    <row r="54" spans="1:14" s="2" customFormat="1" ht="36" customHeight="1" x14ac:dyDescent="0.25">
      <c r="A54" s="147"/>
      <c r="B54" s="129"/>
      <c r="C54" s="147"/>
      <c r="D54" s="87" t="s">
        <v>18</v>
      </c>
      <c r="E54" s="85">
        <f t="shared" si="22"/>
        <v>3617.76</v>
      </c>
      <c r="F54" s="85">
        <v>3617.76</v>
      </c>
      <c r="G54" s="85">
        <v>0</v>
      </c>
      <c r="H54" s="85">
        <v>0</v>
      </c>
      <c r="I54" s="85">
        <v>0</v>
      </c>
      <c r="J54" s="85">
        <v>0</v>
      </c>
      <c r="K54" s="130"/>
      <c r="L54" s="6"/>
      <c r="M54" s="8"/>
      <c r="N54" s="7"/>
    </row>
    <row r="55" spans="1:14" s="2" customFormat="1" ht="26.25" customHeight="1" x14ac:dyDescent="0.25">
      <c r="A55" s="147">
        <v>4</v>
      </c>
      <c r="B55" s="129" t="s">
        <v>489</v>
      </c>
      <c r="C55" s="276" t="s">
        <v>493</v>
      </c>
      <c r="D55" s="87" t="s">
        <v>14</v>
      </c>
      <c r="E55" s="85">
        <f t="shared" ref="E55:E57" si="25">F55+G55+H55+I55+J55</f>
        <v>17755.699999999997</v>
      </c>
      <c r="F55" s="85">
        <f>F56+F57</f>
        <v>17755.699999999997</v>
      </c>
      <c r="G55" s="85">
        <f>G56+G57</f>
        <v>0</v>
      </c>
      <c r="H55" s="85">
        <f t="shared" ref="H55" si="26">H56+H57</f>
        <v>0</v>
      </c>
      <c r="I55" s="85">
        <f>I56+I57</f>
        <v>0</v>
      </c>
      <c r="J55" s="85">
        <f t="shared" ref="J55" si="27">J56+J57</f>
        <v>0</v>
      </c>
      <c r="K55" s="130" t="s">
        <v>435</v>
      </c>
      <c r="M55" s="8"/>
    </row>
    <row r="56" spans="1:14" s="2" customFormat="1" ht="36" customHeight="1" x14ac:dyDescent="0.25">
      <c r="A56" s="147"/>
      <c r="B56" s="129"/>
      <c r="C56" s="147"/>
      <c r="D56" s="87" t="s">
        <v>10</v>
      </c>
      <c r="E56" s="85">
        <f t="shared" si="25"/>
        <v>11079.55</v>
      </c>
      <c r="F56" s="85">
        <f>7031.8+4047.75</f>
        <v>11079.55</v>
      </c>
      <c r="G56" s="85">
        <v>0</v>
      </c>
      <c r="H56" s="85">
        <v>0</v>
      </c>
      <c r="I56" s="85">
        <v>0</v>
      </c>
      <c r="J56" s="85">
        <v>0</v>
      </c>
      <c r="K56" s="130"/>
      <c r="L56" s="6"/>
      <c r="M56" s="8"/>
      <c r="N56" s="7"/>
    </row>
    <row r="57" spans="1:14" s="2" customFormat="1" ht="36" customHeight="1" x14ac:dyDescent="0.25">
      <c r="A57" s="147"/>
      <c r="B57" s="129"/>
      <c r="C57" s="147"/>
      <c r="D57" s="87" t="s">
        <v>18</v>
      </c>
      <c r="E57" s="85">
        <f t="shared" si="25"/>
        <v>6676.15</v>
      </c>
      <c r="F57" s="85">
        <f>4237.12+2439.03</f>
        <v>6676.15</v>
      </c>
      <c r="G57" s="85">
        <v>0</v>
      </c>
      <c r="H57" s="85">
        <v>0</v>
      </c>
      <c r="I57" s="85">
        <v>0</v>
      </c>
      <c r="J57" s="85">
        <v>0</v>
      </c>
      <c r="K57" s="130"/>
      <c r="L57" s="6"/>
      <c r="M57" s="8"/>
      <c r="N57" s="7"/>
    </row>
    <row r="58" spans="1:14" s="2" customFormat="1" ht="26.25" customHeight="1" x14ac:dyDescent="0.25">
      <c r="A58" s="147">
        <v>5</v>
      </c>
      <c r="B58" s="129" t="s">
        <v>490</v>
      </c>
      <c r="C58" s="276" t="s">
        <v>493</v>
      </c>
      <c r="D58" s="87" t="s">
        <v>14</v>
      </c>
      <c r="E58" s="85">
        <f t="shared" ref="E58:E60" si="28">F58+G58+H58+I58+J58</f>
        <v>17681.010000000002</v>
      </c>
      <c r="F58" s="85">
        <f>F59+F60</f>
        <v>17681.010000000002</v>
      </c>
      <c r="G58" s="85">
        <f>G59+G60</f>
        <v>0</v>
      </c>
      <c r="H58" s="85">
        <f t="shared" ref="H58" si="29">H59+H60</f>
        <v>0</v>
      </c>
      <c r="I58" s="85">
        <f>I59+I60</f>
        <v>0</v>
      </c>
      <c r="J58" s="85">
        <f t="shared" ref="J58" si="30">J59+J60</f>
        <v>0</v>
      </c>
      <c r="K58" s="130" t="s">
        <v>435</v>
      </c>
      <c r="M58" s="8"/>
    </row>
    <row r="59" spans="1:14" s="2" customFormat="1" ht="36" customHeight="1" x14ac:dyDescent="0.25">
      <c r="A59" s="147"/>
      <c r="B59" s="129"/>
      <c r="C59" s="147"/>
      <c r="D59" s="87" t="s">
        <v>10</v>
      </c>
      <c r="E59" s="85">
        <f t="shared" si="28"/>
        <v>11032.95</v>
      </c>
      <c r="F59" s="85">
        <v>11032.95</v>
      </c>
      <c r="G59" s="85">
        <v>0</v>
      </c>
      <c r="H59" s="85">
        <v>0</v>
      </c>
      <c r="I59" s="85">
        <v>0</v>
      </c>
      <c r="J59" s="85">
        <v>0</v>
      </c>
      <c r="K59" s="130"/>
      <c r="L59" s="6"/>
      <c r="M59" s="8"/>
      <c r="N59" s="7"/>
    </row>
    <row r="60" spans="1:14" s="2" customFormat="1" ht="36" customHeight="1" x14ac:dyDescent="0.25">
      <c r="A60" s="147"/>
      <c r="B60" s="129"/>
      <c r="C60" s="147"/>
      <c r="D60" s="87" t="s">
        <v>18</v>
      </c>
      <c r="E60" s="85">
        <f t="shared" si="28"/>
        <v>6648.06</v>
      </c>
      <c r="F60" s="85">
        <v>6648.06</v>
      </c>
      <c r="G60" s="85">
        <v>0</v>
      </c>
      <c r="H60" s="85">
        <v>0</v>
      </c>
      <c r="I60" s="85">
        <v>0</v>
      </c>
      <c r="J60" s="85">
        <v>0</v>
      </c>
      <c r="K60" s="130"/>
      <c r="L60" s="6"/>
      <c r="M60" s="8"/>
      <c r="N60" s="7"/>
    </row>
    <row r="61" spans="1:14" s="2" customFormat="1" ht="26.25" customHeight="1" x14ac:dyDescent="0.25">
      <c r="A61" s="147">
        <v>6</v>
      </c>
      <c r="B61" s="129" t="s">
        <v>491</v>
      </c>
      <c r="C61" s="130" t="s">
        <v>494</v>
      </c>
      <c r="D61" s="87" t="s">
        <v>14</v>
      </c>
      <c r="E61" s="85">
        <f t="shared" ref="E61:E63" si="31">F61+G61+H61+I61+J61</f>
        <v>75396.240000000005</v>
      </c>
      <c r="F61" s="85">
        <f>F62+F63</f>
        <v>75396.240000000005</v>
      </c>
      <c r="G61" s="85">
        <f>G62+G63</f>
        <v>0</v>
      </c>
      <c r="H61" s="85">
        <f t="shared" ref="H61" si="32">H62+H63</f>
        <v>0</v>
      </c>
      <c r="I61" s="85">
        <f>I62+I63</f>
        <v>0</v>
      </c>
      <c r="J61" s="85">
        <f t="shared" ref="J61" si="33">J62+J63</f>
        <v>0</v>
      </c>
      <c r="K61" s="130" t="s">
        <v>435</v>
      </c>
      <c r="M61" s="8"/>
    </row>
    <row r="62" spans="1:14" s="2" customFormat="1" ht="36" customHeight="1" x14ac:dyDescent="0.25">
      <c r="A62" s="147"/>
      <c r="B62" s="129"/>
      <c r="C62" s="147"/>
      <c r="D62" s="87" t="s">
        <v>10</v>
      </c>
      <c r="E62" s="85">
        <f t="shared" si="31"/>
        <v>47047.25</v>
      </c>
      <c r="F62" s="85">
        <v>47047.25</v>
      </c>
      <c r="G62" s="85">
        <v>0</v>
      </c>
      <c r="H62" s="85">
        <v>0</v>
      </c>
      <c r="I62" s="85">
        <v>0</v>
      </c>
      <c r="J62" s="85">
        <v>0</v>
      </c>
      <c r="K62" s="130"/>
      <c r="L62" s="6"/>
      <c r="M62" s="8"/>
      <c r="N62" s="7"/>
    </row>
    <row r="63" spans="1:14" s="2" customFormat="1" ht="36" customHeight="1" x14ac:dyDescent="0.25">
      <c r="A63" s="147"/>
      <c r="B63" s="129"/>
      <c r="C63" s="147"/>
      <c r="D63" s="87" t="s">
        <v>18</v>
      </c>
      <c r="E63" s="85">
        <f t="shared" si="31"/>
        <v>28348.99</v>
      </c>
      <c r="F63" s="85">
        <v>28348.99</v>
      </c>
      <c r="G63" s="85">
        <v>0</v>
      </c>
      <c r="H63" s="85">
        <v>0</v>
      </c>
      <c r="I63" s="85">
        <v>0</v>
      </c>
      <c r="J63" s="85">
        <v>0</v>
      </c>
      <c r="K63" s="130"/>
      <c r="L63" s="6"/>
      <c r="M63" s="8"/>
      <c r="N63" s="7"/>
    </row>
    <row r="64" spans="1:14" ht="24.75" customHeight="1" x14ac:dyDescent="0.3">
      <c r="A64" s="177" t="s">
        <v>445</v>
      </c>
      <c r="B64" s="178"/>
      <c r="C64" s="178"/>
      <c r="D64" s="178"/>
      <c r="E64" s="178"/>
      <c r="F64" s="178"/>
      <c r="G64" s="178"/>
      <c r="H64" s="178"/>
      <c r="I64" s="178"/>
      <c r="J64" s="178"/>
      <c r="K64" s="193"/>
    </row>
    <row r="65" spans="1:14" s="2" customFormat="1" ht="32.25" customHeight="1" x14ac:dyDescent="0.25">
      <c r="A65" s="132"/>
      <c r="B65" s="273" t="s">
        <v>363</v>
      </c>
      <c r="C65" s="132"/>
      <c r="D65" s="87" t="s">
        <v>14</v>
      </c>
      <c r="E65" s="85">
        <f>E66+E67</f>
        <v>122318.31</v>
      </c>
      <c r="F65" s="85">
        <f>F69+F72+F76+F80+F84+F88+F92+F96+F100+F104+F108+F112+F116+F120+F124</f>
        <v>122318.31</v>
      </c>
      <c r="G65" s="85">
        <f>G66+G67</f>
        <v>0</v>
      </c>
      <c r="H65" s="85">
        <f>H66+H67</f>
        <v>0</v>
      </c>
      <c r="I65" s="85">
        <f>I69</f>
        <v>0</v>
      </c>
      <c r="J65" s="85">
        <f t="shared" ref="J65:J67" si="34">J69+J72+J76+J80+J84+J88+J92+J96+J100+J104+J108+J112+J116+J120+J124</f>
        <v>0</v>
      </c>
      <c r="K65" s="144"/>
    </row>
    <row r="66" spans="1:14" s="2" customFormat="1" ht="36" customHeight="1" x14ac:dyDescent="0.25">
      <c r="A66" s="133"/>
      <c r="B66" s="274"/>
      <c r="C66" s="133"/>
      <c r="D66" s="87" t="s">
        <v>10</v>
      </c>
      <c r="E66" s="85">
        <f>E70</f>
        <v>76326.63</v>
      </c>
      <c r="F66" s="85">
        <f>F70+F73+F77+F81+F85+F89+F93+F97+F101+F105+F109+F113+F117+F121+F125</f>
        <v>76326.63</v>
      </c>
      <c r="G66" s="85">
        <f>G70</f>
        <v>0</v>
      </c>
      <c r="H66" s="85">
        <f>H70</f>
        <v>0</v>
      </c>
      <c r="I66" s="85">
        <f>I70</f>
        <v>0</v>
      </c>
      <c r="J66" s="85">
        <f t="shared" si="34"/>
        <v>0</v>
      </c>
      <c r="K66" s="145"/>
    </row>
    <row r="67" spans="1:14" s="2" customFormat="1" ht="36" customHeight="1" x14ac:dyDescent="0.25">
      <c r="A67" s="133"/>
      <c r="B67" s="274"/>
      <c r="C67" s="133"/>
      <c r="D67" s="87" t="s">
        <v>18</v>
      </c>
      <c r="E67" s="85">
        <f>E71</f>
        <v>45991.68</v>
      </c>
      <c r="F67" s="85">
        <f>F71+F74+F78+F82+F86+F90+F94+F98+F102+F106+F110+F114+F118+F122+F126</f>
        <v>45991.68</v>
      </c>
      <c r="G67" s="85">
        <f>G71</f>
        <v>0</v>
      </c>
      <c r="H67" s="85">
        <f>H71</f>
        <v>0</v>
      </c>
      <c r="I67" s="85">
        <f>I71</f>
        <v>0</v>
      </c>
      <c r="J67" s="85">
        <f t="shared" si="34"/>
        <v>0</v>
      </c>
      <c r="K67" s="145"/>
    </row>
    <row r="68" spans="1:14" s="2" customFormat="1" ht="26.25" customHeight="1" x14ac:dyDescent="0.25">
      <c r="A68" s="134"/>
      <c r="B68" s="275"/>
      <c r="C68" s="134"/>
      <c r="D68" s="87" t="s">
        <v>12</v>
      </c>
      <c r="E68" s="85">
        <v>0</v>
      </c>
      <c r="F68" s="85">
        <v>0</v>
      </c>
      <c r="G68" s="85">
        <v>0</v>
      </c>
      <c r="H68" s="85">
        <v>0</v>
      </c>
      <c r="I68" s="85">
        <v>0</v>
      </c>
      <c r="J68" s="85">
        <v>0</v>
      </c>
      <c r="K68" s="146"/>
    </row>
    <row r="69" spans="1:14" s="2" customFormat="1" ht="36" customHeight="1" x14ac:dyDescent="0.25">
      <c r="A69" s="147">
        <v>1</v>
      </c>
      <c r="B69" s="129" t="s">
        <v>446</v>
      </c>
      <c r="C69" s="130" t="s">
        <v>447</v>
      </c>
      <c r="D69" s="87" t="s">
        <v>14</v>
      </c>
      <c r="E69" s="85">
        <f>F69+G69+H69+I69+J69</f>
        <v>122318.31</v>
      </c>
      <c r="F69" s="85">
        <f>F70+F71</f>
        <v>122318.31</v>
      </c>
      <c r="G69" s="85">
        <f>G70+G71</f>
        <v>0</v>
      </c>
      <c r="H69" s="85">
        <f t="shared" ref="H69:J69" si="35">H70+H71</f>
        <v>0</v>
      </c>
      <c r="I69" s="85">
        <f t="shared" si="35"/>
        <v>0</v>
      </c>
      <c r="J69" s="85">
        <f t="shared" si="35"/>
        <v>0</v>
      </c>
      <c r="K69" s="130" t="s">
        <v>435</v>
      </c>
    </row>
    <row r="70" spans="1:14" s="2" customFormat="1" ht="36" customHeight="1" x14ac:dyDescent="0.25">
      <c r="A70" s="147"/>
      <c r="B70" s="129"/>
      <c r="C70" s="130"/>
      <c r="D70" s="87" t="s">
        <v>10</v>
      </c>
      <c r="E70" s="85">
        <f>F70+G70+H70+I70+J70</f>
        <v>76326.63</v>
      </c>
      <c r="F70" s="85">
        <v>76326.63</v>
      </c>
      <c r="G70" s="85">
        <v>0</v>
      </c>
      <c r="H70" s="85">
        <v>0</v>
      </c>
      <c r="I70" s="85">
        <v>0</v>
      </c>
      <c r="J70" s="85">
        <v>0</v>
      </c>
      <c r="K70" s="130"/>
      <c r="L70" s="6"/>
      <c r="N70" s="7"/>
    </row>
    <row r="71" spans="1:14" s="2" customFormat="1" ht="36" customHeight="1" x14ac:dyDescent="0.25">
      <c r="A71" s="147"/>
      <c r="B71" s="129"/>
      <c r="C71" s="130"/>
      <c r="D71" s="87" t="s">
        <v>18</v>
      </c>
      <c r="E71" s="85">
        <f>F71+G71+H71+I71+J71</f>
        <v>45991.68</v>
      </c>
      <c r="F71" s="85">
        <v>45991.68</v>
      </c>
      <c r="G71" s="85">
        <v>0</v>
      </c>
      <c r="H71" s="85">
        <v>0</v>
      </c>
      <c r="I71" s="85">
        <v>0</v>
      </c>
      <c r="J71" s="85">
        <v>0</v>
      </c>
      <c r="K71" s="130"/>
      <c r="L71" s="6"/>
      <c r="N71" s="7"/>
    </row>
    <row r="72" spans="1:14" ht="21" customHeight="1" x14ac:dyDescent="0.3">
      <c r="B72" s="2"/>
      <c r="C72" s="2"/>
      <c r="D72" s="2"/>
      <c r="E72" s="2"/>
      <c r="F72" s="8"/>
      <c r="G72" s="10"/>
      <c r="H72" s="2"/>
      <c r="I72" s="2"/>
      <c r="J72" s="2"/>
      <c r="K72" s="106" t="s">
        <v>424</v>
      </c>
    </row>
    <row r="73" spans="1:14" ht="21" customHeight="1" x14ac:dyDescent="0.3">
      <c r="C73" s="2"/>
    </row>
    <row r="74" spans="1:14" ht="21" customHeight="1" x14ac:dyDescent="0.3">
      <c r="B74" s="2" t="s">
        <v>222</v>
      </c>
      <c r="C74" s="2"/>
      <c r="D74" s="2"/>
      <c r="E74" s="2"/>
      <c r="F74" s="8"/>
      <c r="G74" s="10"/>
      <c r="H74" s="8"/>
      <c r="I74" s="8"/>
      <c r="J74" s="8"/>
      <c r="K74" s="2" t="s">
        <v>223</v>
      </c>
    </row>
    <row r="77" spans="1:14" x14ac:dyDescent="0.3">
      <c r="F77" s="11"/>
      <c r="G77" s="11"/>
      <c r="H77" s="11"/>
    </row>
    <row r="78" spans="1:14" x14ac:dyDescent="0.3">
      <c r="F78" s="11"/>
      <c r="G78" s="11"/>
      <c r="H78" s="11"/>
    </row>
    <row r="79" spans="1:14" x14ac:dyDescent="0.3">
      <c r="F79" s="11"/>
      <c r="G79" s="11"/>
      <c r="H79" s="11"/>
    </row>
  </sheetData>
  <mergeCells count="93">
    <mergeCell ref="A23:A24"/>
    <mergeCell ref="B23:B24"/>
    <mergeCell ref="C23:C24"/>
    <mergeCell ref="K23:K24"/>
    <mergeCell ref="A20:K20"/>
    <mergeCell ref="A21:A22"/>
    <mergeCell ref="B21:B22"/>
    <mergeCell ref="C21:C22"/>
    <mergeCell ref="K21:K22"/>
    <mergeCell ref="A61:A63"/>
    <mergeCell ref="B61:B63"/>
    <mergeCell ref="C61:C63"/>
    <mergeCell ref="K61:K63"/>
    <mergeCell ref="A55:A57"/>
    <mergeCell ref="B55:B57"/>
    <mergeCell ref="C55:C57"/>
    <mergeCell ref="K55:K57"/>
    <mergeCell ref="A58:A60"/>
    <mergeCell ref="B58:B60"/>
    <mergeCell ref="C58:C60"/>
    <mergeCell ref="K58:K60"/>
    <mergeCell ref="A69:A71"/>
    <mergeCell ref="B69:B71"/>
    <mergeCell ref="C69:C71"/>
    <mergeCell ref="K69:K71"/>
    <mergeCell ref="A64:K64"/>
    <mergeCell ref="A65:A68"/>
    <mergeCell ref="B65:B68"/>
    <mergeCell ref="C65:C68"/>
    <mergeCell ref="K65:K68"/>
    <mergeCell ref="A52:A54"/>
    <mergeCell ref="B52:B54"/>
    <mergeCell ref="C52:C54"/>
    <mergeCell ref="K52:K54"/>
    <mergeCell ref="A49:A51"/>
    <mergeCell ref="B49:B51"/>
    <mergeCell ref="C49:C51"/>
    <mergeCell ref="K49:K51"/>
    <mergeCell ref="A46:A48"/>
    <mergeCell ref="B46:B48"/>
    <mergeCell ref="C46:C48"/>
    <mergeCell ref="K46:K48"/>
    <mergeCell ref="A42:K42"/>
    <mergeCell ref="A43:A45"/>
    <mergeCell ref="B43:B45"/>
    <mergeCell ref="C43:C45"/>
    <mergeCell ref="K43:K45"/>
    <mergeCell ref="E9:E10"/>
    <mergeCell ref="E2:F2"/>
    <mergeCell ref="J2:K2"/>
    <mergeCell ref="A5:K5"/>
    <mergeCell ref="A7:K7"/>
    <mergeCell ref="A8:K8"/>
    <mergeCell ref="E4:F4"/>
    <mergeCell ref="J4:K4"/>
    <mergeCell ref="A17:A19"/>
    <mergeCell ref="B17:B19"/>
    <mergeCell ref="C17:C19"/>
    <mergeCell ref="K17:K19"/>
    <mergeCell ref="F9:J9"/>
    <mergeCell ref="K9:K10"/>
    <mergeCell ref="A12:K12"/>
    <mergeCell ref="A13:K13"/>
    <mergeCell ref="A14:A16"/>
    <mergeCell ref="B14:B16"/>
    <mergeCell ref="C14:C16"/>
    <mergeCell ref="K14:K16"/>
    <mergeCell ref="A9:A10"/>
    <mergeCell ref="B9:B10"/>
    <mergeCell ref="C9:C10"/>
    <mergeCell ref="D9:D10"/>
    <mergeCell ref="A39:A41"/>
    <mergeCell ref="B39:B41"/>
    <mergeCell ref="C39:C41"/>
    <mergeCell ref="K39:K41"/>
    <mergeCell ref="A30:A32"/>
    <mergeCell ref="B30:B32"/>
    <mergeCell ref="C30:C32"/>
    <mergeCell ref="K30:K32"/>
    <mergeCell ref="A33:A35"/>
    <mergeCell ref="B33:B35"/>
    <mergeCell ref="C33:C35"/>
    <mergeCell ref="K33:K35"/>
    <mergeCell ref="A25:K25"/>
    <mergeCell ref="A36:A38"/>
    <mergeCell ref="B36:B38"/>
    <mergeCell ref="C36:C38"/>
    <mergeCell ref="K36:K38"/>
    <mergeCell ref="A26:K26"/>
    <mergeCell ref="A27:A29"/>
    <mergeCell ref="B27:B29"/>
    <mergeCell ref="C27:C29"/>
    <mergeCell ref="K27:K29"/>
  </mergeCells>
  <pageMargins left="0.7" right="0.7" top="0.75" bottom="0.75" header="0.3" footer="0.3"/>
  <pageSetup paperSize="9" scale="51" fitToHeight="0" orientation="landscape" horizontalDpi="300" verticalDpi="300" r:id="rId1"/>
  <rowBreaks count="2" manualBreakCount="2">
    <brk id="13" max="10" man="1"/>
    <brk id="60" max="10" man="1"/>
  </rowBreaks>
  <colBreaks count="1" manualBreakCount="1">
    <brk id="1" max="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N42"/>
  <sheetViews>
    <sheetView view="pageBreakPreview" topLeftCell="A3" zoomScale="90" zoomScaleNormal="100" zoomScaleSheetLayoutView="90" workbookViewId="0">
      <selection activeCell="C13" sqref="C13:C15"/>
    </sheetView>
  </sheetViews>
  <sheetFormatPr defaultColWidth="8.85546875" defaultRowHeight="17.25" x14ac:dyDescent="0.3"/>
  <cols>
    <col min="1" max="1" width="14.140625" style="9" customWidth="1"/>
    <col min="2" max="2" width="43" style="3" customWidth="1"/>
    <col min="3" max="3" width="18" style="3" customWidth="1"/>
    <col min="4" max="4" width="37.5703125" style="3" customWidth="1"/>
    <col min="5" max="5" width="18.28515625" style="3" customWidth="1"/>
    <col min="6" max="6" width="18.140625" style="3" customWidth="1"/>
    <col min="7" max="7" width="18.42578125" style="3" customWidth="1"/>
    <col min="8" max="8" width="18.140625" style="3" customWidth="1"/>
    <col min="9" max="9" width="19.5703125" style="3" customWidth="1"/>
    <col min="10" max="10" width="19.42578125" style="3" customWidth="1"/>
    <col min="11" max="11" width="34" style="3" customWidth="1"/>
    <col min="12" max="12" width="17.5703125" style="3" bestFit="1" customWidth="1"/>
    <col min="13" max="13" width="11.42578125" style="3" bestFit="1" customWidth="1"/>
    <col min="14" max="14" width="16.140625" style="3" bestFit="1" customWidth="1"/>
    <col min="15" max="16" width="8.85546875" style="3"/>
    <col min="17" max="17" width="12.140625" style="3" bestFit="1" customWidth="1"/>
    <col min="18" max="16384" width="8.85546875" style="3"/>
  </cols>
  <sheetData>
    <row r="1" spans="1:13" hidden="1" x14ac:dyDescent="0.3">
      <c r="A1" s="106"/>
      <c r="B1" s="106"/>
      <c r="C1" s="106"/>
      <c r="D1" s="2"/>
      <c r="E1" s="2"/>
      <c r="F1" s="2"/>
      <c r="G1" s="2"/>
      <c r="K1" s="99" t="s">
        <v>359</v>
      </c>
    </row>
    <row r="2" spans="1:13" hidden="1" x14ac:dyDescent="0.3">
      <c r="A2" s="106"/>
      <c r="B2" s="106"/>
      <c r="C2" s="106"/>
      <c r="D2" s="2"/>
      <c r="E2" s="206"/>
      <c r="F2" s="206"/>
      <c r="G2" s="2"/>
      <c r="J2" s="164" t="s">
        <v>360</v>
      </c>
      <c r="K2" s="164"/>
    </row>
    <row r="3" spans="1:13" ht="29.25" customHeight="1" x14ac:dyDescent="0.3">
      <c r="A3" s="106"/>
      <c r="B3" s="106"/>
      <c r="C3" s="106"/>
      <c r="D3" s="2"/>
      <c r="E3" s="2"/>
      <c r="F3" s="2"/>
      <c r="G3" s="2"/>
      <c r="K3" s="99" t="s">
        <v>594</v>
      </c>
    </row>
    <row r="4" spans="1:13" ht="52.5" customHeight="1" x14ac:dyDescent="0.3">
      <c r="A4" s="106"/>
      <c r="B4" s="106"/>
      <c r="C4" s="106"/>
      <c r="D4" s="2"/>
      <c r="E4" s="206"/>
      <c r="F4" s="206"/>
      <c r="G4" s="2"/>
      <c r="J4" s="164" t="s">
        <v>360</v>
      </c>
      <c r="K4" s="164"/>
    </row>
    <row r="5" spans="1:13" ht="26.25" customHeight="1" x14ac:dyDescent="0.3">
      <c r="A5" s="208" t="s">
        <v>558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</row>
    <row r="6" spans="1:13" x14ac:dyDescent="0.3">
      <c r="A6" s="4"/>
      <c r="B6" s="5"/>
      <c r="C6" s="5"/>
      <c r="D6" s="5"/>
      <c r="E6" s="5"/>
      <c r="F6" s="5"/>
      <c r="G6" s="5"/>
    </row>
    <row r="7" spans="1:13" ht="37.5" customHeight="1" x14ac:dyDescent="0.3">
      <c r="A7" s="271" t="s">
        <v>589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</row>
    <row r="8" spans="1:13" x14ac:dyDescent="0.3">
      <c r="A8" s="211"/>
      <c r="B8" s="211"/>
      <c r="C8" s="211"/>
      <c r="D8" s="211"/>
      <c r="E8" s="211"/>
      <c r="F8" s="211"/>
      <c r="G8" s="211"/>
      <c r="H8" s="211"/>
      <c r="I8" s="211"/>
      <c r="J8" s="211"/>
      <c r="K8" s="211"/>
    </row>
    <row r="9" spans="1:13" ht="33" customHeight="1" x14ac:dyDescent="0.3">
      <c r="A9" s="189" t="s">
        <v>0</v>
      </c>
      <c r="B9" s="148" t="s">
        <v>52</v>
      </c>
      <c r="C9" s="148" t="s">
        <v>1</v>
      </c>
      <c r="D9" s="148" t="s">
        <v>2</v>
      </c>
      <c r="E9" s="148" t="s">
        <v>3</v>
      </c>
      <c r="F9" s="189" t="s">
        <v>4</v>
      </c>
      <c r="G9" s="189"/>
      <c r="H9" s="189"/>
      <c r="I9" s="189"/>
      <c r="J9" s="189"/>
      <c r="K9" s="148" t="s">
        <v>5</v>
      </c>
    </row>
    <row r="10" spans="1:13" ht="33" customHeight="1" x14ac:dyDescent="0.3">
      <c r="A10" s="189"/>
      <c r="B10" s="148"/>
      <c r="C10" s="148"/>
      <c r="D10" s="148"/>
      <c r="E10" s="148"/>
      <c r="F10" s="102" t="s">
        <v>416</v>
      </c>
      <c r="G10" s="92" t="s">
        <v>84</v>
      </c>
      <c r="H10" s="92" t="s">
        <v>346</v>
      </c>
      <c r="I10" s="92" t="s">
        <v>348</v>
      </c>
      <c r="J10" s="92" t="s">
        <v>347</v>
      </c>
      <c r="K10" s="148"/>
    </row>
    <row r="11" spans="1:13" x14ac:dyDescent="0.3">
      <c r="A11" s="92">
        <v>1</v>
      </c>
      <c r="B11" s="92">
        <v>2</v>
      </c>
      <c r="C11" s="92">
        <v>3</v>
      </c>
      <c r="D11" s="92">
        <v>4</v>
      </c>
      <c r="E11" s="92">
        <v>5</v>
      </c>
      <c r="F11" s="102">
        <v>6</v>
      </c>
      <c r="G11" s="92">
        <v>7</v>
      </c>
      <c r="H11" s="92">
        <v>8</v>
      </c>
      <c r="I11" s="92">
        <v>9</v>
      </c>
      <c r="J11" s="92">
        <v>10</v>
      </c>
      <c r="K11" s="92">
        <v>11</v>
      </c>
    </row>
    <row r="12" spans="1:13" x14ac:dyDescent="0.3">
      <c r="A12" s="163" t="s">
        <v>351</v>
      </c>
      <c r="B12" s="163"/>
      <c r="C12" s="163"/>
      <c r="D12" s="163"/>
      <c r="E12" s="163"/>
      <c r="F12" s="163"/>
      <c r="G12" s="163"/>
      <c r="H12" s="163"/>
      <c r="I12" s="163"/>
      <c r="J12" s="163"/>
      <c r="K12" s="163"/>
    </row>
    <row r="13" spans="1:13" s="2" customFormat="1" ht="16.5" x14ac:dyDescent="0.25">
      <c r="A13" s="132"/>
      <c r="B13" s="273" t="s">
        <v>363</v>
      </c>
      <c r="C13" s="132"/>
      <c r="D13" s="87" t="s">
        <v>14</v>
      </c>
      <c r="E13" s="85">
        <f>E15+E14</f>
        <v>24495</v>
      </c>
      <c r="F13" s="85">
        <f>F14+F15</f>
        <v>17891</v>
      </c>
      <c r="G13" s="85">
        <f>G14+G15</f>
        <v>1651</v>
      </c>
      <c r="H13" s="85">
        <f>H14+H15</f>
        <v>1651</v>
      </c>
      <c r="I13" s="85">
        <f>I14+I15</f>
        <v>1651</v>
      </c>
      <c r="J13" s="85">
        <f>J14+J15</f>
        <v>1651</v>
      </c>
      <c r="K13" s="144"/>
    </row>
    <row r="14" spans="1:13" s="2" customFormat="1" ht="33" x14ac:dyDescent="0.25">
      <c r="A14" s="133"/>
      <c r="B14" s="274"/>
      <c r="C14" s="133"/>
      <c r="D14" s="87" t="s">
        <v>18</v>
      </c>
      <c r="E14" s="85">
        <f t="shared" ref="E14:J14" si="0">E17+E19</f>
        <v>8995</v>
      </c>
      <c r="F14" s="85">
        <f t="shared" si="0"/>
        <v>2391</v>
      </c>
      <c r="G14" s="85">
        <f t="shared" si="0"/>
        <v>1651</v>
      </c>
      <c r="H14" s="85">
        <f t="shared" si="0"/>
        <v>1651</v>
      </c>
      <c r="I14" s="85">
        <f t="shared" si="0"/>
        <v>1651</v>
      </c>
      <c r="J14" s="85">
        <f t="shared" si="0"/>
        <v>1651</v>
      </c>
      <c r="K14" s="145"/>
    </row>
    <row r="15" spans="1:13" s="2" customFormat="1" ht="24.75" customHeight="1" x14ac:dyDescent="0.25">
      <c r="A15" s="134"/>
      <c r="B15" s="275"/>
      <c r="C15" s="134"/>
      <c r="D15" s="87" t="s">
        <v>12</v>
      </c>
      <c r="E15" s="85">
        <f>E21+E23+E25+E27+E29+E31+E33+E35</f>
        <v>15500</v>
      </c>
      <c r="F15" s="85">
        <f>F29+F31+F33+F35+F21+F23+F25+F27</f>
        <v>15500</v>
      </c>
      <c r="G15" s="85">
        <f t="shared" ref="G15:J15" si="1">G29+G31+G33+G35</f>
        <v>0</v>
      </c>
      <c r="H15" s="85">
        <f t="shared" si="1"/>
        <v>0</v>
      </c>
      <c r="I15" s="85">
        <f t="shared" si="1"/>
        <v>0</v>
      </c>
      <c r="J15" s="85">
        <f t="shared" si="1"/>
        <v>0</v>
      </c>
      <c r="K15" s="146"/>
    </row>
    <row r="16" spans="1:13" s="2" customFormat="1" ht="16.5" x14ac:dyDescent="0.25">
      <c r="A16" s="147">
        <v>1</v>
      </c>
      <c r="B16" s="129" t="s">
        <v>573</v>
      </c>
      <c r="C16" s="130" t="s">
        <v>559</v>
      </c>
      <c r="D16" s="87" t="s">
        <v>14</v>
      </c>
      <c r="E16" s="85">
        <f>E17</f>
        <v>8255</v>
      </c>
      <c r="F16" s="85">
        <f t="shared" ref="F16:J16" si="2">F17</f>
        <v>1651</v>
      </c>
      <c r="G16" s="85">
        <f t="shared" si="2"/>
        <v>1651</v>
      </c>
      <c r="H16" s="85">
        <f t="shared" si="2"/>
        <v>1651</v>
      </c>
      <c r="I16" s="85">
        <f t="shared" si="2"/>
        <v>1651</v>
      </c>
      <c r="J16" s="85">
        <f t="shared" si="2"/>
        <v>1651</v>
      </c>
      <c r="K16" s="130" t="s">
        <v>17</v>
      </c>
      <c r="M16" s="8"/>
    </row>
    <row r="17" spans="1:14" s="2" customFormat="1" ht="53.25" customHeight="1" x14ac:dyDescent="0.25">
      <c r="A17" s="147"/>
      <c r="B17" s="129"/>
      <c r="C17" s="147"/>
      <c r="D17" s="87" t="s">
        <v>18</v>
      </c>
      <c r="E17" s="85">
        <f t="shared" ref="E17:E31" si="3">F17+G17+H17+I17+J17</f>
        <v>8255</v>
      </c>
      <c r="F17" s="85">
        <v>1651</v>
      </c>
      <c r="G17" s="85">
        <v>1651</v>
      </c>
      <c r="H17" s="85">
        <v>1651</v>
      </c>
      <c r="I17" s="85">
        <v>1651</v>
      </c>
      <c r="J17" s="85">
        <v>1651</v>
      </c>
      <c r="K17" s="130"/>
      <c r="L17" s="6"/>
      <c r="M17" s="8"/>
      <c r="N17" s="7"/>
    </row>
    <row r="18" spans="1:14" s="2" customFormat="1" ht="24" customHeight="1" x14ac:dyDescent="0.25">
      <c r="A18" s="147">
        <v>2</v>
      </c>
      <c r="B18" s="129" t="s">
        <v>574</v>
      </c>
      <c r="C18" s="130" t="s">
        <v>559</v>
      </c>
      <c r="D18" s="87" t="s">
        <v>14</v>
      </c>
      <c r="E18" s="85">
        <f>E19</f>
        <v>740</v>
      </c>
      <c r="F18" s="85">
        <f t="shared" ref="F18:J18" si="4">F19</f>
        <v>740</v>
      </c>
      <c r="G18" s="85">
        <f t="shared" si="4"/>
        <v>0</v>
      </c>
      <c r="H18" s="85">
        <f t="shared" si="4"/>
        <v>0</v>
      </c>
      <c r="I18" s="85">
        <f t="shared" si="4"/>
        <v>0</v>
      </c>
      <c r="J18" s="85">
        <f t="shared" si="4"/>
        <v>0</v>
      </c>
      <c r="K18" s="130" t="s">
        <v>17</v>
      </c>
      <c r="M18" s="8"/>
    </row>
    <row r="19" spans="1:14" s="2" customFormat="1" ht="33" x14ac:dyDescent="0.25">
      <c r="A19" s="147"/>
      <c r="B19" s="129"/>
      <c r="C19" s="147"/>
      <c r="D19" s="87" t="s">
        <v>18</v>
      </c>
      <c r="E19" s="85">
        <f t="shared" si="3"/>
        <v>740</v>
      </c>
      <c r="F19" s="85">
        <v>740</v>
      </c>
      <c r="G19" s="85">
        <v>0</v>
      </c>
      <c r="H19" s="85">
        <v>0</v>
      </c>
      <c r="I19" s="85">
        <v>0</v>
      </c>
      <c r="J19" s="85">
        <v>0</v>
      </c>
      <c r="K19" s="130"/>
      <c r="L19" s="6"/>
      <c r="M19" s="8"/>
      <c r="N19" s="7"/>
    </row>
    <row r="20" spans="1:14" s="2" customFormat="1" ht="34.5" customHeight="1" x14ac:dyDescent="0.25">
      <c r="A20" s="147">
        <v>3</v>
      </c>
      <c r="B20" s="129" t="s">
        <v>575</v>
      </c>
      <c r="C20" s="130" t="s">
        <v>560</v>
      </c>
      <c r="D20" s="87" t="s">
        <v>14</v>
      </c>
      <c r="E20" s="85">
        <f>E21</f>
        <v>3400</v>
      </c>
      <c r="F20" s="85">
        <f t="shared" ref="F20:J22" si="5">F21</f>
        <v>3400</v>
      </c>
      <c r="G20" s="85">
        <f t="shared" si="5"/>
        <v>0</v>
      </c>
      <c r="H20" s="85">
        <f t="shared" si="5"/>
        <v>0</v>
      </c>
      <c r="I20" s="85">
        <f t="shared" si="5"/>
        <v>0</v>
      </c>
      <c r="J20" s="85">
        <f t="shared" si="5"/>
        <v>0</v>
      </c>
      <c r="K20" s="130" t="s">
        <v>435</v>
      </c>
      <c r="M20" s="8"/>
    </row>
    <row r="21" spans="1:14" s="2" customFormat="1" ht="54.75" customHeight="1" x14ac:dyDescent="0.25">
      <c r="A21" s="147"/>
      <c r="B21" s="129"/>
      <c r="C21" s="147"/>
      <c r="D21" s="87" t="s">
        <v>12</v>
      </c>
      <c r="E21" s="85">
        <f t="shared" ref="E21" si="6">F21+G21+H21+I21+J21</f>
        <v>3400</v>
      </c>
      <c r="F21" s="85">
        <v>3400</v>
      </c>
      <c r="G21" s="85">
        <v>0</v>
      </c>
      <c r="H21" s="85">
        <v>0</v>
      </c>
      <c r="I21" s="85">
        <v>0</v>
      </c>
      <c r="J21" s="85">
        <v>0</v>
      </c>
      <c r="K21" s="130"/>
      <c r="L21" s="6"/>
      <c r="M21" s="8"/>
      <c r="N21" s="7"/>
    </row>
    <row r="22" spans="1:14" s="2" customFormat="1" ht="34.5" customHeight="1" x14ac:dyDescent="0.25">
      <c r="A22" s="147">
        <v>4</v>
      </c>
      <c r="B22" s="129" t="s">
        <v>562</v>
      </c>
      <c r="C22" s="130" t="s">
        <v>560</v>
      </c>
      <c r="D22" s="87" t="s">
        <v>14</v>
      </c>
      <c r="E22" s="85">
        <f>E23</f>
        <v>1200</v>
      </c>
      <c r="F22" s="85">
        <f t="shared" si="5"/>
        <v>1200</v>
      </c>
      <c r="G22" s="85">
        <f t="shared" si="5"/>
        <v>0</v>
      </c>
      <c r="H22" s="85">
        <f t="shared" si="5"/>
        <v>0</v>
      </c>
      <c r="I22" s="85">
        <f t="shared" si="5"/>
        <v>0</v>
      </c>
      <c r="J22" s="85">
        <f t="shared" si="5"/>
        <v>0</v>
      </c>
      <c r="K22" s="130" t="s">
        <v>435</v>
      </c>
      <c r="M22" s="8"/>
    </row>
    <row r="23" spans="1:14" s="2" customFormat="1" ht="36.75" customHeight="1" x14ac:dyDescent="0.25">
      <c r="A23" s="147"/>
      <c r="B23" s="129"/>
      <c r="C23" s="147"/>
      <c r="D23" s="87" t="s">
        <v>12</v>
      </c>
      <c r="E23" s="85">
        <f t="shared" ref="E23" si="7">F23+G23+H23+I23+J23</f>
        <v>1200</v>
      </c>
      <c r="F23" s="85">
        <v>1200</v>
      </c>
      <c r="G23" s="85">
        <v>0</v>
      </c>
      <c r="H23" s="85">
        <v>0</v>
      </c>
      <c r="I23" s="85">
        <v>0</v>
      </c>
      <c r="J23" s="85">
        <v>0</v>
      </c>
      <c r="K23" s="130"/>
      <c r="L23" s="6"/>
      <c r="M23" s="8"/>
      <c r="N23" s="7"/>
    </row>
    <row r="24" spans="1:14" s="2" customFormat="1" ht="36" customHeight="1" x14ac:dyDescent="0.25">
      <c r="A24" s="147">
        <v>5</v>
      </c>
      <c r="B24" s="129" t="s">
        <v>563</v>
      </c>
      <c r="C24" s="130" t="s">
        <v>560</v>
      </c>
      <c r="D24" s="87" t="s">
        <v>14</v>
      </c>
      <c r="E24" s="85">
        <f>E25</f>
        <v>1800</v>
      </c>
      <c r="F24" s="85">
        <f t="shared" ref="F24:J28" si="8">F25</f>
        <v>1800</v>
      </c>
      <c r="G24" s="85">
        <f t="shared" si="8"/>
        <v>0</v>
      </c>
      <c r="H24" s="85">
        <f t="shared" si="8"/>
        <v>0</v>
      </c>
      <c r="I24" s="85">
        <f t="shared" si="8"/>
        <v>0</v>
      </c>
      <c r="J24" s="85">
        <f t="shared" si="8"/>
        <v>0</v>
      </c>
      <c r="K24" s="130" t="s">
        <v>435</v>
      </c>
      <c r="M24" s="8"/>
    </row>
    <row r="25" spans="1:14" s="2" customFormat="1" ht="35.25" customHeight="1" x14ac:dyDescent="0.25">
      <c r="A25" s="147"/>
      <c r="B25" s="129"/>
      <c r="C25" s="147"/>
      <c r="D25" s="87" t="s">
        <v>12</v>
      </c>
      <c r="E25" s="85">
        <f t="shared" ref="E25" si="9">F25+G25+H25+I25+J25</f>
        <v>1800</v>
      </c>
      <c r="F25" s="85">
        <v>1800</v>
      </c>
      <c r="G25" s="85">
        <v>0</v>
      </c>
      <c r="H25" s="85">
        <v>0</v>
      </c>
      <c r="I25" s="85">
        <v>0</v>
      </c>
      <c r="J25" s="85">
        <v>0</v>
      </c>
      <c r="K25" s="130"/>
      <c r="L25" s="6"/>
      <c r="M25" s="8"/>
      <c r="N25" s="7"/>
    </row>
    <row r="26" spans="1:14" s="2" customFormat="1" ht="34.5" customHeight="1" x14ac:dyDescent="0.25">
      <c r="A26" s="147">
        <v>6</v>
      </c>
      <c r="B26" s="129" t="s">
        <v>564</v>
      </c>
      <c r="C26" s="130" t="s">
        <v>560</v>
      </c>
      <c r="D26" s="87" t="s">
        <v>14</v>
      </c>
      <c r="E26" s="85">
        <f>E27</f>
        <v>2300</v>
      </c>
      <c r="F26" s="85">
        <f t="shared" si="8"/>
        <v>2300</v>
      </c>
      <c r="G26" s="85">
        <f t="shared" si="8"/>
        <v>0</v>
      </c>
      <c r="H26" s="85">
        <f t="shared" si="8"/>
        <v>0</v>
      </c>
      <c r="I26" s="85">
        <f t="shared" si="8"/>
        <v>0</v>
      </c>
      <c r="J26" s="85">
        <f t="shared" si="8"/>
        <v>0</v>
      </c>
      <c r="K26" s="130" t="s">
        <v>435</v>
      </c>
      <c r="M26" s="8"/>
    </row>
    <row r="27" spans="1:14" s="2" customFormat="1" ht="33" customHeight="1" x14ac:dyDescent="0.25">
      <c r="A27" s="147"/>
      <c r="B27" s="129"/>
      <c r="C27" s="147"/>
      <c r="D27" s="87" t="s">
        <v>12</v>
      </c>
      <c r="E27" s="85">
        <f t="shared" ref="E27" si="10">F27+G27+H27+I27+J27</f>
        <v>2300</v>
      </c>
      <c r="F27" s="85">
        <v>2300</v>
      </c>
      <c r="G27" s="85">
        <v>0</v>
      </c>
      <c r="H27" s="85">
        <v>0</v>
      </c>
      <c r="I27" s="85">
        <v>0</v>
      </c>
      <c r="J27" s="85">
        <v>0</v>
      </c>
      <c r="K27" s="130"/>
      <c r="L27" s="6"/>
      <c r="M27" s="8"/>
      <c r="N27" s="7"/>
    </row>
    <row r="28" spans="1:14" s="2" customFormat="1" ht="44.25" customHeight="1" x14ac:dyDescent="0.25">
      <c r="A28" s="147">
        <v>7</v>
      </c>
      <c r="B28" s="129" t="s">
        <v>565</v>
      </c>
      <c r="C28" s="130" t="s">
        <v>560</v>
      </c>
      <c r="D28" s="87" t="s">
        <v>14</v>
      </c>
      <c r="E28" s="85">
        <f>E29</f>
        <v>1500</v>
      </c>
      <c r="F28" s="85">
        <f t="shared" si="8"/>
        <v>1500</v>
      </c>
      <c r="G28" s="85">
        <f t="shared" si="8"/>
        <v>0</v>
      </c>
      <c r="H28" s="85">
        <f t="shared" si="8"/>
        <v>0</v>
      </c>
      <c r="I28" s="85">
        <f t="shared" si="8"/>
        <v>0</v>
      </c>
      <c r="J28" s="85">
        <f t="shared" si="8"/>
        <v>0</v>
      </c>
      <c r="K28" s="130" t="s">
        <v>435</v>
      </c>
      <c r="M28" s="8"/>
    </row>
    <row r="29" spans="1:14" s="2" customFormat="1" ht="40.5" customHeight="1" x14ac:dyDescent="0.25">
      <c r="A29" s="147"/>
      <c r="B29" s="129"/>
      <c r="C29" s="147"/>
      <c r="D29" s="87" t="s">
        <v>12</v>
      </c>
      <c r="E29" s="85">
        <f t="shared" si="3"/>
        <v>1500</v>
      </c>
      <c r="F29" s="85">
        <v>1500</v>
      </c>
      <c r="G29" s="85">
        <v>0</v>
      </c>
      <c r="H29" s="85">
        <v>0</v>
      </c>
      <c r="I29" s="85">
        <v>0</v>
      </c>
      <c r="J29" s="85">
        <v>0</v>
      </c>
      <c r="K29" s="130"/>
      <c r="L29" s="6"/>
      <c r="M29" s="8"/>
      <c r="N29" s="7"/>
    </row>
    <row r="30" spans="1:14" s="2" customFormat="1" ht="45" customHeight="1" x14ac:dyDescent="0.25">
      <c r="A30" s="147">
        <v>8</v>
      </c>
      <c r="B30" s="129" t="s">
        <v>566</v>
      </c>
      <c r="C30" s="130" t="s">
        <v>560</v>
      </c>
      <c r="D30" s="87" t="s">
        <v>14</v>
      </c>
      <c r="E30" s="85">
        <f>E31</f>
        <v>1100</v>
      </c>
      <c r="F30" s="85">
        <f t="shared" ref="F30:J30" si="11">F31</f>
        <v>1100</v>
      </c>
      <c r="G30" s="85">
        <f t="shared" si="11"/>
        <v>0</v>
      </c>
      <c r="H30" s="85">
        <f t="shared" si="11"/>
        <v>0</v>
      </c>
      <c r="I30" s="85">
        <f t="shared" si="11"/>
        <v>0</v>
      </c>
      <c r="J30" s="85">
        <f t="shared" si="11"/>
        <v>0</v>
      </c>
      <c r="K30" s="130" t="s">
        <v>435</v>
      </c>
      <c r="M30" s="8"/>
    </row>
    <row r="31" spans="1:14" s="2" customFormat="1" ht="39.75" customHeight="1" x14ac:dyDescent="0.25">
      <c r="A31" s="147"/>
      <c r="B31" s="129"/>
      <c r="C31" s="147"/>
      <c r="D31" s="87" t="s">
        <v>12</v>
      </c>
      <c r="E31" s="85">
        <f t="shared" si="3"/>
        <v>1100</v>
      </c>
      <c r="F31" s="85">
        <v>1100</v>
      </c>
      <c r="G31" s="85">
        <v>0</v>
      </c>
      <c r="H31" s="85">
        <v>0</v>
      </c>
      <c r="I31" s="85">
        <v>0</v>
      </c>
      <c r="J31" s="85">
        <v>0</v>
      </c>
      <c r="K31" s="130"/>
      <c r="L31" s="6"/>
      <c r="M31" s="8"/>
      <c r="N31" s="7"/>
    </row>
    <row r="32" spans="1:14" s="2" customFormat="1" ht="33.75" customHeight="1" x14ac:dyDescent="0.25">
      <c r="A32" s="147">
        <v>9</v>
      </c>
      <c r="B32" s="129" t="s">
        <v>567</v>
      </c>
      <c r="C32" s="130" t="s">
        <v>560</v>
      </c>
      <c r="D32" s="87" t="s">
        <v>14</v>
      </c>
      <c r="E32" s="85">
        <f>E33</f>
        <v>1400</v>
      </c>
      <c r="F32" s="85">
        <f t="shared" ref="F32:J32" si="12">F33</f>
        <v>1400</v>
      </c>
      <c r="G32" s="85">
        <f t="shared" si="12"/>
        <v>0</v>
      </c>
      <c r="H32" s="85">
        <f t="shared" si="12"/>
        <v>0</v>
      </c>
      <c r="I32" s="85">
        <f t="shared" si="12"/>
        <v>0</v>
      </c>
      <c r="J32" s="85">
        <f t="shared" si="12"/>
        <v>0</v>
      </c>
      <c r="K32" s="130" t="s">
        <v>435</v>
      </c>
      <c r="M32" s="8"/>
    </row>
    <row r="33" spans="1:14" s="2" customFormat="1" ht="37.5" customHeight="1" x14ac:dyDescent="0.25">
      <c r="A33" s="147"/>
      <c r="B33" s="129"/>
      <c r="C33" s="147"/>
      <c r="D33" s="87" t="s">
        <v>12</v>
      </c>
      <c r="E33" s="85">
        <f t="shared" ref="E33" si="13">F33+G33+H33+I33+J33</f>
        <v>1400</v>
      </c>
      <c r="F33" s="85">
        <v>1400</v>
      </c>
      <c r="G33" s="85">
        <v>0</v>
      </c>
      <c r="H33" s="85">
        <v>0</v>
      </c>
      <c r="I33" s="85">
        <v>0</v>
      </c>
      <c r="J33" s="85">
        <v>0</v>
      </c>
      <c r="K33" s="130"/>
      <c r="L33" s="6"/>
      <c r="M33" s="8"/>
      <c r="N33" s="7"/>
    </row>
    <row r="34" spans="1:14" s="2" customFormat="1" ht="33.75" customHeight="1" x14ac:dyDescent="0.25">
      <c r="A34" s="147">
        <v>10</v>
      </c>
      <c r="B34" s="129" t="s">
        <v>568</v>
      </c>
      <c r="C34" s="130" t="s">
        <v>560</v>
      </c>
      <c r="D34" s="87" t="s">
        <v>14</v>
      </c>
      <c r="E34" s="85">
        <f>E35</f>
        <v>2800</v>
      </c>
      <c r="F34" s="85">
        <f t="shared" ref="F34:J34" si="14">F35</f>
        <v>2800</v>
      </c>
      <c r="G34" s="85">
        <f t="shared" si="14"/>
        <v>0</v>
      </c>
      <c r="H34" s="85">
        <f t="shared" si="14"/>
        <v>0</v>
      </c>
      <c r="I34" s="85">
        <f t="shared" si="14"/>
        <v>0</v>
      </c>
      <c r="J34" s="85">
        <f t="shared" si="14"/>
        <v>0</v>
      </c>
      <c r="K34" s="130" t="s">
        <v>435</v>
      </c>
      <c r="M34" s="8"/>
    </row>
    <row r="35" spans="1:14" s="2" customFormat="1" ht="33.75" customHeight="1" x14ac:dyDescent="0.25">
      <c r="A35" s="147"/>
      <c r="B35" s="129"/>
      <c r="C35" s="147"/>
      <c r="D35" s="87" t="s">
        <v>12</v>
      </c>
      <c r="E35" s="85">
        <f t="shared" ref="E35" si="15">F35+G35+H35+I35+J35</f>
        <v>2800</v>
      </c>
      <c r="F35" s="85">
        <v>2800</v>
      </c>
      <c r="G35" s="85">
        <v>0</v>
      </c>
      <c r="H35" s="85">
        <v>0</v>
      </c>
      <c r="I35" s="85">
        <v>0</v>
      </c>
      <c r="J35" s="85">
        <v>0</v>
      </c>
      <c r="K35" s="130"/>
      <c r="L35" s="6"/>
      <c r="M35" s="8"/>
      <c r="N35" s="7"/>
    </row>
    <row r="36" spans="1:14" s="2" customFormat="1" ht="27" customHeight="1" x14ac:dyDescent="0.25">
      <c r="A36" s="80"/>
      <c r="B36" s="81"/>
      <c r="C36" s="80"/>
      <c r="D36" s="81"/>
      <c r="E36" s="82"/>
      <c r="F36" s="82"/>
      <c r="G36" s="82"/>
      <c r="H36" s="82"/>
      <c r="I36" s="82"/>
      <c r="J36" s="82"/>
      <c r="K36" s="107" t="s">
        <v>424</v>
      </c>
      <c r="L36" s="6"/>
      <c r="M36" s="8"/>
      <c r="N36" s="7"/>
    </row>
    <row r="37" spans="1:14" ht="29.25" customHeight="1" x14ac:dyDescent="0.3">
      <c r="B37" s="2" t="s">
        <v>222</v>
      </c>
      <c r="C37" s="2"/>
      <c r="D37" s="2"/>
      <c r="E37" s="2"/>
      <c r="F37" s="8"/>
      <c r="G37" s="10"/>
      <c r="H37" s="8"/>
      <c r="I37" s="8"/>
      <c r="J37" s="8"/>
      <c r="K37" s="2" t="s">
        <v>223</v>
      </c>
    </row>
    <row r="40" spans="1:14" x14ac:dyDescent="0.3">
      <c r="F40" s="11"/>
      <c r="G40" s="11"/>
      <c r="H40" s="11"/>
    </row>
    <row r="41" spans="1:14" x14ac:dyDescent="0.3">
      <c r="F41" s="11"/>
      <c r="G41" s="11"/>
      <c r="H41" s="11"/>
    </row>
    <row r="42" spans="1:14" x14ac:dyDescent="0.3">
      <c r="F42" s="11"/>
      <c r="G42" s="11"/>
      <c r="H42" s="11"/>
    </row>
  </sheetData>
  <mergeCells count="59">
    <mergeCell ref="E2:F2"/>
    <mergeCell ref="J2:K2"/>
    <mergeCell ref="E4:F4"/>
    <mergeCell ref="J4:K4"/>
    <mergeCell ref="A5:K5"/>
    <mergeCell ref="A12:K12"/>
    <mergeCell ref="A13:A15"/>
    <mergeCell ref="B13:B15"/>
    <mergeCell ref="C13:C15"/>
    <mergeCell ref="A7:K7"/>
    <mergeCell ref="A8:K8"/>
    <mergeCell ref="A9:A10"/>
    <mergeCell ref="B9:B10"/>
    <mergeCell ref="C9:C10"/>
    <mergeCell ref="D9:D10"/>
    <mergeCell ref="E9:E10"/>
    <mergeCell ref="F9:J9"/>
    <mergeCell ref="K9:K10"/>
    <mergeCell ref="K13:K15"/>
    <mergeCell ref="A18:A19"/>
    <mergeCell ref="B18:B19"/>
    <mergeCell ref="C18:C19"/>
    <mergeCell ref="K18:K19"/>
    <mergeCell ref="A16:A17"/>
    <mergeCell ref="B16:B17"/>
    <mergeCell ref="C16:C17"/>
    <mergeCell ref="K16:K17"/>
    <mergeCell ref="A28:A29"/>
    <mergeCell ref="B28:B29"/>
    <mergeCell ref="C28:C29"/>
    <mergeCell ref="K28:K29"/>
    <mergeCell ref="A26:A27"/>
    <mergeCell ref="B26:B27"/>
    <mergeCell ref="C26:C27"/>
    <mergeCell ref="K26:K27"/>
    <mergeCell ref="A34:A35"/>
    <mergeCell ref="B34:B35"/>
    <mergeCell ref="C34:C35"/>
    <mergeCell ref="K34:K35"/>
    <mergeCell ref="A30:A31"/>
    <mergeCell ref="B30:B31"/>
    <mergeCell ref="C30:C31"/>
    <mergeCell ref="K30:K31"/>
    <mergeCell ref="A32:A33"/>
    <mergeCell ref="B32:B33"/>
    <mergeCell ref="C32:C33"/>
    <mergeCell ref="K32:K33"/>
    <mergeCell ref="A24:A25"/>
    <mergeCell ref="B24:B25"/>
    <mergeCell ref="C24:C25"/>
    <mergeCell ref="K24:K25"/>
    <mergeCell ref="A20:A21"/>
    <mergeCell ref="B20:B21"/>
    <mergeCell ref="C20:C21"/>
    <mergeCell ref="K20:K21"/>
    <mergeCell ref="A22:A23"/>
    <mergeCell ref="B22:B23"/>
    <mergeCell ref="C22:C23"/>
    <mergeCell ref="K22:K23"/>
  </mergeCells>
  <pageMargins left="0.39370078740157483" right="0.39370078740157483" top="0.39370078740157483" bottom="0.39370078740157483" header="0.31496062992125984" footer="0.31496062992125984"/>
  <pageSetup paperSize="9" scale="53" orientation="landscape" horizontalDpi="300" verticalDpi="300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Приложение 1</vt:lpstr>
      <vt:lpstr>Строительство и реконструкция</vt:lpstr>
      <vt:lpstr>Капитальный ремонт</vt:lpstr>
      <vt:lpstr>Обеспечивающая подпрограмма</vt:lpstr>
      <vt:lpstr>'Приложение 1'!Заголовки_для_печати</vt:lpstr>
      <vt:lpstr>'Строительство и реконструкция'!Заголовки_для_печати</vt:lpstr>
      <vt:lpstr>'Капитальный ремонт'!Область_печати</vt:lpstr>
      <vt:lpstr>'Приложение 1'!Область_печати</vt:lpstr>
      <vt:lpstr>'Строительство и реконструкция'!Область_печати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Ирина Анатольевна</dc:creator>
  <cp:lastModifiedBy>Кравченко Ирина Анатольевна</cp:lastModifiedBy>
  <cp:lastPrinted>2026-08-27T11:35:28Z</cp:lastPrinted>
  <dcterms:created xsi:type="dcterms:W3CDTF">2020-12-02T11:51:27Z</dcterms:created>
  <dcterms:modified xsi:type="dcterms:W3CDTF">2026-09-03T12:26:52Z</dcterms:modified>
</cp:coreProperties>
</file>